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rakova\Nextcloud\VYSLEDKY_HOSPODARENI\VH_2024\K 31.12.2024\"/>
    </mc:Choice>
  </mc:AlternateContent>
  <bookViews>
    <workbookView xWindow="0" yWindow="0" windowWidth="28800" windowHeight="11805"/>
  </bookViews>
  <sheets>
    <sheet name="CELKEM 311" sheetId="1" r:id="rId1"/>
    <sheet name="CELKEM 315" sheetId="2" r:id="rId2"/>
  </sheets>
  <definedNames>
    <definedName name="_xlnm.Print_Area" localSheetId="0">'CELKEM 311'!$A$1:$F$150</definedName>
    <definedName name="_xlnm.Print_Area" localSheetId="1">'CELKEM 315'!$A$1:$F$130</definedName>
  </definedNames>
  <calcPr calcId="152511"/>
</workbook>
</file>

<file path=xl/calcChain.xml><?xml version="1.0" encoding="utf-8"?>
<calcChain xmlns="http://schemas.openxmlformats.org/spreadsheetml/2006/main">
  <c r="E94" i="2" l="1"/>
  <c r="F87" i="2"/>
  <c r="F82" i="2"/>
  <c r="E82" i="2"/>
  <c r="D82" i="2"/>
  <c r="C82" i="2"/>
  <c r="E72" i="2"/>
  <c r="D72" i="2"/>
  <c r="C72" i="2"/>
  <c r="F71" i="2"/>
  <c r="F72" i="2" s="1"/>
  <c r="F70" i="2"/>
  <c r="E70" i="2"/>
  <c r="D70" i="2"/>
  <c r="C70" i="2"/>
  <c r="F69" i="2"/>
  <c r="E68" i="2"/>
  <c r="D68" i="2"/>
  <c r="F68" i="2" s="1"/>
  <c r="C68" i="2"/>
  <c r="F67" i="2"/>
  <c r="E66" i="2"/>
  <c r="D66" i="2"/>
  <c r="F66" i="2" s="1"/>
  <c r="C66" i="2"/>
  <c r="F65" i="2"/>
  <c r="E64" i="2"/>
  <c r="F64" i="2" s="1"/>
  <c r="D64" i="2"/>
  <c r="C64" i="2"/>
  <c r="F63" i="2"/>
  <c r="F62" i="2"/>
  <c r="E62" i="2"/>
  <c r="D62" i="2"/>
  <c r="C62" i="2"/>
  <c r="F61" i="2"/>
  <c r="E60" i="2"/>
  <c r="D60" i="2"/>
  <c r="F60" i="2" s="1"/>
  <c r="C60" i="2"/>
  <c r="F59" i="2"/>
  <c r="E58" i="2"/>
  <c r="D58" i="2"/>
  <c r="F58" i="2" s="1"/>
  <c r="C58" i="2"/>
  <c r="F57" i="2"/>
  <c r="F56" i="2"/>
  <c r="F55" i="2"/>
  <c r="E92" i="2" s="1"/>
  <c r="E55" i="2"/>
  <c r="D55" i="2"/>
  <c r="C55" i="2"/>
  <c r="F54" i="2"/>
  <c r="E53" i="2"/>
  <c r="D53" i="2"/>
  <c r="F53" i="2" s="1"/>
  <c r="C53" i="2"/>
  <c r="F52" i="2"/>
  <c r="F51" i="2"/>
  <c r="E50" i="2"/>
  <c r="F50" i="2" s="1"/>
  <c r="D50" i="2"/>
  <c r="C50" i="2"/>
  <c r="F49" i="2"/>
  <c r="F47" i="2"/>
  <c r="E47" i="2"/>
  <c r="D47" i="2"/>
  <c r="C47" i="2"/>
  <c r="F46" i="2"/>
  <c r="F45" i="2"/>
  <c r="F44" i="2"/>
  <c r="F43" i="2"/>
  <c r="F42" i="2"/>
  <c r="E42" i="2"/>
  <c r="D42" i="2"/>
  <c r="C42" i="2"/>
  <c r="F41" i="2"/>
  <c r="F40" i="2"/>
  <c r="E39" i="2"/>
  <c r="D39" i="2"/>
  <c r="F39" i="2" s="1"/>
  <c r="C39" i="2"/>
  <c r="F38" i="2"/>
  <c r="F37" i="2"/>
  <c r="F36" i="2"/>
  <c r="E34" i="2"/>
  <c r="D34" i="2"/>
  <c r="F34" i="2" s="1"/>
  <c r="C34" i="2"/>
  <c r="F33" i="2"/>
  <c r="F32" i="2"/>
  <c r="F31" i="2"/>
  <c r="F30" i="2"/>
  <c r="E29" i="2"/>
  <c r="E35" i="2" s="1"/>
  <c r="D29" i="2"/>
  <c r="F29" i="2" s="1"/>
  <c r="C29" i="2"/>
  <c r="C35" i="2" s="1"/>
  <c r="F28" i="2"/>
  <c r="F27" i="2"/>
  <c r="F26" i="2"/>
  <c r="E25" i="2"/>
  <c r="D25" i="2"/>
  <c r="F25" i="2" s="1"/>
  <c r="C25" i="2"/>
  <c r="F24" i="2"/>
  <c r="F23" i="2"/>
  <c r="F22" i="2"/>
  <c r="E20" i="2"/>
  <c r="D20" i="2"/>
  <c r="C20" i="2"/>
  <c r="F19" i="2"/>
  <c r="F20" i="2" s="1"/>
  <c r="F18" i="2"/>
  <c r="E16" i="2"/>
  <c r="D16" i="2"/>
  <c r="C16" i="2"/>
  <c r="F15" i="2"/>
  <c r="F14" i="2"/>
  <c r="F13" i="2"/>
  <c r="F12" i="2"/>
  <c r="F11" i="2"/>
  <c r="F16" i="2" s="1"/>
  <c r="E9" i="2"/>
  <c r="E73" i="2" s="1"/>
  <c r="E83" i="2" s="1"/>
  <c r="D9" i="2"/>
  <c r="C9" i="2"/>
  <c r="C73" i="2" s="1"/>
  <c r="C83" i="2" s="1"/>
  <c r="F8" i="2"/>
  <c r="F7" i="2"/>
  <c r="F6" i="2"/>
  <c r="E96" i="1"/>
  <c r="E97" i="1" s="1"/>
  <c r="D96" i="1"/>
  <c r="F96" i="1" s="1"/>
  <c r="C96" i="1"/>
  <c r="C97" i="1" s="1"/>
  <c r="F95" i="1"/>
  <c r="E94" i="1"/>
  <c r="D94" i="1"/>
  <c r="F94" i="1" s="1"/>
  <c r="C94" i="1"/>
  <c r="F93" i="1"/>
  <c r="E92" i="1"/>
  <c r="F92" i="1" s="1"/>
  <c r="D92" i="1"/>
  <c r="C92" i="1"/>
  <c r="F91" i="1"/>
  <c r="F90" i="1"/>
  <c r="E90" i="1"/>
  <c r="D90" i="1"/>
  <c r="C90" i="1"/>
  <c r="F89" i="1"/>
  <c r="F88" i="1"/>
  <c r="E87" i="1"/>
  <c r="D87" i="1"/>
  <c r="F87" i="1" s="1"/>
  <c r="C87" i="1"/>
  <c r="F86" i="1"/>
  <c r="F85" i="1"/>
  <c r="F84" i="1"/>
  <c r="E83" i="1"/>
  <c r="D83" i="1"/>
  <c r="F83" i="1" s="1"/>
  <c r="C83" i="1"/>
  <c r="F82" i="1"/>
  <c r="E81" i="1"/>
  <c r="F81" i="1" s="1"/>
  <c r="D81" i="1"/>
  <c r="C81" i="1"/>
  <c r="F80" i="1"/>
  <c r="F79" i="1"/>
  <c r="E79" i="1"/>
  <c r="D79" i="1"/>
  <c r="C79" i="1"/>
  <c r="F78" i="1"/>
  <c r="F77" i="1"/>
  <c r="F76" i="1"/>
  <c r="E75" i="1"/>
  <c r="F75" i="1" s="1"/>
  <c r="D75" i="1"/>
  <c r="C75" i="1"/>
  <c r="F74" i="1"/>
  <c r="F73" i="1"/>
  <c r="F72" i="1"/>
  <c r="E71" i="1"/>
  <c r="F71" i="1" s="1"/>
  <c r="D71" i="1"/>
  <c r="C71" i="1"/>
  <c r="F70" i="1"/>
  <c r="F69" i="1"/>
  <c r="F68" i="1"/>
  <c r="E67" i="1"/>
  <c r="F67" i="1" s="1"/>
  <c r="C67" i="1"/>
  <c r="F66" i="1"/>
  <c r="E65" i="1"/>
  <c r="F65" i="1" s="1"/>
  <c r="C65" i="1"/>
  <c r="F64" i="1"/>
  <c r="E63" i="1"/>
  <c r="D63" i="1"/>
  <c r="F63" i="1" s="1"/>
  <c r="C63" i="1"/>
  <c r="F62" i="1"/>
  <c r="F61" i="1"/>
  <c r="F60" i="1"/>
  <c r="E59" i="1"/>
  <c r="D59" i="1"/>
  <c r="F59" i="1" s="1"/>
  <c r="C59" i="1"/>
  <c r="F58" i="1"/>
  <c r="F57" i="1"/>
  <c r="F56" i="1"/>
  <c r="F54" i="1"/>
  <c r="F104" i="1" s="1"/>
  <c r="E112" i="1" s="1"/>
  <c r="E54" i="1"/>
  <c r="D54" i="1"/>
  <c r="C54" i="1"/>
  <c r="F53" i="1"/>
  <c r="E52" i="1"/>
  <c r="D52" i="1"/>
  <c r="F52" i="1" s="1"/>
  <c r="C52" i="1"/>
  <c r="F51" i="1"/>
  <c r="E50" i="1"/>
  <c r="F50" i="1" s="1"/>
  <c r="D50" i="1"/>
  <c r="C50" i="1"/>
  <c r="F49" i="1"/>
  <c r="F48" i="1"/>
  <c r="E48" i="1"/>
  <c r="D48" i="1"/>
  <c r="C48" i="1"/>
  <c r="F47" i="1"/>
  <c r="E46" i="1"/>
  <c r="D46" i="1"/>
  <c r="F46" i="1" s="1"/>
  <c r="C46" i="1"/>
  <c r="F45" i="1"/>
  <c r="F44" i="1"/>
  <c r="F43" i="1"/>
  <c r="F42" i="1"/>
  <c r="E42" i="1"/>
  <c r="D42" i="1"/>
  <c r="C42" i="1"/>
  <c r="F41" i="1"/>
  <c r="E40" i="1"/>
  <c r="D40" i="1"/>
  <c r="F40" i="1" s="1"/>
  <c r="C40" i="1"/>
  <c r="F39" i="1"/>
  <c r="F38" i="1"/>
  <c r="F37" i="1"/>
  <c r="E36" i="1"/>
  <c r="D36" i="1"/>
  <c r="F36" i="1" s="1"/>
  <c r="C36" i="1"/>
  <c r="F35" i="1"/>
  <c r="E34" i="1"/>
  <c r="D34" i="1"/>
  <c r="F34" i="1" s="1"/>
  <c r="C34" i="1"/>
  <c r="F33" i="1"/>
  <c r="E32" i="1"/>
  <c r="F32" i="1" s="1"/>
  <c r="D32" i="1"/>
  <c r="C32" i="1"/>
  <c r="F31" i="1"/>
  <c r="F30" i="1"/>
  <c r="E30" i="1"/>
  <c r="D30" i="1"/>
  <c r="C30" i="1"/>
  <c r="F29" i="1"/>
  <c r="E28" i="1"/>
  <c r="D28" i="1"/>
  <c r="F28" i="1" s="1"/>
  <c r="C28" i="1"/>
  <c r="F27" i="1"/>
  <c r="F26" i="1"/>
  <c r="F25" i="1"/>
  <c r="F24" i="1"/>
  <c r="F23" i="1"/>
  <c r="F22" i="1"/>
  <c r="F21" i="1"/>
  <c r="F20" i="1"/>
  <c r="F19" i="1"/>
  <c r="F18" i="1"/>
  <c r="F17" i="1"/>
  <c r="E107" i="1" s="1"/>
  <c r="E17" i="1"/>
  <c r="D17" i="1"/>
  <c r="C17" i="1"/>
  <c r="F16" i="1"/>
  <c r="F15" i="1"/>
  <c r="E14" i="1"/>
  <c r="D14" i="1"/>
  <c r="F14" i="1" s="1"/>
  <c r="C14" i="1"/>
  <c r="F13" i="1"/>
  <c r="E12" i="1"/>
  <c r="F12" i="1" s="1"/>
  <c r="E111" i="1" s="1"/>
  <c r="D12" i="1"/>
  <c r="C12" i="1"/>
  <c r="F11" i="1"/>
  <c r="E10" i="1"/>
  <c r="D10" i="1"/>
  <c r="F10" i="1" s="1"/>
  <c r="C10" i="1"/>
  <c r="C55" i="1" s="1"/>
  <c r="F9" i="1"/>
  <c r="F8" i="1"/>
  <c r="E7" i="1"/>
  <c r="E55" i="1" s="1"/>
  <c r="D7" i="1"/>
  <c r="C7" i="1"/>
  <c r="F6" i="1"/>
  <c r="E90" i="2" l="1"/>
  <c r="F86" i="2"/>
  <c r="C98" i="1"/>
  <c r="E98" i="1"/>
  <c r="F102" i="1"/>
  <c r="E109" i="1"/>
  <c r="E108" i="1"/>
  <c r="F101" i="1"/>
  <c r="D97" i="1"/>
  <c r="F97" i="1" s="1"/>
  <c r="F9" i="2"/>
  <c r="D55" i="1"/>
  <c r="D35" i="2"/>
  <c r="F35" i="2" s="1"/>
  <c r="F7" i="1"/>
  <c r="E91" i="2" l="1"/>
  <c r="D73" i="2"/>
  <c r="D98" i="1"/>
  <c r="F98" i="1" s="1"/>
  <c r="E93" i="2"/>
  <c r="E95" i="2" s="1"/>
  <c r="F73" i="2"/>
  <c r="F85" i="2"/>
  <c r="F100" i="1"/>
  <c r="F55" i="1"/>
  <c r="F103" i="1"/>
  <c r="E110" i="1"/>
  <c r="F88" i="2" l="1"/>
  <c r="F83" i="2"/>
  <c r="D83" i="2"/>
  <c r="F105" i="1"/>
  <c r="E113" i="1"/>
  <c r="E114" i="1" s="1"/>
</calcChain>
</file>

<file path=xl/sharedStrings.xml><?xml version="1.0" encoding="utf-8"?>
<sst xmlns="http://schemas.openxmlformats.org/spreadsheetml/2006/main" count="245" uniqueCount="228">
  <si>
    <t>PŘEHLED</t>
  </si>
  <si>
    <t>pohledávek a závazků ke dni 31.12.2024</t>
  </si>
  <si>
    <r>
      <rPr>
        <b/>
        <sz val="16"/>
        <rFont val="Arial"/>
      </rPr>
      <t>Účet 311.</t>
    </r>
    <r>
      <rPr>
        <sz val="16"/>
        <rFont val="Arial"/>
      </rPr>
      <t>xxxx</t>
    </r>
    <r>
      <rPr>
        <b/>
        <sz val="16"/>
        <rFont val="Arial"/>
      </rPr>
      <t xml:space="preserve">  Odběratelé </t>
    </r>
  </si>
  <si>
    <t>NÁZEV ÚČTU</t>
  </si>
  <si>
    <t>KÓD
IS VERA</t>
  </si>
  <si>
    <t>ZÁVAZKY  (přeplatky)</t>
  </si>
  <si>
    <t xml:space="preserve">POHLEDÁVKY
po splatnosti </t>
  </si>
  <si>
    <t xml:space="preserve">POHLEDÁVKY
ve splatnosti </t>
  </si>
  <si>
    <t>ÚČETNÍ STAV</t>
  </si>
  <si>
    <t>ORG 2021 Dobropisy-nezaplacené v roce 2024</t>
  </si>
  <si>
    <t>D</t>
  </si>
  <si>
    <t>CELKEM: 311.0010</t>
  </si>
  <si>
    <t>ORJ 011 ORG 1100 NC NJ Vylepování plakátů Rengl (NCNJ)</t>
  </si>
  <si>
    <t>ORJ 035 Pěstební činnost - prodej dříví</t>
  </si>
  <si>
    <t>CELKEM: 311.0011</t>
  </si>
  <si>
    <t>ORJ 011 ORG 1100 NC NJ-spol. vstupné Žer. zámek</t>
  </si>
  <si>
    <t>CELKEM: 311.0012</t>
  </si>
  <si>
    <t>ORJ610 Pokuta-nedodržení sml. podmínek_ORI</t>
  </si>
  <si>
    <t>CELKEM: 311.0023</t>
  </si>
  <si>
    <t>ORJ 120 Nájemné za pozemky (OSM)</t>
  </si>
  <si>
    <t>ORJ 120 Nájemné za pozemky-s DPH (OSM)</t>
  </si>
  <si>
    <t>CELKEM: 311.0031</t>
  </si>
  <si>
    <t>ORJ 037 Nájemné-nepodléhající DPH, bez ÚZ (OB)</t>
  </si>
  <si>
    <t>ORJ 037 ORG 0518 Nájemné nebytových prostor-0% DPH (OB)</t>
  </si>
  <si>
    <t>ORJ 037 ORG 2518 Nájemné-hotel Praha (OB)</t>
  </si>
  <si>
    <t>ORJ 037 ORG 3518 Krátkodobý nájem-ProSenior (OB)</t>
  </si>
  <si>
    <t>ORJ 037 ORG 3518 Krátk.n. - Fojt.Blud., přístř. Žilina</t>
  </si>
  <si>
    <t>ORJ 037 ORG 7090 Kryté stání Loučka (OB)</t>
  </si>
  <si>
    <t>ORJ 110 Nájemní smlouva na vyhrazené parkování (OSM)</t>
  </si>
  <si>
    <t>ORJ 139 Nájemné nebyt. prostor</t>
  </si>
  <si>
    <t xml:space="preserve">ORJ 139 Nájemné zákl. sazba </t>
  </si>
  <si>
    <t>ORJ 139 Nájemné nebyt.prostor nepodléhající DPH, bez ÚZ (OSM)</t>
  </si>
  <si>
    <t>928, 990</t>
  </si>
  <si>
    <t>CELKEM: 311.0032</t>
  </si>
  <si>
    <t xml:space="preserve">ORJ 139 Ostatní příjmy (OSM) </t>
  </si>
  <si>
    <t>CELKEM: 311.0037</t>
  </si>
  <si>
    <t>ORJ 035 EKOKOM</t>
  </si>
  <si>
    <t>CELKEM: 311.0040</t>
  </si>
  <si>
    <t>ORJ 416 Náhrada škody (OŠKS)</t>
  </si>
  <si>
    <t>CELKEM: 311.0061</t>
  </si>
  <si>
    <t>ORJ 018 Náhrady škody-záchytka (MP)</t>
  </si>
  <si>
    <t xml:space="preserve">CELKEM: 311.0062 </t>
  </si>
  <si>
    <t>ORJ 019 Náhrada škody (OO)</t>
  </si>
  <si>
    <t>ORJ 019 Odprodej majetku města (OO)</t>
  </si>
  <si>
    <t>ORJ 035 Náhrady ŽP (ŽP)</t>
  </si>
  <si>
    <t>CELKEM: 311.0063</t>
  </si>
  <si>
    <t>ORJ 120 Věcná břemena (OSM)</t>
  </si>
  <si>
    <t>CELKEM: 311.0064</t>
  </si>
  <si>
    <t>ORJ 139 Náhrada škody (OSM)</t>
  </si>
  <si>
    <t>ORJ 139 Vyúčtování služeb (OSM)</t>
  </si>
  <si>
    <t>ORJ 313 Náhrada škody (OSA, OPA)</t>
  </si>
  <si>
    <t>CELKEM: 311.0069</t>
  </si>
  <si>
    <t>ORJ 019 Ostatní příjmy (OO)</t>
  </si>
  <si>
    <t xml:space="preserve">CELKEM: 311.0079 </t>
  </si>
  <si>
    <t>ORJ 139 Internet Straník (OSM)</t>
  </si>
  <si>
    <t>CELKEM: 311.0073</t>
  </si>
  <si>
    <t xml:space="preserve">ORJ 120 Prodej pozemku    </t>
  </si>
  <si>
    <t>CELKEM: 311.0800</t>
  </si>
  <si>
    <t>ORJ 120 Prodej pozemku (OSM)</t>
  </si>
  <si>
    <t>CELKEM: 311.0802</t>
  </si>
  <si>
    <r>
      <t xml:space="preserve">CELKEM 311 </t>
    </r>
    <r>
      <rPr>
        <sz val="10"/>
        <rFont val="Arial CE"/>
      </rPr>
      <t>(příjmový účet+účet DPH)</t>
    </r>
  </si>
  <si>
    <t>ORJ 037 Nájmy bytů-úsek 1 (OB) do12/22</t>
  </si>
  <si>
    <t>817</t>
  </si>
  <si>
    <t>ORJ 037 Přeplatky úsek 1</t>
  </si>
  <si>
    <t>824</t>
  </si>
  <si>
    <t>ORJ 037 Nedoplatky úsek 1</t>
  </si>
  <si>
    <t>825</t>
  </si>
  <si>
    <t>CELKEM: 311.0001</t>
  </si>
  <si>
    <t>ORJ 037 Nájmy bytů-úsek 2 (OB) do 12/22</t>
  </si>
  <si>
    <t>818</t>
  </si>
  <si>
    <t>ORJ 037 Přeplatky úsek 2</t>
  </si>
  <si>
    <t>826</t>
  </si>
  <si>
    <t>ORJ 037 Nedoplatky úsek 2</t>
  </si>
  <si>
    <t>827</t>
  </si>
  <si>
    <t>CELKEM: 311.0002</t>
  </si>
  <si>
    <t xml:space="preserve">ORJ 037 Pohledávky za prod.byty (OB) </t>
  </si>
  <si>
    <t>816</t>
  </si>
  <si>
    <t>CELKEM: 311.0004</t>
  </si>
  <si>
    <t>ORJ 037 Pojistné náhrady (OB)</t>
  </si>
  <si>
    <t>809</t>
  </si>
  <si>
    <t>CELKEM: 311.0005</t>
  </si>
  <si>
    <t xml:space="preserve">ORJ 037 Nájmy bytů-úsek 1 (OB) </t>
  </si>
  <si>
    <t>821</t>
  </si>
  <si>
    <t>830</t>
  </si>
  <si>
    <t>831</t>
  </si>
  <si>
    <t>CELKEM: 311.0013</t>
  </si>
  <si>
    <t xml:space="preserve">ORJ 037 Nájmy bytů-úsek 2 (OB) </t>
  </si>
  <si>
    <t>822</t>
  </si>
  <si>
    <t>832</t>
  </si>
  <si>
    <t>833</t>
  </si>
  <si>
    <t>CELKEM: 311.0014</t>
  </si>
  <si>
    <t xml:space="preserve">ORJ 037 Nájmy NP (OB) </t>
  </si>
  <si>
    <t>820</t>
  </si>
  <si>
    <t>ORJ 037 Přeplatky NP</t>
  </si>
  <si>
    <t>834</t>
  </si>
  <si>
    <t>ORJ 037 Nedopaltky NP</t>
  </si>
  <si>
    <t>835</t>
  </si>
  <si>
    <t>CELKEM: 311.0015</t>
  </si>
  <si>
    <t>ORJ 037 Náklady řízení (OB)</t>
  </si>
  <si>
    <t>803</t>
  </si>
  <si>
    <t>Celkem: 311.0016</t>
  </si>
  <si>
    <t>ORJ 037 Náhrady nákladů (OB)</t>
  </si>
  <si>
    <t>808</t>
  </si>
  <si>
    <t>Celkem: 311.0017</t>
  </si>
  <si>
    <t>ORJ 037 Nájmy nebytových prostor-  (OB) do 12/22</t>
  </si>
  <si>
    <t>819</t>
  </si>
  <si>
    <t>828</t>
  </si>
  <si>
    <t>829</t>
  </si>
  <si>
    <t>CELKEM: 311.0500</t>
  </si>
  <si>
    <t>ORJ 037 Poplatky z prodlení  (OB)</t>
  </si>
  <si>
    <t>806</t>
  </si>
  <si>
    <t>815</t>
  </si>
  <si>
    <t>CELKEM: 311.0601</t>
  </si>
  <si>
    <t xml:space="preserve">ORJ 037 Nebytové prostory-sankce (OB) </t>
  </si>
  <si>
    <t>805</t>
  </si>
  <si>
    <t>CELKEM: 311.0604</t>
  </si>
  <si>
    <t xml:space="preserve">ORJ 037 Právní vymáhání faktur vydaných z BPM (OB) </t>
  </si>
  <si>
    <t>804</t>
  </si>
  <si>
    <t>Celkem: 311.0605</t>
  </si>
  <si>
    <t>ORJ 037 Smluvní pokuty dodavatel (OB)</t>
  </si>
  <si>
    <t>807</t>
  </si>
  <si>
    <t>CELKEM: 311.0606</t>
  </si>
  <si>
    <r>
      <t>Celkem 311</t>
    </r>
    <r>
      <rPr>
        <sz val="11"/>
        <rFont val="Arial"/>
      </rPr>
      <t xml:space="preserve"> </t>
    </r>
    <r>
      <rPr>
        <sz val="10"/>
        <rFont val="Arial"/>
      </rPr>
      <t xml:space="preserve">(účet bytového odboru) </t>
    </r>
  </si>
  <si>
    <t>CELKEM 311</t>
  </si>
  <si>
    <t>Dobropisy</t>
  </si>
  <si>
    <t>Nedaňové příjmy</t>
  </si>
  <si>
    <t>Příjmy DPH</t>
  </si>
  <si>
    <t>Příjmy OB</t>
  </si>
  <si>
    <t>Kapitálové příjmy</t>
  </si>
  <si>
    <t>nájmy</t>
  </si>
  <si>
    <t>náhrady a příspěvky</t>
  </si>
  <si>
    <t>služby</t>
  </si>
  <si>
    <t>bytový odbor</t>
  </si>
  <si>
    <t>ostatní (služby a popl.)</t>
  </si>
  <si>
    <t>prodej pozemku</t>
  </si>
  <si>
    <t>dobropisy</t>
  </si>
  <si>
    <t>Vypracovala: Bc. Kašubová Lenka</t>
  </si>
  <si>
    <t>pohledávek a závazků ke dni 31. 12. 2024</t>
  </si>
  <si>
    <r>
      <rPr>
        <b/>
        <sz val="16"/>
        <rFont val="Arial"/>
      </rPr>
      <t>Účet 315.xxxx  Jiné pohledávky z hlavní činnosti</t>
    </r>
    <r>
      <rPr>
        <b/>
        <sz val="11"/>
        <rFont val="Arial"/>
      </rPr>
      <t xml:space="preserve"> </t>
    </r>
  </si>
  <si>
    <t>ÚČETNÍ  STAV</t>
  </si>
  <si>
    <t>ORJ 029 ProSenior ORG 0390 (pečovatelská sl.)</t>
  </si>
  <si>
    <t>ORJ 029 ProSenior ORG 1391 (Domovinka)</t>
  </si>
  <si>
    <t>ORJ 029 ProSenior ORG 1393 (odlehč.sl.Pohoda)</t>
  </si>
  <si>
    <t>CELKEM: 315.0011</t>
  </si>
  <si>
    <t>315.0033 Místní poplatky</t>
  </si>
  <si>
    <t>ORJ 009 ORG 7034 Zábor veř.prostranství (OŽÚ)</t>
  </si>
  <si>
    <t>ORJ 110 ORG 7064 Vyhrazené parkování (OSM)</t>
  </si>
  <si>
    <t>ORJ 110 ORG 7066 Zábor veř.prostranství (OSM)</t>
  </si>
  <si>
    <t>ORJ 110 ORG 7098 Překopy (OSM)</t>
  </si>
  <si>
    <t>ORJ 741 Komunální odpad (OF)</t>
  </si>
  <si>
    <t>CELKEM : účet 315.0033</t>
  </si>
  <si>
    <t>315.0034 Místní poplatky</t>
  </si>
  <si>
    <t>ORJ 035 ORG 7054 Zábor zeleně (OŽP)</t>
  </si>
  <si>
    <t>ORJ 741 Poplatek ze psů (OF)</t>
  </si>
  <si>
    <t>CELKEM : účet 315.0034</t>
  </si>
  <si>
    <t>315.0035 Správní poplatky</t>
  </si>
  <si>
    <t>ORJ 035 ORG 7053 Vodní hospodářství (OŽP)</t>
  </si>
  <si>
    <t>ORJ 040 ORG 7041 SP Stavební úřad</t>
  </si>
  <si>
    <t>ORJ 139 ORG 7065 Zábory (OSM)</t>
  </si>
  <si>
    <t>CELKEM : účet 315.0035</t>
  </si>
  <si>
    <t>ORJ 210 Sankce zvl. užívání MK</t>
  </si>
  <si>
    <t>ORJ 210 NŘ pokuty doprava SH</t>
  </si>
  <si>
    <t>ORJ 210 NŘ nepojištěná vozidla</t>
  </si>
  <si>
    <t>mezisoučet ORJ 210</t>
  </si>
  <si>
    <t>ORJ 313 Přestupky dopravní</t>
  </si>
  <si>
    <t>ORJ 313 BP - Delikty dopravní</t>
  </si>
  <si>
    <t>ORJ 313 NŘ přestupky dopravní</t>
  </si>
  <si>
    <t>ORJ 313 ORG 0997 Výzvy - parkování</t>
  </si>
  <si>
    <t>mezisoučet ORJ 313</t>
  </si>
  <si>
    <t>CELKEM: 315.0041</t>
  </si>
  <si>
    <t>ORJ 009 NŘ živnostenský úřad</t>
  </si>
  <si>
    <t>ORJ 009 Pokuty ŽÚ - státní rozpočet</t>
  </si>
  <si>
    <t>ORJ 009 Pokuty Živnostenský úřad</t>
  </si>
  <si>
    <t>CELKEM: 315.0042</t>
  </si>
  <si>
    <t>ORJ 040 Pokuty Stavební úřad</t>
  </si>
  <si>
    <t>ORJ 040 Náklady řízení Stavební úřad</t>
  </si>
  <si>
    <t>CELKEM: 315.0043</t>
  </si>
  <si>
    <t>ORJ 313 BP Delikty občanské</t>
  </si>
  <si>
    <t>ORJ 313 Přestupky občanské</t>
  </si>
  <si>
    <t>ORJ 313 NŘ přestupky občanské</t>
  </si>
  <si>
    <t>ORJ 313 Pořádkové pokuty občanské</t>
  </si>
  <si>
    <t>CELKEM: 315.0044</t>
  </si>
  <si>
    <t>ORJ 018 Pokuty bloky Městské policie</t>
  </si>
  <si>
    <t>ORJ 018 Pokuty MP na místě nezaplac.</t>
  </si>
  <si>
    <t>CELKEM: 315.0045</t>
  </si>
  <si>
    <t>ORJ 035 NŘ - život. prostředí</t>
  </si>
  <si>
    <t>ORJ 035 Pokuty životní prostředí</t>
  </si>
  <si>
    <t>CELKEM: 315.0046</t>
  </si>
  <si>
    <t>ORJ 528 Příspěvek na nákup mot. vozidla</t>
  </si>
  <si>
    <t>CELKEM: 315.0051</t>
  </si>
  <si>
    <t>ORJ 528 Přísp. na úpravu bytu</t>
  </si>
  <si>
    <t>ORJ 528 Přísp. na nákup zvl. pomůcky</t>
  </si>
  <si>
    <t>CELKEM: 315.0052</t>
  </si>
  <si>
    <t>ORJ 528 Přeplatek sociálních dávek</t>
  </si>
  <si>
    <t>CELKEM: 315.0054</t>
  </si>
  <si>
    <t>ORJ 035 Malé zdroje ovzduší (OŽP)</t>
  </si>
  <si>
    <t>CELKEM: účet 315.0056</t>
  </si>
  <si>
    <t>ORJ 741 Exekuční náklady</t>
  </si>
  <si>
    <t>CELKEM: 315.0060</t>
  </si>
  <si>
    <t>ORJ 741 Náklady soudního řízení</t>
  </si>
  <si>
    <t>CELKEM: 315.0064</t>
  </si>
  <si>
    <t>ORJ 528 Sociální pohřby</t>
  </si>
  <si>
    <t>CELKEM: 315.0073</t>
  </si>
  <si>
    <t>ORJ 528 Bezúročné půjčky</t>
  </si>
  <si>
    <t>CELKEM: 315.0081</t>
  </si>
  <si>
    <t>ORJ 210 Pokuty vážení</t>
  </si>
  <si>
    <t>CELKEM: 315.0141</t>
  </si>
  <si>
    <r>
      <t>CELKEM 315</t>
    </r>
    <r>
      <rPr>
        <sz val="10"/>
        <rFont val="Arial CE"/>
      </rPr>
      <t xml:space="preserve"> (příjmový účet)</t>
    </r>
  </si>
  <si>
    <t>ORJ 313 ORG 0906 Pokuty-radar Revoluční (OPA)</t>
  </si>
  <si>
    <t>CELKEM: 315.0166</t>
  </si>
  <si>
    <t>ORJ 313 ORG 0907 Pokuty-radar-správní řízení (OPA)</t>
  </si>
  <si>
    <t>CELKEM: 315.0167</t>
  </si>
  <si>
    <t>ORJ 313 ORG 0908 NŘ-radar-správní řízení (OPA)</t>
  </si>
  <si>
    <t>CELKEM: 315.0168</t>
  </si>
  <si>
    <t>ORJ 313 ORG 0606 Pokuty-radar Palackého (OPA)</t>
  </si>
  <si>
    <t>CELKEM: 315.0169</t>
  </si>
  <si>
    <r>
      <t xml:space="preserve">Celkem 315 </t>
    </r>
    <r>
      <rPr>
        <sz val="10"/>
        <rFont val="Arial"/>
      </rPr>
      <t>(účet Radarové měření)</t>
    </r>
  </si>
  <si>
    <t xml:space="preserve"> </t>
  </si>
  <si>
    <t xml:space="preserve">CELKEM 315 </t>
  </si>
  <si>
    <t>Daňové příjmy</t>
  </si>
  <si>
    <t>Pokuty Radar</t>
  </si>
  <si>
    <t>CELKEM 315</t>
  </si>
  <si>
    <t>místní poplatky</t>
  </si>
  <si>
    <t>pokuty</t>
  </si>
  <si>
    <t>sociální dávky</t>
  </si>
  <si>
    <t xml:space="preserve">ostatní </t>
  </si>
  <si>
    <t>radar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</si>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</sst>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theme="1"/>
      <name val="Arial"/>
    </font>
    <font>
      <sz val="10"/>
      <name val="Arial"/>
    </font>
    <font>
      <sz val="11"/>
      <color rgb="FFFA7D00"/>
      <name val="Calibri"/>
      <scheme val="minor"/>
    </font>
    <font>
      <sz val="11"/>
      <color rgb="FF006100"/>
      <name val="Calibri"/>
      <scheme val="minor"/>
    </font>
    <font>
      <sz val="14"/>
      <name val="Arial"/>
    </font>
    <font>
      <b/>
      <sz val="12"/>
      <name val="Arial"/>
    </font>
    <font>
      <sz val="16"/>
      <name val="Arial"/>
    </font>
    <font>
      <b/>
      <sz val="9"/>
      <name val="Arial CE"/>
    </font>
    <font>
      <sz val="9"/>
      <name val="Arial CE"/>
    </font>
    <font>
      <b/>
      <sz val="11"/>
      <name val="Arial CE"/>
    </font>
    <font>
      <sz val="9"/>
      <name val="Arial"/>
    </font>
    <font>
      <b/>
      <sz val="9"/>
      <name val="Arial"/>
    </font>
    <font>
      <b/>
      <sz val="10"/>
      <color theme="1"/>
      <name val="Arial"/>
    </font>
    <font>
      <b/>
      <sz val="11"/>
      <name val="Arial"/>
    </font>
    <font>
      <b/>
      <sz val="12"/>
      <name val="Arial CE"/>
    </font>
    <font>
      <b/>
      <sz val="10"/>
      <name val="Arial"/>
    </font>
    <font>
      <b/>
      <sz val="10"/>
      <name val="Arial CE"/>
    </font>
    <font>
      <sz val="10"/>
      <color theme="1"/>
      <name val="Arial"/>
    </font>
    <font>
      <b/>
      <sz val="16"/>
      <name val="Arial"/>
    </font>
    <font>
      <sz val="10"/>
      <name val="Arial CE"/>
    </font>
    <font>
      <sz val="11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theme="0"/>
        <bgColor theme="0"/>
      </patternFill>
    </fill>
    <fill>
      <patternFill patternType="solid">
        <fgColor theme="0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0" tint="-0.24994659260841701"/>
        <bgColor theme="0" tint="-0.24994659260841701"/>
      </patternFill>
    </fill>
    <fill>
      <patternFill patternType="solid">
        <fgColor rgb="FFDDDDDD"/>
      </patternFill>
    </fill>
    <fill>
      <patternFill patternType="solid">
        <fgColor indexed="22"/>
      </patternFill>
    </fill>
  </fills>
  <borders count="6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8">
    <xf numFmtId="0" fontId="0" fillId="0" borderId="0"/>
    <xf numFmtId="0" fontId="17" fillId="0" borderId="0"/>
    <xf numFmtId="0" fontId="1" fillId="2" borderId="1"/>
    <xf numFmtId="9" fontId="17" fillId="0" borderId="0"/>
    <xf numFmtId="9" fontId="17" fillId="0" borderId="0"/>
    <xf numFmtId="0" fontId="2" fillId="0" borderId="2"/>
    <xf numFmtId="0" fontId="3" fillId="3" borderId="0"/>
    <xf numFmtId="0" fontId="3" fillId="3" borderId="0"/>
  </cellStyleXfs>
  <cellXfs count="29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8" fillId="4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center" vertical="center" wrapText="1"/>
    </xf>
    <xf numFmtId="4" fontId="8" fillId="4" borderId="10" xfId="0" applyNumberFormat="1" applyFont="1" applyFill="1" applyBorder="1" applyAlignment="1">
      <alignment horizontal="right" vertical="center" wrapText="1"/>
    </xf>
    <xf numFmtId="4" fontId="8" fillId="4" borderId="11" xfId="0" applyNumberFormat="1" applyFont="1" applyFill="1" applyBorder="1" applyAlignment="1">
      <alignment horizontal="righ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center" vertical="center" wrapText="1"/>
    </xf>
    <xf numFmtId="4" fontId="7" fillId="4" borderId="13" xfId="0" applyNumberFormat="1" applyFont="1" applyFill="1" applyBorder="1" applyAlignment="1">
      <alignment horizontal="right" vertical="center" wrapText="1"/>
    </xf>
    <xf numFmtId="4" fontId="7" fillId="4" borderId="14" xfId="0" applyNumberFormat="1" applyFont="1" applyFill="1" applyBorder="1" applyAlignment="1">
      <alignment horizontal="right" vertical="center"/>
    </xf>
    <xf numFmtId="0" fontId="8" fillId="5" borderId="15" xfId="3" applyNumberFormat="1" applyFont="1" applyFill="1" applyBorder="1" applyAlignment="1">
      <alignment horizontal="left"/>
    </xf>
    <xf numFmtId="0" fontId="8" fillId="5" borderId="16" xfId="3" applyNumberFormat="1" applyFont="1" applyFill="1" applyBorder="1" applyAlignment="1">
      <alignment horizontal="center"/>
    </xf>
    <xf numFmtId="4" fontId="8" fillId="5" borderId="16" xfId="3" applyNumberFormat="1" applyFont="1" applyFill="1" applyBorder="1" applyAlignment="1">
      <alignment horizontal="right"/>
    </xf>
    <xf numFmtId="4" fontId="8" fillId="5" borderId="17" xfId="3" applyNumberFormat="1" applyFont="1" applyFill="1" applyBorder="1" applyAlignment="1">
      <alignment horizontal="right"/>
    </xf>
    <xf numFmtId="0" fontId="8" fillId="5" borderId="18" xfId="3" applyNumberFormat="1" applyFont="1" applyFill="1" applyBorder="1" applyAlignment="1">
      <alignment horizontal="left"/>
    </xf>
    <xf numFmtId="0" fontId="8" fillId="5" borderId="19" xfId="3" applyNumberFormat="1" applyFont="1" applyFill="1" applyBorder="1" applyAlignment="1">
      <alignment horizontal="center"/>
    </xf>
    <xf numFmtId="4" fontId="8" fillId="5" borderId="19" xfId="3" applyNumberFormat="1" applyFont="1" applyFill="1" applyBorder="1" applyAlignment="1">
      <alignment horizontal="right"/>
    </xf>
    <xf numFmtId="4" fontId="8" fillId="5" borderId="20" xfId="3" applyNumberFormat="1" applyFont="1" applyFill="1" applyBorder="1" applyAlignment="1">
      <alignment horizontal="right"/>
    </xf>
    <xf numFmtId="4" fontId="8" fillId="5" borderId="21" xfId="3" applyNumberFormat="1" applyFont="1" applyFill="1" applyBorder="1" applyAlignment="1">
      <alignment horizontal="right"/>
    </xf>
    <xf numFmtId="0" fontId="7" fillId="5" borderId="22" xfId="3" applyNumberFormat="1" applyFont="1" applyFill="1" applyBorder="1"/>
    <xf numFmtId="0" fontId="7" fillId="5" borderId="23" xfId="3" applyNumberFormat="1" applyFont="1" applyFill="1" applyBorder="1"/>
    <xf numFmtId="4" fontId="7" fillId="5" borderId="24" xfId="3" applyNumberFormat="1" applyFont="1" applyFill="1" applyBorder="1" applyAlignment="1">
      <alignment horizontal="right"/>
    </xf>
    <xf numFmtId="4" fontId="7" fillId="5" borderId="23" xfId="3" applyNumberFormat="1" applyFont="1" applyFill="1" applyBorder="1" applyAlignment="1">
      <alignment horizontal="right"/>
    </xf>
    <xf numFmtId="4" fontId="7" fillId="5" borderId="25" xfId="3" applyNumberFormat="1" applyFont="1" applyFill="1" applyBorder="1" applyAlignment="1">
      <alignment horizontal="right"/>
    </xf>
    <xf numFmtId="4" fontId="0" fillId="0" borderId="0" xfId="0" applyNumberFormat="1"/>
    <xf numFmtId="0" fontId="8" fillId="5" borderId="26" xfId="3" applyNumberFormat="1" applyFont="1" applyFill="1" applyBorder="1" applyAlignment="1">
      <alignment horizontal="left"/>
    </xf>
    <xf numFmtId="0" fontId="8" fillId="5" borderId="27" xfId="3" applyNumberFormat="1" applyFont="1" applyFill="1" applyBorder="1" applyAlignment="1">
      <alignment horizontal="center"/>
    </xf>
    <xf numFmtId="4" fontId="8" fillId="5" borderId="27" xfId="3" applyNumberFormat="1" applyFont="1" applyFill="1" applyBorder="1" applyAlignment="1">
      <alignment horizontal="right"/>
    </xf>
    <xf numFmtId="4" fontId="8" fillId="5" borderId="28" xfId="3" applyNumberFormat="1" applyFont="1" applyFill="1" applyBorder="1" applyAlignment="1">
      <alignment horizontal="right"/>
    </xf>
    <xf numFmtId="0" fontId="7" fillId="5" borderId="22" xfId="3" applyNumberFormat="1" applyFont="1" applyFill="1" applyBorder="1" applyAlignment="1">
      <alignment horizontal="left"/>
    </xf>
    <xf numFmtId="0" fontId="7" fillId="5" borderId="29" xfId="3" applyNumberFormat="1" applyFont="1" applyFill="1" applyBorder="1" applyAlignment="1">
      <alignment horizontal="left"/>
    </xf>
    <xf numFmtId="4" fontId="7" fillId="5" borderId="30" xfId="3" applyNumberFormat="1" applyFont="1" applyFill="1" applyBorder="1" applyAlignment="1">
      <alignment horizontal="righ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center"/>
    </xf>
    <xf numFmtId="4" fontId="8" fillId="0" borderId="27" xfId="0" applyNumberFormat="1" applyFont="1" applyBorder="1" applyAlignment="1">
      <alignment horizontal="right"/>
    </xf>
    <xf numFmtId="4" fontId="8" fillId="0" borderId="28" xfId="0" applyNumberFormat="1" applyFont="1" applyBorder="1" applyAlignment="1">
      <alignment horizontal="right"/>
    </xf>
    <xf numFmtId="0" fontId="7" fillId="4" borderId="22" xfId="4" applyNumberFormat="1" applyFont="1" applyFill="1" applyBorder="1"/>
    <xf numFmtId="0" fontId="7" fillId="4" borderId="23" xfId="4" applyNumberFormat="1" applyFont="1" applyFill="1" applyBorder="1"/>
    <xf numFmtId="4" fontId="7" fillId="4" borderId="24" xfId="4" applyNumberFormat="1" applyFont="1" applyFill="1" applyBorder="1" applyAlignment="1">
      <alignment horizontal="right"/>
    </xf>
    <xf numFmtId="4" fontId="7" fillId="4" borderId="23" xfId="4" applyNumberFormat="1" applyFont="1" applyFill="1" applyBorder="1" applyAlignment="1">
      <alignment horizontal="right"/>
    </xf>
    <xf numFmtId="4" fontId="7" fillId="4" borderId="25" xfId="4" applyNumberFormat="1" applyFont="1" applyFill="1" applyBorder="1" applyAlignment="1">
      <alignment horizontal="right"/>
    </xf>
    <xf numFmtId="0" fontId="8" fillId="5" borderId="31" xfId="3" applyNumberFormat="1" applyFont="1" applyFill="1" applyBorder="1" applyAlignment="1">
      <alignment horizontal="left"/>
    </xf>
    <xf numFmtId="0" fontId="8" fillId="5" borderId="32" xfId="3" applyNumberFormat="1" applyFont="1" applyFill="1" applyBorder="1" applyAlignment="1">
      <alignment horizontal="left"/>
    </xf>
    <xf numFmtId="0" fontId="8" fillId="5" borderId="33" xfId="3" applyNumberFormat="1" applyFont="1" applyFill="1" applyBorder="1" applyAlignment="1">
      <alignment horizontal="center"/>
    </xf>
    <xf numFmtId="0" fontId="8" fillId="5" borderId="34" xfId="3" applyNumberFormat="1" applyFont="1" applyFill="1" applyBorder="1" applyAlignment="1">
      <alignment horizontal="left"/>
    </xf>
    <xf numFmtId="4" fontId="7" fillId="5" borderId="29" xfId="3" applyNumberFormat="1" applyFont="1" applyFill="1" applyBorder="1" applyAlignment="1">
      <alignment horizontal="right"/>
    </xf>
    <xf numFmtId="0" fontId="8" fillId="4" borderId="31" xfId="0" applyFont="1" applyFill="1" applyBorder="1" applyAlignment="1">
      <alignment horizontal="left"/>
    </xf>
    <xf numFmtId="0" fontId="8" fillId="4" borderId="19" xfId="0" applyFont="1" applyFill="1" applyBorder="1" applyAlignment="1">
      <alignment horizontal="center"/>
    </xf>
    <xf numFmtId="4" fontId="8" fillId="4" borderId="19" xfId="0" applyNumberFormat="1" applyFont="1" applyFill="1" applyBorder="1" applyAlignment="1">
      <alignment horizontal="right"/>
    </xf>
    <xf numFmtId="4" fontId="8" fillId="4" borderId="35" xfId="0" applyNumberFormat="1" applyFont="1" applyFill="1" applyBorder="1" applyAlignment="1">
      <alignment horizontal="right"/>
    </xf>
    <xf numFmtId="0" fontId="7" fillId="4" borderId="22" xfId="0" applyFont="1" applyFill="1" applyBorder="1" applyAlignment="1">
      <alignment horizontal="left"/>
    </xf>
    <xf numFmtId="0" fontId="7" fillId="4" borderId="29" xfId="0" applyFont="1" applyFill="1" applyBorder="1" applyAlignment="1">
      <alignment horizontal="left"/>
    </xf>
    <xf numFmtId="4" fontId="7" fillId="4" borderId="23" xfId="0" applyNumberFormat="1" applyFont="1" applyFill="1" applyBorder="1" applyAlignment="1">
      <alignment horizontal="right"/>
    </xf>
    <xf numFmtId="4" fontId="7" fillId="4" borderId="30" xfId="0" applyNumberFormat="1" applyFont="1" applyFill="1" applyBorder="1" applyAlignment="1">
      <alignment horizontal="right"/>
    </xf>
    <xf numFmtId="0" fontId="8" fillId="4" borderId="15" xfId="0" applyFont="1" applyFill="1" applyBorder="1" applyAlignment="1">
      <alignment horizontal="left"/>
    </xf>
    <xf numFmtId="0" fontId="8" fillId="4" borderId="16" xfId="0" applyFont="1" applyFill="1" applyBorder="1" applyAlignment="1">
      <alignment horizontal="center"/>
    </xf>
    <xf numFmtId="4" fontId="8" fillId="4" borderId="16" xfId="0" applyNumberFormat="1" applyFont="1" applyFill="1" applyBorder="1" applyAlignment="1">
      <alignment horizontal="right"/>
    </xf>
    <xf numFmtId="4" fontId="8" fillId="4" borderId="17" xfId="0" applyNumberFormat="1" applyFont="1" applyFill="1" applyBorder="1" applyAlignment="1">
      <alignment horizontal="right"/>
    </xf>
    <xf numFmtId="0" fontId="8" fillId="4" borderId="36" xfId="0" applyFont="1" applyFill="1" applyBorder="1"/>
    <xf numFmtId="4" fontId="8" fillId="4" borderId="28" xfId="0" applyNumberFormat="1" applyFont="1" applyFill="1" applyBorder="1" applyAlignment="1">
      <alignment horizontal="right"/>
    </xf>
    <xf numFmtId="4" fontId="8" fillId="0" borderId="37" xfId="0" applyNumberFormat="1" applyFont="1" applyBorder="1" applyAlignment="1">
      <alignment horizontal="right"/>
    </xf>
    <xf numFmtId="0" fontId="8" fillId="4" borderId="34" xfId="0" applyFont="1" applyFill="1" applyBorder="1"/>
    <xf numFmtId="0" fontId="8" fillId="0" borderId="16" xfId="0" applyFont="1" applyBorder="1" applyAlignment="1">
      <alignment horizontal="center"/>
    </xf>
    <xf numFmtId="4" fontId="8" fillId="0" borderId="16" xfId="0" applyNumberFormat="1" applyFont="1" applyBorder="1" applyAlignment="1">
      <alignment horizontal="right"/>
    </xf>
    <xf numFmtId="4" fontId="8" fillId="0" borderId="38" xfId="0" applyNumberFormat="1" applyFont="1" applyBorder="1" applyAlignment="1">
      <alignment horizontal="right"/>
    </xf>
    <xf numFmtId="4" fontId="8" fillId="0" borderId="19" xfId="0" applyNumberFormat="1" applyFont="1" applyBorder="1" applyAlignment="1">
      <alignment horizontal="right"/>
    </xf>
    <xf numFmtId="0" fontId="8" fillId="4" borderId="34" xfId="0" applyFont="1" applyFill="1" applyBorder="1" applyAlignment="1">
      <alignment horizontal="left"/>
    </xf>
    <xf numFmtId="0" fontId="8" fillId="0" borderId="19" xfId="0" applyFont="1" applyBorder="1" applyAlignment="1">
      <alignment horizontal="center"/>
    </xf>
    <xf numFmtId="4" fontId="8" fillId="0" borderId="0" xfId="0" applyNumberFormat="1" applyFont="1" applyAlignment="1">
      <alignment horizontal="right"/>
    </xf>
    <xf numFmtId="4" fontId="8" fillId="4" borderId="39" xfId="0" applyNumberFormat="1" applyFont="1" applyFill="1" applyBorder="1" applyAlignment="1">
      <alignment horizontal="right"/>
    </xf>
    <xf numFmtId="0" fontId="8" fillId="4" borderId="40" xfId="0" applyFont="1" applyFill="1" applyBorder="1" applyAlignment="1">
      <alignment horizontal="left"/>
    </xf>
    <xf numFmtId="0" fontId="8" fillId="4" borderId="18" xfId="0" applyFont="1" applyFill="1" applyBorder="1" applyAlignment="1">
      <alignment horizontal="left"/>
    </xf>
    <xf numFmtId="0" fontId="8" fillId="5" borderId="36" xfId="3" applyNumberFormat="1" applyFont="1" applyFill="1" applyBorder="1"/>
    <xf numFmtId="0" fontId="8" fillId="5" borderId="26" xfId="0" applyFont="1" applyFill="1" applyBorder="1" applyAlignment="1">
      <alignment horizontal="left"/>
    </xf>
    <xf numFmtId="0" fontId="8" fillId="5" borderId="27" xfId="0" applyFont="1" applyFill="1" applyBorder="1" applyAlignment="1">
      <alignment horizontal="center"/>
    </xf>
    <xf numFmtId="4" fontId="8" fillId="5" borderId="27" xfId="0" applyNumberFormat="1" applyFont="1" applyFill="1" applyBorder="1" applyAlignment="1">
      <alignment horizontal="right"/>
    </xf>
    <xf numFmtId="4" fontId="8" fillId="5" borderId="28" xfId="0" applyNumberFormat="1" applyFont="1" applyFill="1" applyBorder="1" applyAlignment="1">
      <alignment horizontal="right"/>
    </xf>
    <xf numFmtId="4" fontId="7" fillId="5" borderId="29" xfId="0" applyNumberFormat="1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right"/>
    </xf>
    <xf numFmtId="4" fontId="7" fillId="5" borderId="30" xfId="0" applyNumberFormat="1" applyFont="1" applyFill="1" applyBorder="1" applyAlignment="1">
      <alignment horizontal="right"/>
    </xf>
    <xf numFmtId="0" fontId="9" fillId="6" borderId="41" xfId="0" applyFont="1" applyFill="1" applyBorder="1" applyAlignment="1">
      <alignment horizontal="left" vertical="center"/>
    </xf>
    <xf numFmtId="0" fontId="9" fillId="6" borderId="29" xfId="0" applyFont="1" applyFill="1" applyBorder="1" applyAlignment="1">
      <alignment horizontal="left"/>
    </xf>
    <xf numFmtId="4" fontId="9" fillId="6" borderId="42" xfId="0" applyNumberFormat="1" applyFont="1" applyFill="1" applyBorder="1" applyAlignment="1">
      <alignment horizontal="right" vertical="center"/>
    </xf>
    <xf numFmtId="0" fontId="8" fillId="4" borderId="43" xfId="5" applyFont="1" applyFill="1" applyBorder="1" applyAlignment="1">
      <alignment horizontal="left"/>
    </xf>
    <xf numFmtId="49" fontId="8" fillId="4" borderId="4" xfId="5" applyNumberFormat="1" applyFont="1" applyFill="1" applyBorder="1" applyAlignment="1">
      <alignment horizontal="center"/>
    </xf>
    <xf numFmtId="4" fontId="8" fillId="4" borderId="44" xfId="5" applyNumberFormat="1" applyFont="1" applyFill="1" applyBorder="1" applyAlignment="1">
      <alignment horizontal="right"/>
    </xf>
    <xf numFmtId="4" fontId="8" fillId="4" borderId="4" xfId="5" applyNumberFormat="1" applyFont="1" applyFill="1" applyBorder="1" applyAlignment="1">
      <alignment horizontal="right"/>
    </xf>
    <xf numFmtId="4" fontId="8" fillId="4" borderId="4" xfId="5" applyNumberFormat="1" applyFont="1" applyFill="1" applyBorder="1"/>
    <xf numFmtId="4" fontId="8" fillId="4" borderId="5" xfId="5" applyNumberFormat="1" applyFont="1" applyFill="1" applyBorder="1"/>
    <xf numFmtId="0" fontId="8" fillId="4" borderId="34" xfId="5" applyFont="1" applyFill="1" applyBorder="1" applyAlignment="1">
      <alignment horizontal="left"/>
    </xf>
    <xf numFmtId="49" fontId="8" fillId="4" borderId="16" xfId="5" applyNumberFormat="1" applyFont="1" applyFill="1" applyBorder="1" applyAlignment="1">
      <alignment horizontal="center"/>
    </xf>
    <xf numFmtId="4" fontId="8" fillId="4" borderId="39" xfId="5" applyNumberFormat="1" applyFont="1" applyFill="1" applyBorder="1" applyAlignment="1">
      <alignment horizontal="right"/>
    </xf>
    <xf numFmtId="4" fontId="8" fillId="4" borderId="16" xfId="5" applyNumberFormat="1" applyFont="1" applyFill="1" applyBorder="1" applyAlignment="1">
      <alignment horizontal="right"/>
    </xf>
    <xf numFmtId="4" fontId="8" fillId="4" borderId="16" xfId="5" applyNumberFormat="1" applyFont="1" applyFill="1" applyBorder="1"/>
    <xf numFmtId="4" fontId="8" fillId="4" borderId="17" xfId="5" applyNumberFormat="1" applyFont="1" applyFill="1" applyBorder="1"/>
    <xf numFmtId="0" fontId="8" fillId="4" borderId="40" xfId="5" applyFont="1" applyFill="1" applyBorder="1" applyAlignment="1">
      <alignment horizontal="left"/>
    </xf>
    <xf numFmtId="49" fontId="8" fillId="4" borderId="7" xfId="5" applyNumberFormat="1" applyFont="1" applyFill="1" applyBorder="1" applyAlignment="1">
      <alignment horizontal="center"/>
    </xf>
    <xf numFmtId="4" fontId="8" fillId="4" borderId="45" xfId="5" applyNumberFormat="1" applyFont="1" applyFill="1" applyBorder="1" applyAlignment="1">
      <alignment horizontal="right"/>
    </xf>
    <xf numFmtId="4" fontId="8" fillId="4" borderId="7" xfId="5" applyNumberFormat="1" applyFont="1" applyFill="1" applyBorder="1" applyAlignment="1">
      <alignment horizontal="right"/>
    </xf>
    <xf numFmtId="4" fontId="8" fillId="4" borderId="7" xfId="5" applyNumberFormat="1" applyFont="1" applyFill="1" applyBorder="1"/>
    <xf numFmtId="4" fontId="8" fillId="4" borderId="46" xfId="5" applyNumberFormat="1" applyFont="1" applyFill="1" applyBorder="1"/>
    <xf numFmtId="4" fontId="7" fillId="4" borderId="30" xfId="5" applyNumberFormat="1" applyFont="1" applyFill="1" applyBorder="1"/>
    <xf numFmtId="49" fontId="10" fillId="4" borderId="4" xfId="5" applyNumberFormat="1" applyFont="1" applyFill="1" applyBorder="1" applyAlignment="1">
      <alignment horizontal="center"/>
    </xf>
    <xf numFmtId="4" fontId="10" fillId="4" borderId="44" xfId="5" applyNumberFormat="1" applyFont="1" applyFill="1" applyBorder="1" applyAlignment="1">
      <alignment horizontal="right"/>
    </xf>
    <xf numFmtId="4" fontId="10" fillId="4" borderId="4" xfId="5" applyNumberFormat="1" applyFont="1" applyFill="1" applyBorder="1" applyAlignment="1">
      <alignment horizontal="right"/>
    </xf>
    <xf numFmtId="4" fontId="10" fillId="4" borderId="4" xfId="5" applyNumberFormat="1" applyFont="1" applyFill="1" applyBorder="1"/>
    <xf numFmtId="4" fontId="8" fillId="4" borderId="8" xfId="5" applyNumberFormat="1" applyFont="1" applyFill="1" applyBorder="1"/>
    <xf numFmtId="0" fontId="8" fillId="4" borderId="32" xfId="5" applyFont="1" applyFill="1" applyBorder="1" applyAlignment="1">
      <alignment horizontal="left"/>
    </xf>
    <xf numFmtId="4" fontId="10" fillId="4" borderId="29" xfId="5" applyNumberFormat="1" applyFont="1" applyFill="1" applyBorder="1" applyAlignment="1">
      <alignment horizontal="right"/>
    </xf>
    <xf numFmtId="4" fontId="10" fillId="4" borderId="23" xfId="5" applyNumberFormat="1" applyFont="1" applyFill="1" applyBorder="1" applyAlignment="1">
      <alignment horizontal="right"/>
    </xf>
    <xf numFmtId="4" fontId="10" fillId="4" borderId="23" xfId="5" applyNumberFormat="1" applyFont="1" applyFill="1" applyBorder="1"/>
    <xf numFmtId="4" fontId="8" fillId="4" borderId="30" xfId="5" applyNumberFormat="1" applyFont="1" applyFill="1" applyBorder="1"/>
    <xf numFmtId="49" fontId="10" fillId="4" borderId="33" xfId="5" applyNumberFormat="1" applyFont="1" applyFill="1" applyBorder="1" applyAlignment="1">
      <alignment horizontal="center"/>
    </xf>
    <xf numFmtId="0" fontId="8" fillId="4" borderId="3" xfId="5" applyFont="1" applyFill="1" applyBorder="1" applyAlignment="1">
      <alignment horizontal="left"/>
    </xf>
    <xf numFmtId="4" fontId="8" fillId="4" borderId="10" xfId="5" applyNumberFormat="1" applyFont="1" applyFill="1" applyBorder="1" applyAlignment="1">
      <alignment horizontal="right"/>
    </xf>
    <xf numFmtId="4" fontId="8" fillId="4" borderId="10" xfId="5" applyNumberFormat="1" applyFont="1" applyFill="1" applyBorder="1"/>
    <xf numFmtId="4" fontId="8" fillId="4" borderId="11" xfId="5" applyNumberFormat="1" applyFont="1" applyFill="1" applyBorder="1"/>
    <xf numFmtId="4" fontId="8" fillId="4" borderId="38" xfId="5" applyNumberFormat="1" applyFont="1" applyFill="1" applyBorder="1" applyAlignment="1">
      <alignment horizontal="right"/>
    </xf>
    <xf numFmtId="4" fontId="8" fillId="4" borderId="19" xfId="5" applyNumberFormat="1" applyFont="1" applyFill="1" applyBorder="1" applyAlignment="1">
      <alignment horizontal="right"/>
    </xf>
    <xf numFmtId="4" fontId="8" fillId="4" borderId="19" xfId="5" applyNumberFormat="1" applyFont="1" applyFill="1" applyBorder="1"/>
    <xf numFmtId="4" fontId="8" fillId="4" borderId="35" xfId="5" applyNumberFormat="1" applyFont="1" applyFill="1" applyBorder="1"/>
    <xf numFmtId="4" fontId="10" fillId="4" borderId="10" xfId="5" applyNumberFormat="1" applyFont="1" applyFill="1" applyBorder="1" applyAlignment="1">
      <alignment horizontal="right"/>
    </xf>
    <xf numFmtId="4" fontId="10" fillId="4" borderId="10" xfId="5" applyNumberFormat="1" applyFont="1" applyFill="1" applyBorder="1"/>
    <xf numFmtId="4" fontId="12" fillId="0" borderId="0" xfId="0" applyNumberFormat="1" applyFont="1"/>
    <xf numFmtId="0" fontId="8" fillId="4" borderId="15" xfId="5" applyFont="1" applyFill="1" applyBorder="1" applyAlignment="1">
      <alignment horizontal="left"/>
    </xf>
    <xf numFmtId="49" fontId="10" fillId="4" borderId="16" xfId="5" applyNumberFormat="1" applyFont="1" applyFill="1" applyBorder="1" applyAlignment="1">
      <alignment horizontal="center"/>
    </xf>
    <xf numFmtId="4" fontId="10" fillId="4" borderId="19" xfId="5" applyNumberFormat="1" applyFont="1" applyFill="1" applyBorder="1" applyAlignment="1">
      <alignment horizontal="right"/>
    </xf>
    <xf numFmtId="4" fontId="10" fillId="4" borderId="19" xfId="5" applyNumberFormat="1" applyFont="1" applyFill="1" applyBorder="1"/>
    <xf numFmtId="0" fontId="8" fillId="4" borderId="26" xfId="5" applyFont="1" applyFill="1" applyBorder="1" applyAlignment="1">
      <alignment horizontal="left"/>
    </xf>
    <xf numFmtId="49" fontId="10" fillId="4" borderId="27" xfId="5" applyNumberFormat="1" applyFont="1" applyFill="1" applyBorder="1" applyAlignment="1">
      <alignment horizontal="center"/>
    </xf>
    <xf numFmtId="4" fontId="10" fillId="4" borderId="27" xfId="5" applyNumberFormat="1" applyFont="1" applyFill="1" applyBorder="1" applyAlignment="1">
      <alignment horizontal="right"/>
    </xf>
    <xf numFmtId="4" fontId="10" fillId="4" borderId="27" xfId="5" applyNumberFormat="1" applyFont="1" applyFill="1" applyBorder="1"/>
    <xf numFmtId="4" fontId="8" fillId="4" borderId="28" xfId="5" applyNumberFormat="1" applyFont="1" applyFill="1" applyBorder="1"/>
    <xf numFmtId="49" fontId="10" fillId="0" borderId="47" xfId="5" applyNumberFormat="1" applyFont="1" applyBorder="1" applyAlignment="1">
      <alignment horizontal="left"/>
    </xf>
    <xf numFmtId="49" fontId="10" fillId="0" borderId="23" xfId="5" applyNumberFormat="1" applyFont="1" applyBorder="1" applyAlignment="1">
      <alignment horizontal="center"/>
    </xf>
    <xf numFmtId="4" fontId="8" fillId="0" borderId="23" xfId="5" applyNumberFormat="1" applyFont="1" applyBorder="1" applyAlignment="1">
      <alignment horizontal="right"/>
    </xf>
    <xf numFmtId="4" fontId="8" fillId="0" borderId="30" xfId="5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4" fontId="7" fillId="0" borderId="23" xfId="0" applyNumberFormat="1" applyFont="1" applyBorder="1" applyAlignment="1">
      <alignment horizontal="right"/>
    </xf>
    <xf numFmtId="4" fontId="7" fillId="0" borderId="30" xfId="0" applyNumberFormat="1" applyFont="1" applyBorder="1" applyAlignment="1">
      <alignment horizontal="right"/>
    </xf>
    <xf numFmtId="49" fontId="10" fillId="0" borderId="32" xfId="5" applyNumberFormat="1" applyFont="1" applyBorder="1" applyAlignment="1">
      <alignment horizontal="left"/>
    </xf>
    <xf numFmtId="49" fontId="8" fillId="0" borderId="48" xfId="5" applyNumberFormat="1" applyFont="1" applyBorder="1" applyAlignment="1">
      <alignment horizontal="center"/>
    </xf>
    <xf numFmtId="4" fontId="8" fillId="0" borderId="33" xfId="5" applyNumberFormat="1" applyFont="1" applyBorder="1" applyAlignment="1">
      <alignment horizontal="right"/>
    </xf>
    <xf numFmtId="4" fontId="8" fillId="0" borderId="46" xfId="5" applyNumberFormat="1" applyFont="1" applyBorder="1"/>
    <xf numFmtId="0" fontId="8" fillId="4" borderId="31" xfId="5" applyFont="1" applyFill="1" applyBorder="1" applyAlignment="1">
      <alignment horizontal="left"/>
    </xf>
    <xf numFmtId="49" fontId="10" fillId="4" borderId="19" xfId="5" applyNumberFormat="1" applyFont="1" applyFill="1" applyBorder="1" applyAlignment="1">
      <alignment horizontal="center"/>
    </xf>
    <xf numFmtId="4" fontId="10" fillId="4" borderId="16" xfId="5" applyNumberFormat="1" applyFont="1" applyFill="1" applyBorder="1" applyAlignment="1">
      <alignment horizontal="right"/>
    </xf>
    <xf numFmtId="4" fontId="10" fillId="4" borderId="16" xfId="5" applyNumberFormat="1" applyFont="1" applyFill="1" applyBorder="1"/>
    <xf numFmtId="0" fontId="8" fillId="4" borderId="12" xfId="5" applyFont="1" applyFill="1" applyBorder="1" applyAlignment="1">
      <alignment horizontal="left"/>
    </xf>
    <xf numFmtId="49" fontId="10" fillId="4" borderId="13" xfId="5" applyNumberFormat="1" applyFont="1" applyFill="1" applyBorder="1" applyAlignment="1">
      <alignment horizontal="center"/>
    </xf>
    <xf numFmtId="4" fontId="10" fillId="4" borderId="49" xfId="5" applyNumberFormat="1" applyFont="1" applyFill="1" applyBorder="1" applyAlignment="1">
      <alignment horizontal="right"/>
    </xf>
    <xf numFmtId="4" fontId="10" fillId="4" borderId="13" xfId="5" applyNumberFormat="1" applyFont="1" applyFill="1" applyBorder="1" applyAlignment="1">
      <alignment horizontal="right"/>
    </xf>
    <xf numFmtId="4" fontId="10" fillId="4" borderId="13" xfId="5" applyNumberFormat="1" applyFont="1" applyFill="1" applyBorder="1"/>
    <xf numFmtId="4" fontId="8" fillId="4" borderId="14" xfId="5" applyNumberFormat="1" applyFont="1" applyFill="1" applyBorder="1"/>
    <xf numFmtId="4" fontId="10" fillId="4" borderId="50" xfId="5" applyNumberFormat="1" applyFont="1" applyFill="1" applyBorder="1" applyAlignment="1">
      <alignment horizontal="right"/>
    </xf>
    <xf numFmtId="4" fontId="8" fillId="4" borderId="29" xfId="5" applyNumberFormat="1" applyFont="1" applyFill="1" applyBorder="1" applyAlignment="1">
      <alignment horizontal="right"/>
    </xf>
    <xf numFmtId="4" fontId="8" fillId="4" borderId="23" xfId="5" applyNumberFormat="1" applyFont="1" applyFill="1" applyBorder="1" applyAlignment="1">
      <alignment horizontal="right"/>
    </xf>
    <xf numFmtId="4" fontId="8" fillId="4" borderId="23" xfId="5" applyNumberFormat="1" applyFont="1" applyFill="1" applyBorder="1"/>
    <xf numFmtId="49" fontId="8" fillId="0" borderId="51" xfId="5" applyNumberFormat="1" applyFont="1" applyBorder="1" applyAlignment="1">
      <alignment horizontal="center"/>
    </xf>
    <xf numFmtId="4" fontId="8" fillId="0" borderId="27" xfId="5" applyNumberFormat="1" applyFont="1" applyBorder="1" applyAlignment="1">
      <alignment horizontal="right"/>
    </xf>
    <xf numFmtId="4" fontId="8" fillId="0" borderId="28" xfId="5" applyNumberFormat="1" applyFont="1" applyBorder="1"/>
    <xf numFmtId="4" fontId="13" fillId="6" borderId="29" xfId="3" applyNumberFormat="1" applyFont="1" applyFill="1" applyBorder="1"/>
    <xf numFmtId="4" fontId="13" fillId="6" borderId="25" xfId="3" applyNumberFormat="1" applyFont="1" applyFill="1" applyBorder="1"/>
    <xf numFmtId="4" fontId="14" fillId="7" borderId="52" xfId="0" applyNumberFormat="1" applyFont="1" applyFill="1" applyBorder="1" applyAlignment="1">
      <alignment horizontal="right"/>
    </xf>
    <xf numFmtId="0" fontId="0" fillId="0" borderId="53" xfId="0" applyBorder="1"/>
    <xf numFmtId="0" fontId="0" fillId="0" borderId="10" xfId="0" applyBorder="1"/>
    <xf numFmtId="4" fontId="0" fillId="0" borderId="54" xfId="0" applyNumberFormat="1" applyBorder="1"/>
    <xf numFmtId="0" fontId="0" fillId="4" borderId="18" xfId="0" applyFill="1" applyBorder="1"/>
    <xf numFmtId="0" fontId="0" fillId="4" borderId="19" xfId="0" applyFill="1" applyBorder="1"/>
    <xf numFmtId="4" fontId="0" fillId="4" borderId="35" xfId="0" applyNumberFormat="1" applyFill="1" applyBorder="1"/>
    <xf numFmtId="0" fontId="1" fillId="4" borderId="34" xfId="0" applyFont="1" applyFill="1" applyBorder="1"/>
    <xf numFmtId="0" fontId="1" fillId="4" borderId="16" xfId="0" applyFont="1" applyFill="1" applyBorder="1"/>
    <xf numFmtId="4" fontId="0" fillId="4" borderId="17" xfId="0" applyNumberFormat="1" applyFill="1" applyBorder="1"/>
    <xf numFmtId="0" fontId="0" fillId="4" borderId="16" xfId="0" applyFill="1" applyBorder="1"/>
    <xf numFmtId="0" fontId="1" fillId="4" borderId="40" xfId="0" applyFont="1" applyFill="1" applyBorder="1"/>
    <xf numFmtId="0" fontId="1" fillId="4" borderId="7" xfId="0" applyFont="1" applyFill="1" applyBorder="1"/>
    <xf numFmtId="4" fontId="0" fillId="4" borderId="46" xfId="0" applyNumberFormat="1" applyFill="1" applyBorder="1"/>
    <xf numFmtId="0" fontId="13" fillId="4" borderId="22" xfId="0" applyFont="1" applyFill="1" applyBorder="1"/>
    <xf numFmtId="0" fontId="13" fillId="4" borderId="55" xfId="0" applyFont="1" applyFill="1" applyBorder="1"/>
    <xf numFmtId="4" fontId="13" fillId="4" borderId="30" xfId="0" applyNumberFormat="1" applyFont="1" applyFill="1" applyBorder="1"/>
    <xf numFmtId="0" fontId="0" fillId="4" borderId="0" xfId="0" applyFill="1"/>
    <xf numFmtId="4" fontId="7" fillId="4" borderId="43" xfId="0" applyNumberFormat="1" applyFont="1" applyFill="1" applyBorder="1" applyAlignment="1">
      <alignment horizontal="left"/>
    </xf>
    <xf numFmtId="4" fontId="7" fillId="4" borderId="5" xfId="0" applyNumberFormat="1" applyFont="1" applyFill="1" applyBorder="1" applyAlignment="1">
      <alignment horizontal="right"/>
    </xf>
    <xf numFmtId="4" fontId="8" fillId="4" borderId="34" xfId="0" applyNumberFormat="1" applyFont="1" applyFill="1" applyBorder="1" applyAlignment="1">
      <alignment horizontal="left"/>
    </xf>
    <xf numFmtId="0" fontId="11" fillId="4" borderId="34" xfId="0" applyFont="1" applyFill="1" applyBorder="1" applyAlignment="1">
      <alignment horizontal="left"/>
    </xf>
    <xf numFmtId="4" fontId="11" fillId="4" borderId="17" xfId="0" applyNumberFormat="1" applyFont="1" applyFill="1" applyBorder="1"/>
    <xf numFmtId="0" fontId="10" fillId="4" borderId="34" xfId="0" applyFont="1" applyFill="1" applyBorder="1" applyAlignment="1">
      <alignment horizontal="left"/>
    </xf>
    <xf numFmtId="4" fontId="10" fillId="4" borderId="17" xfId="0" applyNumberFormat="1" applyFont="1" applyFill="1" applyBorder="1"/>
    <xf numFmtId="0" fontId="11" fillId="0" borderId="34" xfId="0" applyFont="1" applyBorder="1" applyAlignment="1">
      <alignment horizontal="left"/>
    </xf>
    <xf numFmtId="4" fontId="15" fillId="0" borderId="22" xfId="0" applyNumberFormat="1" applyFont="1" applyBorder="1"/>
    <xf numFmtId="4" fontId="11" fillId="0" borderId="30" xfId="0" applyNumberFormat="1" applyFont="1" applyBorder="1"/>
    <xf numFmtId="0" fontId="0" fillId="0" borderId="0" xfId="0" applyAlignment="1">
      <alignment horizontal="left"/>
    </xf>
    <xf numFmtId="0" fontId="17" fillId="0" borderId="0" xfId="3" applyNumberFormat="1"/>
    <xf numFmtId="0" fontId="1" fillId="0" borderId="0" xfId="0" applyFont="1"/>
    <xf numFmtId="0" fontId="17" fillId="0" borderId="0" xfId="3" applyNumberFormat="1" applyAlignment="1">
      <alignment horizontal="left"/>
    </xf>
    <xf numFmtId="0" fontId="8" fillId="0" borderId="31" xfId="0" applyFont="1" applyBorder="1" applyAlignment="1">
      <alignment horizontal="left"/>
    </xf>
    <xf numFmtId="4" fontId="8" fillId="0" borderId="35" xfId="0" applyNumberFormat="1" applyFont="1" applyBorder="1" applyAlignment="1">
      <alignment horizontal="right"/>
    </xf>
    <xf numFmtId="0" fontId="8" fillId="0" borderId="15" xfId="0" applyFont="1" applyBorder="1" applyAlignment="1">
      <alignment horizontal="left"/>
    </xf>
    <xf numFmtId="4" fontId="8" fillId="0" borderId="33" xfId="0" applyNumberFormat="1" applyFont="1" applyBorder="1" applyAlignment="1">
      <alignment horizontal="right"/>
    </xf>
    <xf numFmtId="4" fontId="8" fillId="0" borderId="17" xfId="0" applyNumberFormat="1" applyFont="1" applyBorder="1" applyAlignment="1">
      <alignment horizontal="right"/>
    </xf>
    <xf numFmtId="0" fontId="7" fillId="0" borderId="47" xfId="0" applyFont="1" applyBorder="1" applyAlignment="1">
      <alignment horizontal="left"/>
    </xf>
    <xf numFmtId="0" fontId="8" fillId="0" borderId="23" xfId="0" applyFont="1" applyBorder="1" applyAlignment="1">
      <alignment horizontal="center"/>
    </xf>
    <xf numFmtId="0" fontId="7" fillId="8" borderId="47" xfId="0" applyFont="1" applyFill="1" applyBorder="1" applyAlignment="1">
      <alignment horizontal="left"/>
    </xf>
    <xf numFmtId="0" fontId="8" fillId="8" borderId="23" xfId="0" applyFont="1" applyFill="1" applyBorder="1" applyAlignment="1">
      <alignment horizontal="center"/>
    </xf>
    <xf numFmtId="4" fontId="7" fillId="8" borderId="23" xfId="0" applyNumberFormat="1" applyFont="1" applyFill="1" applyBorder="1" applyAlignment="1">
      <alignment horizontal="right"/>
    </xf>
    <xf numFmtId="4" fontId="7" fillId="8" borderId="30" xfId="0" applyNumberFormat="1" applyFont="1" applyFill="1" applyBorder="1" applyAlignment="1">
      <alignment horizontal="right"/>
    </xf>
    <xf numFmtId="0" fontId="8" fillId="0" borderId="50" xfId="0" applyFont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57" xfId="0" applyFont="1" applyBorder="1" applyAlignment="1">
      <alignment horizontal="center"/>
    </xf>
    <xf numFmtId="4" fontId="8" fillId="0" borderId="46" xfId="0" applyNumberFormat="1" applyFont="1" applyBorder="1" applyAlignment="1">
      <alignment horizontal="right"/>
    </xf>
    <xf numFmtId="0" fontId="8" fillId="0" borderId="39" xfId="0" applyFont="1" applyBorder="1" applyAlignment="1">
      <alignment horizontal="center"/>
    </xf>
    <xf numFmtId="0" fontId="8" fillId="0" borderId="36" xfId="0" applyFont="1" applyBorder="1"/>
    <xf numFmtId="0" fontId="8" fillId="0" borderId="36" xfId="0" applyFont="1" applyBorder="1" applyAlignment="1">
      <alignment horizontal="left"/>
    </xf>
    <xf numFmtId="4" fontId="7" fillId="9" borderId="23" xfId="0" applyNumberFormat="1" applyFont="1" applyFill="1" applyBorder="1" applyAlignment="1">
      <alignment horizontal="right"/>
    </xf>
    <xf numFmtId="4" fontId="7" fillId="9" borderId="30" xfId="0" applyNumberFormat="1" applyFont="1" applyFill="1" applyBorder="1" applyAlignment="1">
      <alignment horizontal="right"/>
    </xf>
    <xf numFmtId="4" fontId="16" fillId="6" borderId="52" xfId="0" applyNumberFormat="1" applyFont="1" applyFill="1" applyBorder="1" applyAlignment="1">
      <alignment horizontal="right"/>
    </xf>
    <xf numFmtId="0" fontId="8" fillId="0" borderId="31" xfId="2" applyFont="1" applyFill="1" applyBorder="1" applyAlignment="1">
      <alignment horizontal="left"/>
    </xf>
    <xf numFmtId="0" fontId="8" fillId="0" borderId="19" xfId="2" applyFont="1" applyFill="1" applyBorder="1" applyAlignment="1">
      <alignment horizontal="center"/>
    </xf>
    <xf numFmtId="4" fontId="8" fillId="0" borderId="16" xfId="2" applyNumberFormat="1" applyFont="1" applyFill="1" applyBorder="1" applyAlignment="1">
      <alignment horizontal="right"/>
    </xf>
    <xf numFmtId="4" fontId="8" fillId="0" borderId="17" xfId="2" applyNumberFormat="1" applyFont="1" applyFill="1" applyBorder="1" applyAlignment="1">
      <alignment horizontal="right"/>
    </xf>
    <xf numFmtId="0" fontId="7" fillId="0" borderId="22" xfId="2" applyFont="1" applyFill="1" applyBorder="1" applyAlignment="1">
      <alignment horizontal="left"/>
    </xf>
    <xf numFmtId="0" fontId="7" fillId="0" borderId="29" xfId="2" applyFont="1" applyFill="1" applyBorder="1" applyAlignment="1">
      <alignment horizontal="left"/>
    </xf>
    <xf numFmtId="4" fontId="7" fillId="0" borderId="23" xfId="2" applyNumberFormat="1" applyFont="1" applyFill="1" applyBorder="1" applyAlignment="1">
      <alignment horizontal="right"/>
    </xf>
    <xf numFmtId="4" fontId="7" fillId="0" borderId="30" xfId="2" applyNumberFormat="1" applyFont="1" applyFill="1" applyBorder="1" applyAlignment="1">
      <alignment horizontal="right"/>
    </xf>
    <xf numFmtId="0" fontId="8" fillId="0" borderId="16" xfId="2" applyFont="1" applyFill="1" applyBorder="1" applyAlignment="1">
      <alignment horizontal="center"/>
    </xf>
    <xf numFmtId="0" fontId="8" fillId="0" borderId="32" xfId="2" applyFont="1" applyFill="1" applyBorder="1" applyAlignment="1">
      <alignment horizontal="left"/>
    </xf>
    <xf numFmtId="0" fontId="8" fillId="0" borderId="44" xfId="2" applyFont="1" applyFill="1" applyBorder="1" applyAlignment="1">
      <alignment horizontal="center"/>
    </xf>
    <xf numFmtId="4" fontId="8" fillId="0" borderId="4" xfId="2" applyNumberFormat="1" applyFont="1" applyFill="1" applyBorder="1" applyAlignment="1">
      <alignment horizontal="right"/>
    </xf>
    <xf numFmtId="4" fontId="8" fillId="0" borderId="5" xfId="2" applyNumberFormat="1" applyFont="1" applyFill="1" applyBorder="1" applyAlignment="1">
      <alignment horizontal="right"/>
    </xf>
    <xf numFmtId="0" fontId="15" fillId="6" borderId="6" xfId="6" applyFont="1" applyFill="1" applyBorder="1" applyAlignment="1">
      <alignment vertical="center"/>
    </xf>
    <xf numFmtId="0" fontId="13" fillId="6" borderId="58" xfId="6" applyFont="1" applyFill="1" applyBorder="1" applyAlignment="1">
      <alignment horizontal="center"/>
    </xf>
    <xf numFmtId="4" fontId="15" fillId="6" borderId="59" xfId="6" applyNumberFormat="1" applyFont="1" applyFill="1" applyBorder="1" applyAlignment="1">
      <alignment horizontal="right"/>
    </xf>
    <xf numFmtId="0" fontId="9" fillId="7" borderId="22" xfId="0" applyFont="1" applyFill="1" applyBorder="1" applyAlignment="1">
      <alignment horizontal="left"/>
    </xf>
    <xf numFmtId="0" fontId="9" fillId="7" borderId="25" xfId="0" applyFont="1" applyFill="1" applyBorder="1" applyAlignment="1">
      <alignment horizontal="left"/>
    </xf>
    <xf numFmtId="4" fontId="9" fillId="7" borderId="52" xfId="0" applyNumberFormat="1" applyFont="1" applyFill="1" applyBorder="1" applyAlignment="1">
      <alignment horizontal="right"/>
    </xf>
    <xf numFmtId="0" fontId="1" fillId="0" borderId="60" xfId="0" applyFont="1" applyBorder="1"/>
    <xf numFmtId="4" fontId="0" fillId="0" borderId="11" xfId="0" applyNumberFormat="1" applyBorder="1"/>
    <xf numFmtId="0" fontId="0" fillId="0" borderId="34" xfId="0" applyBorder="1"/>
    <xf numFmtId="0" fontId="1" fillId="0" borderId="39" xfId="0" applyFont="1" applyBorder="1"/>
    <xf numFmtId="4" fontId="0" fillId="0" borderId="17" xfId="0" applyNumberFormat="1" applyBorder="1"/>
    <xf numFmtId="0" fontId="0" fillId="0" borderId="36" xfId="0" applyBorder="1"/>
    <xf numFmtId="0" fontId="0" fillId="0" borderId="37" xfId="0" applyBorder="1"/>
    <xf numFmtId="4" fontId="0" fillId="0" borderId="28" xfId="0" applyNumberFormat="1" applyBorder="1"/>
    <xf numFmtId="2" fontId="0" fillId="0" borderId="0" xfId="0" applyNumberFormat="1"/>
    <xf numFmtId="0" fontId="13" fillId="0" borderId="22" xfId="0" applyFont="1" applyBorder="1"/>
    <xf numFmtId="0" fontId="13" fillId="0" borderId="55" xfId="0" applyFont="1" applyBorder="1"/>
    <xf numFmtId="4" fontId="13" fillId="0" borderId="30" xfId="0" applyNumberFormat="1" applyFont="1" applyBorder="1"/>
    <xf numFmtId="4" fontId="7" fillId="0" borderId="3" xfId="0" applyNumberFormat="1" applyFont="1" applyBorder="1" applyAlignment="1">
      <alignment horizontal="left"/>
    </xf>
    <xf numFmtId="4" fontId="7" fillId="0" borderId="5" xfId="0" applyNumberFormat="1" applyFont="1" applyBorder="1" applyAlignment="1">
      <alignment horizontal="right"/>
    </xf>
    <xf numFmtId="4" fontId="8" fillId="0" borderId="15" xfId="0" applyNumberFormat="1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4" fontId="11" fillId="0" borderId="17" xfId="0" applyNumberFormat="1" applyFont="1" applyBorder="1"/>
    <xf numFmtId="0" fontId="10" fillId="0" borderId="26" xfId="0" applyFont="1" applyBorder="1" applyAlignment="1">
      <alignment horizontal="left"/>
    </xf>
    <xf numFmtId="4" fontId="10" fillId="0" borderId="28" xfId="0" applyNumberFormat="1" applyFont="1" applyBorder="1" applyAlignment="1">
      <alignment horizontal="right"/>
    </xf>
    <xf numFmtId="0" fontId="11" fillId="0" borderId="12" xfId="0" applyFont="1" applyBorder="1" applyAlignment="1">
      <alignment horizontal="left"/>
    </xf>
    <xf numFmtId="4" fontId="11" fillId="0" borderId="14" xfId="0" applyNumberFormat="1" applyFont="1" applyBorder="1" applyAlignment="1">
      <alignment horizontal="right"/>
    </xf>
    <xf numFmtId="4" fontId="15" fillId="0" borderId="52" xfId="0" applyNumberFormat="1" applyFont="1" applyBorder="1" applyAlignment="1">
      <alignment horizontal="left"/>
    </xf>
    <xf numFmtId="4" fontId="15" fillId="0" borderId="25" xfId="0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14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0" xfId="0"/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5" borderId="22" xfId="3" applyNumberFormat="1" applyFont="1" applyFill="1" applyBorder="1" applyAlignment="1">
      <alignment horizontal="left"/>
    </xf>
    <xf numFmtId="0" fontId="7" fillId="5" borderId="29" xfId="3" applyNumberFormat="1" applyFont="1" applyFill="1" applyBorder="1" applyAlignment="1">
      <alignment horizontal="left"/>
    </xf>
    <xf numFmtId="0" fontId="7" fillId="4" borderId="22" xfId="0" applyFont="1" applyFill="1" applyBorder="1" applyAlignment="1">
      <alignment horizontal="left"/>
    </xf>
    <xf numFmtId="0" fontId="7" fillId="4" borderId="29" xfId="0" applyFont="1" applyFill="1" applyBorder="1" applyAlignment="1">
      <alignment horizontal="left"/>
    </xf>
    <xf numFmtId="49" fontId="11" fillId="4" borderId="22" xfId="5" applyNumberFormat="1" applyFont="1" applyFill="1" applyBorder="1" applyAlignment="1">
      <alignment horizontal="left"/>
    </xf>
    <xf numFmtId="49" fontId="11" fillId="4" borderId="29" xfId="5" applyNumberFormat="1" applyFont="1" applyFill="1" applyBorder="1" applyAlignment="1">
      <alignment horizontal="left"/>
    </xf>
    <xf numFmtId="0" fontId="13" fillId="6" borderId="22" xfId="3" applyNumberFormat="1" applyFont="1" applyFill="1" applyBorder="1" applyAlignment="1">
      <alignment horizontal="left"/>
    </xf>
    <xf numFmtId="0" fontId="13" fillId="6" borderId="29" xfId="3" applyNumberFormat="1" applyFont="1" applyFill="1" applyBorder="1" applyAlignment="1">
      <alignment horizontal="left"/>
    </xf>
    <xf numFmtId="0" fontId="5" fillId="7" borderId="22" xfId="0" applyFont="1" applyFill="1" applyBorder="1" applyAlignment="1">
      <alignment horizontal="left"/>
    </xf>
    <xf numFmtId="0" fontId="5" fillId="7" borderId="25" xfId="0" applyFont="1" applyFill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47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16" fillId="6" borderId="22" xfId="0" applyFont="1" applyFill="1" applyBorder="1" applyAlignment="1">
      <alignment horizontal="left"/>
    </xf>
    <xf numFmtId="0" fontId="16" fillId="6" borderId="25" xfId="0" applyFont="1" applyFill="1" applyBorder="1" applyAlignment="1">
      <alignment horizontal="left"/>
    </xf>
    <xf numFmtId="0" fontId="7" fillId="9" borderId="47" xfId="0" applyFont="1" applyFill="1" applyBorder="1" applyAlignment="1">
      <alignment horizontal="left"/>
    </xf>
    <xf numFmtId="0" fontId="7" fillId="9" borderId="23" xfId="0" applyFont="1" applyFill="1" applyBorder="1" applyAlignment="1">
      <alignment horizontal="left"/>
    </xf>
    <xf numFmtId="0" fontId="7" fillId="0" borderId="22" xfId="2" applyFont="1" applyFill="1" applyBorder="1" applyAlignment="1">
      <alignment horizontal="left"/>
    </xf>
    <xf numFmtId="0" fontId="7" fillId="0" borderId="29" xfId="2" applyFont="1" applyFill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7" fillId="0" borderId="56" xfId="0" applyFont="1" applyBorder="1" applyAlignment="1">
      <alignment horizontal="left"/>
    </xf>
    <xf numFmtId="0" fontId="7" fillId="0" borderId="54" xfId="0" applyFont="1" applyBorder="1" applyAlignment="1">
      <alignment horizontal="left"/>
    </xf>
    <xf numFmtId="0" fontId="13" fillId="0" borderId="0" xfId="0" applyFont="1" applyAlignment="1">
      <alignment horizontal="left"/>
    </xf>
  </cellXfs>
  <cellStyles count="8">
    <cellStyle name="Normální" xfId="0" builtinId="0"/>
    <cellStyle name="Normální 2" xfId="1"/>
    <cellStyle name="Poznámka" xfId="2" builtinId="10"/>
    <cellStyle name="Procenta" xfId="3" builtinId="5"/>
    <cellStyle name="Procenta 2" xfId="4"/>
    <cellStyle name="Propojená buňka 2" xfId="5"/>
    <cellStyle name="Správně" xfId="6" builtinId="26"/>
    <cellStyle name="Správně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 i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800" b="1" i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Pohledávky Odběratelé - účet 311</a:t>
            </a:r>
            <a:br>
              <a:rPr lang="cs-CZ" sz="1800" b="1" i="0">
                <a:solidFill>
                  <a:srgbClr val="000000"/>
                </a:solidFill>
                <a:latin typeface="Calibri"/>
                <a:ea typeface="Calibri"/>
                <a:cs typeface="Calibri"/>
              </a:rPr>
            </a:br>
            <a:r>
              <a:rPr lang="cs-CZ" sz="1400" b="0" i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/>
            </a:r>
            <a:br>
              <a:rPr lang="cs-CZ" sz="1400" b="0" i="0">
                <a:solidFill>
                  <a:srgbClr val="000000"/>
                </a:solidFill>
                <a:latin typeface="Calibri"/>
                <a:ea typeface="Calibri"/>
                <a:cs typeface="Calibri"/>
              </a:rPr>
            </a:br>
            <a:r>
              <a:rPr lang="cs-CZ" sz="1400" b="0" i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/>
            </a:r>
            <a:br>
              <a:rPr lang="cs-CZ" sz="1400" b="0" i="0">
                <a:solidFill>
                  <a:srgbClr val="000000"/>
                </a:solidFill>
                <a:latin typeface="Calibri"/>
                <a:ea typeface="Calibri"/>
                <a:cs typeface="Calibri"/>
              </a:rPr>
            </a:br>
            <a:r>
              <a:rPr lang="cs-CZ" sz="1400" b="0" i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(celkem</a:t>
            </a:r>
            <a:r>
              <a:rPr lang="cs-CZ" sz="1400" b="1" i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 15.647.805,56</a:t>
            </a:r>
            <a:r>
              <a:rPr lang="cs-CZ" sz="1400" b="0" i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 Kč)</a:t>
            </a:r>
            <a:endParaRPr lang="cs-CZ"/>
          </a:p>
        </c:rich>
      </c:tx>
      <c:layout>
        <c:manualLayout>
          <c:xMode val="edge"/>
          <c:yMode val="edge"/>
          <c:x val="0.20624400000000001"/>
          <c:y val="2.1798000000000001E-2"/>
        </c:manualLayout>
      </c:layout>
      <c:overlay val="0"/>
      <c:spPr>
        <a:prstGeom prst="rect">
          <a:avLst/>
        </a:prstGeom>
        <a:noFill/>
        <a:ln w="3175">
          <a:noFill/>
        </a:ln>
      </c:spPr>
    </c:title>
    <c:autoTitleDeleted val="0"/>
    <c:view3D>
      <c:rotX val="20"/>
      <c:rotY val="152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1819E-2"/>
          <c:y val="0.26248100000000002"/>
          <c:w val="0.64762799999999998"/>
          <c:h val="0.654335"/>
        </c:manualLayout>
      </c:layout>
      <c:pie3DChart>
        <c:varyColors val="1"/>
        <c:ser>
          <c:idx val="0"/>
          <c:order val="0"/>
          <c:spPr>
            <a:prstGeom prst="rect">
              <a:avLst/>
            </a:prstGeom>
            <a:solidFill>
              <a:srgbClr val="4F81BD">
                <a:alpha val="100000"/>
              </a:srgbClr>
            </a:solidFill>
            <a:ln w="3175">
              <a:noFill/>
            </a:ln>
          </c:spPr>
          <c:explosion val="16"/>
          <c:dPt>
            <c:idx val="0"/>
            <c:bubble3D val="0"/>
            <c:spPr>
              <a:prstGeom prst="rect">
                <a:avLst/>
              </a:prstGeom>
              <a:solidFill>
                <a:srgbClr val="FFC000">
                  <a:alpha val="100000"/>
                </a:srgbClr>
              </a:solidFill>
              <a:ln w="3175">
                <a:noFill/>
              </a:ln>
            </c:spPr>
          </c:dPt>
          <c:dPt>
            <c:idx val="1"/>
            <c:bubble3D val="0"/>
            <c:spPr>
              <a:prstGeom prst="rect">
                <a:avLst/>
              </a:prstGeom>
              <a:solidFill>
                <a:srgbClr val="00CC00">
                  <a:alpha val="100000"/>
                </a:srgbClr>
              </a:solidFill>
              <a:ln w="3175">
                <a:noFill/>
              </a:ln>
            </c:spPr>
          </c:dPt>
          <c:dPt>
            <c:idx val="2"/>
            <c:bubble3D val="0"/>
            <c:spPr>
              <a:prstGeom prst="rect">
                <a:avLst/>
              </a:prstGeom>
              <a:solidFill>
                <a:srgbClr val="FF0000"/>
              </a:solidFill>
              <a:ln w="3175">
                <a:noFill/>
              </a:ln>
            </c:spPr>
          </c:dPt>
          <c:dPt>
            <c:idx val="3"/>
            <c:bubble3D val="0"/>
            <c:spPr>
              <a:prstGeom prst="rect">
                <a:avLst/>
              </a:prstGeom>
              <a:solidFill>
                <a:srgbClr val="E46C0A">
                  <a:alpha val="100000"/>
                </a:srgbClr>
              </a:solidFill>
              <a:ln w="3175">
                <a:noFill/>
              </a:ln>
            </c:spPr>
          </c:dPt>
          <c:dPt>
            <c:idx val="4"/>
            <c:bubble3D val="0"/>
            <c:explosion val="18"/>
            <c:spPr>
              <a:prstGeom prst="rect">
                <a:avLst/>
              </a:prstGeom>
              <a:solidFill>
                <a:srgbClr val="9933FF">
                  <a:alpha val="100000"/>
                </a:srgbClr>
              </a:solidFill>
              <a:ln w="3175">
                <a:noFill/>
              </a:ln>
            </c:spPr>
          </c:dPt>
          <c:dPt>
            <c:idx val="5"/>
            <c:bubble3D val="0"/>
            <c:spPr>
              <a:prstGeom prst="rect">
                <a:avLst/>
              </a:prstGeom>
              <a:solidFill>
                <a:srgbClr val="FF33CC">
                  <a:alpha val="100000"/>
                </a:srgbClr>
              </a:solidFill>
              <a:ln w="3175">
                <a:noFill/>
              </a:ln>
            </c:spPr>
          </c:dPt>
          <c:dPt>
            <c:idx val="6"/>
            <c:bubble3D val="0"/>
            <c:spPr>
              <a:prstGeom prst="rect">
                <a:avLst/>
              </a:prstGeom>
              <a:solidFill>
                <a:srgbClr val="93A9CF">
                  <a:alpha val="100000"/>
                </a:srgbClr>
              </a:solidFill>
              <a:ln w="3175">
                <a:noFill/>
              </a:ln>
            </c:spPr>
          </c:dPt>
          <c:dLbls>
            <c:dLbl>
              <c:idx val="0"/>
              <c:spPr>
                <a:noFill/>
                <a:ln w="3175">
                  <a:noFill/>
                </a:ln>
              </c:spPr>
              <c:txPr>
                <a:bodyPr rot="0" vert="horz"/>
                <a:lstStyle/>
                <a:p>
                  <a:pPr>
                    <a:defRPr sz="1000" b="0" i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"/>
              <c:spPr>
                <a:noFill/>
                <a:ln w="3175">
                  <a:noFill/>
                </a:ln>
              </c:spPr>
              <c:txPr>
                <a:bodyPr rot="0" vert="horz"/>
                <a:lstStyle/>
                <a:p>
                  <a:pPr>
                    <a:defRPr sz="1000" b="0" i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2"/>
              <c:spPr>
                <a:noFill/>
                <a:ln w="3175">
                  <a:noFill/>
                </a:ln>
              </c:spPr>
              <c:txPr>
                <a:bodyPr rot="0" vert="horz"/>
                <a:lstStyle/>
                <a:p>
                  <a:pPr>
                    <a:defRPr sz="1000" b="0" i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3"/>
              <c:spPr>
                <a:noFill/>
                <a:ln w="3175">
                  <a:noFill/>
                </a:ln>
              </c:spPr>
              <c:txPr>
                <a:bodyPr rot="0" vert="horz"/>
                <a:lstStyle/>
                <a:p>
                  <a:pPr>
                    <a:defRPr sz="1000" b="0" i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4"/>
              <c:spPr>
                <a:noFill/>
                <a:ln w="3175">
                  <a:noFill/>
                </a:ln>
              </c:spPr>
              <c:txPr>
                <a:bodyPr rot="0" vert="horz"/>
                <a:lstStyle/>
                <a:p>
                  <a:pPr>
                    <a:defRPr sz="1000" b="0" i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5"/>
              <c:spPr>
                <a:noFill/>
                <a:ln w="3175">
                  <a:noFill/>
                </a:ln>
              </c:spPr>
              <c:txPr>
                <a:bodyPr rot="0" vert="horz"/>
                <a:lstStyle/>
                <a:p>
                  <a:pPr>
                    <a:defRPr sz="1000" b="0" i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6"/>
              <c:spPr>
                <a:noFill/>
                <a:ln w="3175">
                  <a:noFill/>
                </a:ln>
              </c:spPr>
              <c:txPr>
                <a:bodyPr rot="0" vert="horz"/>
                <a:lstStyle/>
                <a:p>
                  <a:pPr>
                    <a:defRPr sz="1000" b="0" i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7"/>
              <c:spPr>
                <a:noFill/>
                <a:ln w="3175">
                  <a:noFill/>
                </a:ln>
              </c:spPr>
              <c:txPr>
                <a:bodyPr rot="0" vert="horz"/>
                <a:lstStyle/>
                <a:p>
                  <a:pPr>
                    <a:defRPr sz="1000" b="0" i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'CELKEM 311'!$D$107:$D$113</c:f>
              <c:strCache>
                <c:ptCount val="7"/>
                <c:pt idx="0">
                  <c:v>nájmy</c:v>
                </c:pt>
                <c:pt idx="1">
                  <c:v>náhrady a příspěvky</c:v>
                </c:pt>
                <c:pt idx="2">
                  <c:v>služby</c:v>
                </c:pt>
                <c:pt idx="3">
                  <c:v>bytový odbor</c:v>
                </c:pt>
                <c:pt idx="4">
                  <c:v>ostatní (služby a popl.)</c:v>
                </c:pt>
                <c:pt idx="5">
                  <c:v>prodej pozemku</c:v>
                </c:pt>
                <c:pt idx="6">
                  <c:v>dobropisy</c:v>
                </c:pt>
              </c:strCache>
            </c:strRef>
          </c:cat>
          <c:val>
            <c:numRef>
              <c:f>'CELKEM 311'!$E$107:$E$113</c:f>
              <c:numCache>
                <c:formatCode>#,##0.00</c:formatCode>
                <c:ptCount val="7"/>
                <c:pt idx="0">
                  <c:v>490084.54999999993</c:v>
                </c:pt>
                <c:pt idx="1">
                  <c:v>293007.60000000003</c:v>
                </c:pt>
                <c:pt idx="2">
                  <c:v>52157.57</c:v>
                </c:pt>
                <c:pt idx="3">
                  <c:v>14757620.26</c:v>
                </c:pt>
                <c:pt idx="4">
                  <c:v>7724.2</c:v>
                </c:pt>
                <c:pt idx="5">
                  <c:v>26353</c:v>
                </c:pt>
                <c:pt idx="6">
                  <c:v>20858.38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76399999999997"/>
          <c:y val="0.25190800000000002"/>
          <c:w val="0.23793500000000001"/>
          <c:h val="0.53625999999999996"/>
        </c:manualLayout>
      </c:layout>
      <c:overlay val="0"/>
      <c:spPr>
        <a:prstGeom prst="rect">
          <a:avLst/>
        </a:prstGeom>
        <a:noFill/>
        <a:ln w="3175">
          <a:noFill/>
        </a:ln>
      </c:spPr>
      <c:txPr>
        <a:bodyPr rot="0" vert="horz"/>
        <a:lstStyle/>
        <a:p>
          <a:pPr>
            <a:defRPr sz="1000" b="0" i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xfrm>
      <a:off x="0" y="0"/>
      <a:ext cx="0" cy="0"/>
    </a:xfrm>
    <a:prstGeom prst="rect">
      <a:avLst/>
    </a:prstGeom>
    <a:solidFill>
      <a:srgbClr val="FFFFFF"/>
    </a:solidFill>
    <a:ln w="3175">
      <a:noFill/>
    </a:ln>
  </c:spPr>
  <c:txPr>
    <a:bodyPr rot="0" vert="horz"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 i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800" b="1" i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Pohledávky z hlavní činnosti - účet 315</a:t>
            </a:r>
            <a:br>
              <a:rPr lang="cs-CZ" sz="1800" b="1" i="0">
                <a:solidFill>
                  <a:srgbClr val="000000"/>
                </a:solidFill>
                <a:latin typeface="Calibri"/>
                <a:ea typeface="Calibri"/>
                <a:cs typeface="Calibri"/>
              </a:rPr>
            </a:br>
            <a:r>
              <a:rPr lang="cs-CZ" sz="1400" b="0" i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/>
            </a:r>
            <a:br>
              <a:rPr lang="cs-CZ" sz="1400" b="0" i="0">
                <a:solidFill>
                  <a:srgbClr val="000000"/>
                </a:solidFill>
                <a:latin typeface="Calibri"/>
                <a:ea typeface="Calibri"/>
                <a:cs typeface="Calibri"/>
              </a:rPr>
            </a:br>
            <a:r>
              <a:rPr lang="cs-CZ" sz="1400" b="0" i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(celkem</a:t>
            </a:r>
            <a:r>
              <a:rPr lang="cs-CZ" sz="1400" b="1" i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 40.677.919,13 </a:t>
            </a:r>
            <a:r>
              <a:rPr lang="cs-CZ" sz="1400" b="0" i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Kč)</a:t>
            </a:r>
            <a:endParaRPr lang="cs-CZ"/>
          </a:p>
        </c:rich>
      </c:tx>
      <c:layout>
        <c:manualLayout>
          <c:xMode val="edge"/>
          <c:yMode val="edge"/>
          <c:x val="0.24801599999999999"/>
          <c:y val="9.5040000000000003E-3"/>
        </c:manualLayout>
      </c:layout>
      <c:overlay val="0"/>
      <c:spPr>
        <a:prstGeom prst="rect">
          <a:avLst/>
        </a:prstGeom>
        <a:noFill/>
        <a:ln w="3175">
          <a:noFill/>
        </a:ln>
      </c:spPr>
    </c:title>
    <c:autoTitleDeleted val="0"/>
    <c:view3D>
      <c:rotX val="20"/>
      <c:rotY val="21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883000000000001E-2"/>
          <c:y val="0.276281"/>
          <c:w val="0.69331299999999996"/>
          <c:h val="0.62808799999999998"/>
        </c:manualLayout>
      </c:layout>
      <c:pie3DChart>
        <c:varyColors val="1"/>
        <c:ser>
          <c:idx val="0"/>
          <c:order val="0"/>
          <c:spPr>
            <a:prstGeom prst="rect">
              <a:avLst/>
            </a:prstGeom>
            <a:solidFill>
              <a:srgbClr val="4F81BD">
                <a:alpha val="100000"/>
              </a:srgbClr>
            </a:solidFill>
            <a:ln w="3175">
              <a:noFill/>
            </a:ln>
          </c:spPr>
          <c:explosion val="41"/>
          <c:dPt>
            <c:idx val="0"/>
            <c:bubble3D val="0"/>
            <c:explosion val="25"/>
            <c:spPr>
              <a:prstGeom prst="rect">
                <a:avLst/>
              </a:prstGeom>
              <a:solidFill>
                <a:srgbClr val="FF3399">
                  <a:alpha val="100000"/>
                </a:srgbClr>
              </a:solidFill>
              <a:ln w="3175">
                <a:noFill/>
              </a:ln>
            </c:spPr>
          </c:dPt>
          <c:dPt>
            <c:idx val="1"/>
            <c:bubble3D val="0"/>
            <c:spPr>
              <a:prstGeom prst="rect">
                <a:avLst/>
              </a:prstGeom>
              <a:solidFill>
                <a:srgbClr val="00CC00">
                  <a:alpha val="100000"/>
                </a:srgbClr>
              </a:solidFill>
              <a:ln w="3175">
                <a:noFill/>
              </a:ln>
            </c:spPr>
          </c:dPt>
          <c:dPt>
            <c:idx val="2"/>
            <c:bubble3D val="0"/>
            <c:spPr>
              <a:prstGeom prst="rect">
                <a:avLst/>
              </a:prstGeom>
              <a:solidFill>
                <a:srgbClr val="00B0F0">
                  <a:alpha val="100000"/>
                </a:srgbClr>
              </a:solidFill>
              <a:ln w="3175">
                <a:noFill/>
              </a:ln>
            </c:spPr>
          </c:dPt>
          <c:dPt>
            <c:idx val="3"/>
            <c:bubble3D val="0"/>
            <c:spPr>
              <a:prstGeom prst="rect">
                <a:avLst/>
              </a:prstGeom>
              <a:solidFill>
                <a:srgbClr val="E46C0A">
                  <a:alpha val="100000"/>
                </a:srgbClr>
              </a:solidFill>
              <a:ln w="3175">
                <a:noFill/>
              </a:ln>
            </c:spPr>
          </c:dPt>
          <c:dPt>
            <c:idx val="4"/>
            <c:bubble3D val="0"/>
            <c:spPr>
              <a:prstGeom prst="rect">
                <a:avLst/>
              </a:prstGeom>
              <a:solidFill>
                <a:srgbClr val="7030A0">
                  <a:alpha val="100000"/>
                </a:srgbClr>
              </a:solidFill>
              <a:ln w="3175">
                <a:noFill/>
              </a:ln>
            </c:spPr>
          </c:dPt>
          <c:dLbls>
            <c:dLbl>
              <c:idx val="0"/>
              <c:spPr>
                <a:noFill/>
                <a:ln w="3175">
                  <a:noFill/>
                </a:ln>
              </c:spPr>
              <c:txPr>
                <a:bodyPr rot="0" vert="horz"/>
                <a:lstStyle/>
                <a:p>
                  <a:pPr>
                    <a:defRPr sz="1000" b="0" i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"/>
              <c:spPr>
                <a:noFill/>
                <a:ln w="3175">
                  <a:noFill/>
                </a:ln>
              </c:spPr>
              <c:txPr>
                <a:bodyPr rot="0" vert="horz"/>
                <a:lstStyle/>
                <a:p>
                  <a:pPr>
                    <a:defRPr sz="1000" b="0" i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2"/>
              <c:spPr>
                <a:noFill/>
                <a:ln w="3175">
                  <a:noFill/>
                </a:ln>
              </c:spPr>
              <c:txPr>
                <a:bodyPr rot="0" vert="horz"/>
                <a:lstStyle/>
                <a:p>
                  <a:pPr>
                    <a:defRPr sz="1000" b="0" i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3"/>
              <c:spPr>
                <a:noFill/>
                <a:ln w="3175">
                  <a:noFill/>
                </a:ln>
              </c:spPr>
              <c:txPr>
                <a:bodyPr rot="0" vert="horz"/>
                <a:lstStyle/>
                <a:p>
                  <a:pPr>
                    <a:defRPr sz="1000" b="0" i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4"/>
              <c:spPr>
                <a:noFill/>
                <a:ln w="3175">
                  <a:noFill/>
                </a:ln>
              </c:spPr>
              <c:txPr>
                <a:bodyPr rot="0" vert="horz"/>
                <a:lstStyle/>
                <a:p>
                  <a:pPr>
                    <a:defRPr sz="1000" b="0" i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5"/>
              <c:spPr>
                <a:noFill/>
                <a:ln w="3175">
                  <a:noFill/>
                </a:ln>
              </c:spPr>
              <c:txPr>
                <a:bodyPr rot="0" vert="horz"/>
                <a:lstStyle/>
                <a:p>
                  <a:pPr>
                    <a:defRPr sz="1000" b="0" i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'CELKEM 315'!$D$90:$D$94</c:f>
              <c:strCache>
                <c:ptCount val="5"/>
                <c:pt idx="0">
                  <c:v>místní poplatky</c:v>
                </c:pt>
                <c:pt idx="1">
                  <c:v>pokuty</c:v>
                </c:pt>
                <c:pt idx="2">
                  <c:v>sociální dávky</c:v>
                </c:pt>
                <c:pt idx="3">
                  <c:v>ostatní </c:v>
                </c:pt>
                <c:pt idx="4">
                  <c:v>radar</c:v>
                </c:pt>
              </c:strCache>
            </c:strRef>
          </c:cat>
          <c:val>
            <c:numRef>
              <c:f>'CELKEM 315'!$E$90:$E$94</c:f>
              <c:numCache>
                <c:formatCode>#,##0.00</c:formatCode>
                <c:ptCount val="5"/>
                <c:pt idx="0">
                  <c:v>12539618.93</c:v>
                </c:pt>
                <c:pt idx="1">
                  <c:v>23074455.379999995</c:v>
                </c:pt>
                <c:pt idx="2">
                  <c:v>649586.68999999994</c:v>
                </c:pt>
                <c:pt idx="3">
                  <c:v>287070</c:v>
                </c:pt>
                <c:pt idx="4">
                  <c:v>4127188.13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484"/>
          <c:y val="0.23657800000000001"/>
          <c:w val="0.23469399999999996"/>
          <c:h val="0.40436299999999997"/>
        </c:manualLayout>
      </c:layout>
      <c:overlay val="0"/>
      <c:spPr>
        <a:prstGeom prst="rect">
          <a:avLst/>
        </a:prstGeom>
        <a:noFill/>
        <a:ln w="3175">
          <a:noFill/>
        </a:ln>
      </c:spPr>
      <c:txPr>
        <a:bodyPr rot="0" vert="horz"/>
        <a:lstStyle/>
        <a:p>
          <a:pPr>
            <a:defRPr sz="1000" b="0" i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xfrm>
      <a:off x="0" y="0"/>
      <a:ext cx="0" cy="0"/>
    </a:xfrm>
    <a:prstGeom prst="rect">
      <a:avLst/>
    </a:prstGeom>
    <a:solidFill>
      <a:srgbClr val="FFFFFF"/>
    </a:solidFill>
    <a:ln w="3175">
      <a:noFill/>
    </a:ln>
  </c:spPr>
  <c:txPr>
    <a:bodyPr rot="0" vert="horz"/>
    <a:lstStyle/>
    <a:p>
      <a:pPr>
        <a:defRPr sz="1000" b="0" i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351977</xdr:colOff>
      <xdr:row>119</xdr:row>
      <xdr:rowOff>0</xdr:rowOff>
    </xdr:from>
    <xdr:to>
      <xdr:col>5</xdr:col>
      <xdr:colOff>627933</xdr:colOff>
      <xdr:row>144</xdr:row>
      <xdr:rowOff>121800</xdr:rowOff>
    </xdr:to>
    <xdr:graphicFrame macro="">
      <xdr:nvGraphicFramePr>
        <xdr:cNvPr id="113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520210</xdr:colOff>
      <xdr:row>98</xdr:row>
      <xdr:rowOff>0</xdr:rowOff>
    </xdr:from>
    <xdr:to>
      <xdr:col>5</xdr:col>
      <xdr:colOff>544068</xdr:colOff>
      <xdr:row>125</xdr:row>
      <xdr:rowOff>15060</xdr:rowOff>
    </xdr:to>
    <xdr:graphicFrame macro="">
      <xdr:nvGraphicFramePr>
        <xdr:cNvPr id="2163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tabSelected="1" workbookViewId="0">
      <pane ySplit="2" topLeftCell="A6" activePane="bottomLeft" state="frozen"/>
      <selection activeCell="P72" sqref="P72"/>
      <selection pane="bottomLeft" activeCell="I98" sqref="I98:I109"/>
    </sheetView>
  </sheetViews>
  <sheetFormatPr defaultRowHeight="13.15" customHeight="1" x14ac:dyDescent="0.2"/>
  <cols>
    <col min="1" max="1" width="52.85546875" customWidth="1"/>
    <col min="2" max="2" width="7.85546875" customWidth="1"/>
    <col min="3" max="3" width="17.42578125" customWidth="1"/>
    <col min="4" max="4" width="17.7109375" customWidth="1"/>
    <col min="5" max="5" width="15.7109375" customWidth="1"/>
    <col min="6" max="6" width="15.5703125" customWidth="1"/>
    <col min="7" max="7" width="15.140625" customWidth="1"/>
    <col min="8" max="8" width="0.140625" customWidth="1"/>
    <col min="9" max="9" width="20.5703125" customWidth="1"/>
    <col min="10" max="10" width="19.140625" customWidth="1"/>
    <col min="11" max="11" width="12.42578125" customWidth="1"/>
  </cols>
  <sheetData>
    <row r="1" spans="1:10" ht="18" x14ac:dyDescent="0.25">
      <c r="A1" s="262" t="s">
        <v>0</v>
      </c>
      <c r="B1" s="263"/>
      <c r="C1" s="263"/>
      <c r="D1" s="263"/>
      <c r="E1" s="263"/>
      <c r="F1" s="263"/>
      <c r="G1" s="1"/>
      <c r="H1" s="1"/>
    </row>
    <row r="2" spans="1:10" ht="15.75" x14ac:dyDescent="0.25">
      <c r="A2" s="264" t="s">
        <v>1</v>
      </c>
      <c r="B2" s="264"/>
      <c r="C2" s="264"/>
      <c r="D2" s="264"/>
      <c r="E2" s="264"/>
      <c r="F2" s="264"/>
      <c r="G2" s="2"/>
      <c r="H2" s="2"/>
    </row>
    <row r="3" spans="1:10" ht="20.25" x14ac:dyDescent="0.3">
      <c r="A3" s="265" t="s">
        <v>2</v>
      </c>
      <c r="B3" s="266"/>
      <c r="C3" s="266"/>
      <c r="D3" s="266"/>
      <c r="E3" s="266"/>
      <c r="F3" s="266"/>
      <c r="G3" s="266"/>
      <c r="H3" s="266"/>
    </row>
    <row r="4" spans="1:10" ht="20.100000000000001" customHeight="1" x14ac:dyDescent="0.2">
      <c r="A4" s="267" t="s">
        <v>3</v>
      </c>
      <c r="B4" s="269" t="s">
        <v>4</v>
      </c>
      <c r="C4" s="271" t="s">
        <v>5</v>
      </c>
      <c r="D4" s="271" t="s">
        <v>6</v>
      </c>
      <c r="E4" s="271" t="s">
        <v>7</v>
      </c>
      <c r="F4" s="273" t="s">
        <v>8</v>
      </c>
    </row>
    <row r="5" spans="1:10" ht="20.100000000000001" customHeight="1" x14ac:dyDescent="0.2">
      <c r="A5" s="268"/>
      <c r="B5" s="270"/>
      <c r="C5" s="272"/>
      <c r="D5" s="272"/>
      <c r="E5" s="272"/>
      <c r="F5" s="274"/>
    </row>
    <row r="6" spans="1:10" ht="12.6" customHeight="1" x14ac:dyDescent="0.2">
      <c r="A6" s="4" t="s">
        <v>9</v>
      </c>
      <c r="B6" s="5" t="s">
        <v>10</v>
      </c>
      <c r="C6" s="6">
        <v>0</v>
      </c>
      <c r="D6" s="6">
        <v>0</v>
      </c>
      <c r="E6" s="6">
        <v>20858.38</v>
      </c>
      <c r="F6" s="7">
        <f t="shared" ref="F6:F27" si="0">D6+E6-C6</f>
        <v>20858.38</v>
      </c>
    </row>
    <row r="7" spans="1:10" ht="12.75" customHeight="1" x14ac:dyDescent="0.2">
      <c r="A7" s="8" t="s">
        <v>11</v>
      </c>
      <c r="B7" s="9"/>
      <c r="C7" s="10">
        <f>SUM(C6)</f>
        <v>0</v>
      </c>
      <c r="D7" s="10">
        <f>SUM(D6)</f>
        <v>0</v>
      </c>
      <c r="E7" s="10">
        <f>SUM(E6)</f>
        <v>20858.38</v>
      </c>
      <c r="F7" s="11">
        <f t="shared" si="0"/>
        <v>20858.38</v>
      </c>
    </row>
    <row r="8" spans="1:10" ht="12.75" x14ac:dyDescent="0.2">
      <c r="A8" s="12" t="s">
        <v>12</v>
      </c>
      <c r="B8" s="13">
        <v>340</v>
      </c>
      <c r="C8" s="14">
        <v>0</v>
      </c>
      <c r="D8" s="14">
        <v>0</v>
      </c>
      <c r="E8" s="14">
        <v>605</v>
      </c>
      <c r="F8" s="15">
        <f t="shared" si="0"/>
        <v>605</v>
      </c>
      <c r="G8" s="3"/>
    </row>
    <row r="9" spans="1:10" ht="12.75" x14ac:dyDescent="0.2">
      <c r="A9" s="16" t="s">
        <v>13</v>
      </c>
      <c r="B9" s="17">
        <v>107</v>
      </c>
      <c r="C9" s="18">
        <v>159</v>
      </c>
      <c r="D9" s="19">
        <v>3219</v>
      </c>
      <c r="E9" s="20">
        <v>48492.57</v>
      </c>
      <c r="F9" s="15">
        <f t="shared" si="0"/>
        <v>51552.57</v>
      </c>
    </row>
    <row r="10" spans="1:10" ht="12.75" x14ac:dyDescent="0.2">
      <c r="A10" s="21" t="s">
        <v>14</v>
      </c>
      <c r="B10" s="22"/>
      <c r="C10" s="23">
        <f>SUM(C8:C9)</f>
        <v>159</v>
      </c>
      <c r="D10" s="24">
        <f>SUM(D8:D9)</f>
        <v>3219</v>
      </c>
      <c r="E10" s="24">
        <f>SUM(E8:E9)</f>
        <v>49097.57</v>
      </c>
      <c r="F10" s="25">
        <f t="shared" si="0"/>
        <v>52157.57</v>
      </c>
      <c r="G10" s="3"/>
      <c r="J10" s="26"/>
    </row>
    <row r="11" spans="1:10" ht="12.75" x14ac:dyDescent="0.2">
      <c r="A11" s="27" t="s">
        <v>15</v>
      </c>
      <c r="B11" s="28">
        <v>335</v>
      </c>
      <c r="C11" s="29">
        <v>0</v>
      </c>
      <c r="D11" s="29">
        <v>0</v>
      </c>
      <c r="E11" s="29">
        <v>320</v>
      </c>
      <c r="F11" s="30">
        <f t="shared" ref="F11:F12" si="1">D11+E11-C11</f>
        <v>320</v>
      </c>
    </row>
    <row r="12" spans="1:10" ht="12.75" x14ac:dyDescent="0.2">
      <c r="A12" s="275" t="s">
        <v>16</v>
      </c>
      <c r="B12" s="276"/>
      <c r="C12" s="24">
        <f>SUM(C11)</f>
        <v>0</v>
      </c>
      <c r="D12" s="24">
        <f>SUM(D11)</f>
        <v>0</v>
      </c>
      <c r="E12" s="24">
        <f>SUM(E11)</f>
        <v>320</v>
      </c>
      <c r="F12" s="33">
        <f t="shared" si="1"/>
        <v>320</v>
      </c>
    </row>
    <row r="13" spans="1:10" ht="12.75" x14ac:dyDescent="0.2">
      <c r="A13" s="34" t="s">
        <v>17</v>
      </c>
      <c r="B13" s="35">
        <v>272</v>
      </c>
      <c r="C13" s="36">
        <v>0</v>
      </c>
      <c r="D13" s="36">
        <v>0</v>
      </c>
      <c r="E13" s="36">
        <v>69477.179999999993</v>
      </c>
      <c r="F13" s="37">
        <f t="shared" si="0"/>
        <v>69477.179999999993</v>
      </c>
    </row>
    <row r="14" spans="1:10" ht="12.75" x14ac:dyDescent="0.2">
      <c r="A14" s="38" t="s">
        <v>18</v>
      </c>
      <c r="B14" s="39"/>
      <c r="C14" s="40">
        <f>SUM(C13)</f>
        <v>0</v>
      </c>
      <c r="D14" s="41">
        <f>SUM(D13)</f>
        <v>0</v>
      </c>
      <c r="E14" s="41">
        <f>SUM(E13)</f>
        <v>69477.179999999993</v>
      </c>
      <c r="F14" s="42">
        <f t="shared" si="0"/>
        <v>69477.179999999993</v>
      </c>
    </row>
    <row r="15" spans="1:10" ht="12.75" x14ac:dyDescent="0.2">
      <c r="A15" s="12" t="s">
        <v>19</v>
      </c>
      <c r="B15" s="17">
        <v>991</v>
      </c>
      <c r="C15" s="18">
        <v>1026.06</v>
      </c>
      <c r="D15" s="18">
        <v>3943.84</v>
      </c>
      <c r="E15" s="18">
        <v>23207.79</v>
      </c>
      <c r="F15" s="15">
        <f t="shared" si="0"/>
        <v>26125.57</v>
      </c>
    </row>
    <row r="16" spans="1:10" ht="12.75" x14ac:dyDescent="0.2">
      <c r="A16" s="27" t="s">
        <v>20</v>
      </c>
      <c r="B16" s="13">
        <v>891</v>
      </c>
      <c r="C16" s="29">
        <v>0</v>
      </c>
      <c r="D16" s="29">
        <v>3.09</v>
      </c>
      <c r="E16" s="29">
        <v>0</v>
      </c>
      <c r="F16" s="15">
        <f t="shared" si="0"/>
        <v>3.09</v>
      </c>
    </row>
    <row r="17" spans="1:11" ht="12.75" x14ac:dyDescent="0.2">
      <c r="A17" s="275" t="s">
        <v>21</v>
      </c>
      <c r="B17" s="276"/>
      <c r="C17" s="24">
        <f>C15+C16</f>
        <v>1026.06</v>
      </c>
      <c r="D17" s="24">
        <f>D15+D16</f>
        <v>3946.9300000000003</v>
      </c>
      <c r="E17" s="24">
        <f>E15+E16</f>
        <v>23207.79</v>
      </c>
      <c r="F17" s="33">
        <f t="shared" si="0"/>
        <v>26128.66</v>
      </c>
    </row>
    <row r="18" spans="1:11" ht="12.75" x14ac:dyDescent="0.2">
      <c r="A18" s="43" t="s">
        <v>22</v>
      </c>
      <c r="B18" s="17">
        <v>990</v>
      </c>
      <c r="C18" s="18">
        <v>9</v>
      </c>
      <c r="D18" s="18">
        <v>99.46</v>
      </c>
      <c r="E18" s="18">
        <v>0</v>
      </c>
      <c r="F18" s="15">
        <f t="shared" si="0"/>
        <v>90.46</v>
      </c>
    </row>
    <row r="19" spans="1:11" ht="12.75" x14ac:dyDescent="0.2">
      <c r="A19" s="12" t="s">
        <v>23</v>
      </c>
      <c r="B19" s="13">
        <v>928</v>
      </c>
      <c r="C19" s="14">
        <v>0</v>
      </c>
      <c r="D19" s="14">
        <v>0</v>
      </c>
      <c r="E19" s="14">
        <v>0</v>
      </c>
      <c r="F19" s="15">
        <f t="shared" si="0"/>
        <v>0</v>
      </c>
      <c r="J19" s="26"/>
    </row>
    <row r="20" spans="1:11" ht="12.75" x14ac:dyDescent="0.2">
      <c r="A20" s="44" t="s">
        <v>24</v>
      </c>
      <c r="B20" s="45">
        <v>249</v>
      </c>
      <c r="C20" s="14">
        <v>0</v>
      </c>
      <c r="D20" s="14">
        <v>254250</v>
      </c>
      <c r="E20" s="14">
        <v>0</v>
      </c>
      <c r="F20" s="15">
        <f t="shared" si="0"/>
        <v>254250</v>
      </c>
    </row>
    <row r="21" spans="1:11" ht="12.75" x14ac:dyDescent="0.2">
      <c r="A21" s="46" t="s">
        <v>25</v>
      </c>
      <c r="B21" s="13">
        <v>917</v>
      </c>
      <c r="C21" s="19">
        <v>0</v>
      </c>
      <c r="D21" s="18">
        <v>300</v>
      </c>
      <c r="E21" s="19">
        <v>0</v>
      </c>
      <c r="F21" s="15">
        <f t="shared" si="0"/>
        <v>300</v>
      </c>
    </row>
    <row r="22" spans="1:11" ht="12.75" x14ac:dyDescent="0.2">
      <c r="A22" s="46" t="s">
        <v>26</v>
      </c>
      <c r="B22" s="13">
        <v>921</v>
      </c>
      <c r="C22" s="14">
        <v>0</v>
      </c>
      <c r="D22" s="14">
        <v>300</v>
      </c>
      <c r="E22" s="14">
        <v>0</v>
      </c>
      <c r="F22" s="15">
        <f>D22+E22-C22</f>
        <v>300</v>
      </c>
    </row>
    <row r="23" spans="1:11" ht="12.75" x14ac:dyDescent="0.2">
      <c r="A23" s="12" t="s">
        <v>27</v>
      </c>
      <c r="B23" s="13">
        <v>990</v>
      </c>
      <c r="C23" s="14">
        <v>0</v>
      </c>
      <c r="D23" s="14">
        <v>0</v>
      </c>
      <c r="E23" s="14">
        <v>0</v>
      </c>
      <c r="F23" s="15">
        <f t="shared" si="0"/>
        <v>0</v>
      </c>
    </row>
    <row r="24" spans="1:11" ht="12.75" x14ac:dyDescent="0.2">
      <c r="A24" s="12" t="s">
        <v>28</v>
      </c>
      <c r="B24" s="13">
        <v>202</v>
      </c>
      <c r="C24" s="14">
        <v>1024</v>
      </c>
      <c r="D24" s="14">
        <v>0</v>
      </c>
      <c r="E24" s="14">
        <v>0</v>
      </c>
      <c r="F24" s="15">
        <f t="shared" si="0"/>
        <v>-1024</v>
      </c>
    </row>
    <row r="25" spans="1:11" ht="12.75" x14ac:dyDescent="0.2">
      <c r="A25" s="12" t="s">
        <v>29</v>
      </c>
      <c r="B25" s="13">
        <v>302</v>
      </c>
      <c r="C25" s="14">
        <v>0</v>
      </c>
      <c r="D25" s="14">
        <v>0</v>
      </c>
      <c r="E25" s="14">
        <v>126045.7</v>
      </c>
      <c r="F25" s="15">
        <f t="shared" si="0"/>
        <v>126045.7</v>
      </c>
    </row>
    <row r="26" spans="1:11" ht="12.75" x14ac:dyDescent="0.2">
      <c r="A26" s="12" t="s">
        <v>30</v>
      </c>
      <c r="B26" s="13">
        <v>303</v>
      </c>
      <c r="C26" s="14">
        <v>0</v>
      </c>
      <c r="D26" s="14">
        <v>0</v>
      </c>
      <c r="E26" s="14">
        <v>52203.73</v>
      </c>
      <c r="F26" s="15">
        <f t="shared" si="0"/>
        <v>52203.73</v>
      </c>
    </row>
    <row r="27" spans="1:11" ht="12.75" x14ac:dyDescent="0.2">
      <c r="A27" s="12" t="s">
        <v>31</v>
      </c>
      <c r="B27" s="13" t="s">
        <v>32</v>
      </c>
      <c r="C27" s="14">
        <v>0</v>
      </c>
      <c r="D27" s="14">
        <v>31790</v>
      </c>
      <c r="E27" s="14">
        <v>0</v>
      </c>
      <c r="F27" s="15">
        <f t="shared" si="0"/>
        <v>31790</v>
      </c>
    </row>
    <row r="28" spans="1:11" ht="12.75" x14ac:dyDescent="0.2">
      <c r="A28" s="31" t="s">
        <v>33</v>
      </c>
      <c r="B28" s="32"/>
      <c r="C28" s="47">
        <f>SUM(C18:C27)</f>
        <v>1033</v>
      </c>
      <c r="D28" s="24">
        <f>SUM(D18:D27)</f>
        <v>286739.45999999996</v>
      </c>
      <c r="E28" s="24">
        <f>SUM(E18:E27)</f>
        <v>178249.43</v>
      </c>
      <c r="F28" s="33">
        <f t="shared" ref="F28:F53" si="2">D28+E28-C28</f>
        <v>463955.88999999996</v>
      </c>
    </row>
    <row r="29" spans="1:11" ht="12.75" x14ac:dyDescent="0.2">
      <c r="A29" s="48" t="s">
        <v>34</v>
      </c>
      <c r="B29" s="49">
        <v>163</v>
      </c>
      <c r="C29" s="50">
        <v>0</v>
      </c>
      <c r="D29" s="50">
        <v>1045</v>
      </c>
      <c r="E29" s="50">
        <v>0</v>
      </c>
      <c r="F29" s="51">
        <f t="shared" si="2"/>
        <v>1045</v>
      </c>
    </row>
    <row r="30" spans="1:11" ht="12.75" x14ac:dyDescent="0.2">
      <c r="A30" s="52" t="s">
        <v>35</v>
      </c>
      <c r="B30" s="53"/>
      <c r="C30" s="54">
        <f>SUM(C29)</f>
        <v>0</v>
      </c>
      <c r="D30" s="54">
        <f>SUM(D29)</f>
        <v>1045</v>
      </c>
      <c r="E30" s="54">
        <f>SUM(E29)</f>
        <v>0</v>
      </c>
      <c r="F30" s="55">
        <f t="shared" si="2"/>
        <v>1045</v>
      </c>
    </row>
    <row r="31" spans="1:11" ht="12.75" x14ac:dyDescent="0.2">
      <c r="A31" s="56" t="s">
        <v>36</v>
      </c>
      <c r="B31" s="57">
        <v>350</v>
      </c>
      <c r="C31" s="58">
        <v>0</v>
      </c>
      <c r="D31" s="58">
        <v>0</v>
      </c>
      <c r="E31" s="58">
        <v>6143.41</v>
      </c>
      <c r="F31" s="59">
        <f t="shared" si="2"/>
        <v>6143.41</v>
      </c>
    </row>
    <row r="32" spans="1:11" ht="12.75" x14ac:dyDescent="0.2">
      <c r="A32" s="52" t="s">
        <v>37</v>
      </c>
      <c r="B32" s="53"/>
      <c r="C32" s="54">
        <f>SUM(C31)</f>
        <v>0</v>
      </c>
      <c r="D32" s="54">
        <f>SUM(D31)</f>
        <v>0</v>
      </c>
      <c r="E32" s="54">
        <f>SUM(E31)</f>
        <v>6143.41</v>
      </c>
      <c r="F32" s="55">
        <f t="shared" si="2"/>
        <v>6143.41</v>
      </c>
      <c r="I32" s="26"/>
      <c r="K32" s="26"/>
    </row>
    <row r="33" spans="1:9" ht="12.75" x14ac:dyDescent="0.2">
      <c r="A33" s="60" t="s">
        <v>38</v>
      </c>
      <c r="B33" s="35">
        <v>184</v>
      </c>
      <c r="C33" s="36">
        <v>0</v>
      </c>
      <c r="D33" s="36">
        <v>55744.480000000003</v>
      </c>
      <c r="E33" s="36">
        <v>0</v>
      </c>
      <c r="F33" s="61">
        <f t="shared" si="2"/>
        <v>55744.480000000003</v>
      </c>
    </row>
    <row r="34" spans="1:9" ht="12.75" x14ac:dyDescent="0.2">
      <c r="A34" s="277" t="s">
        <v>39</v>
      </c>
      <c r="B34" s="278"/>
      <c r="C34" s="54">
        <f>C33</f>
        <v>0</v>
      </c>
      <c r="D34" s="54">
        <f>D33</f>
        <v>55744.480000000003</v>
      </c>
      <c r="E34" s="54">
        <f>E33</f>
        <v>0</v>
      </c>
      <c r="F34" s="55">
        <f t="shared" si="2"/>
        <v>55744.480000000003</v>
      </c>
    </row>
    <row r="35" spans="1:9" ht="12.75" x14ac:dyDescent="0.2">
      <c r="A35" s="60" t="s">
        <v>40</v>
      </c>
      <c r="B35" s="35">
        <v>217</v>
      </c>
      <c r="C35" s="36">
        <v>0</v>
      </c>
      <c r="D35" s="36">
        <v>10191.4</v>
      </c>
      <c r="E35" s="62">
        <v>0</v>
      </c>
      <c r="F35" s="61">
        <f t="shared" si="2"/>
        <v>10191.4</v>
      </c>
    </row>
    <row r="36" spans="1:9" ht="12.75" x14ac:dyDescent="0.2">
      <c r="A36" s="277" t="s">
        <v>41</v>
      </c>
      <c r="B36" s="278"/>
      <c r="C36" s="54">
        <f>SUM(C35)</f>
        <v>0</v>
      </c>
      <c r="D36" s="54">
        <f>SUM(D35)</f>
        <v>10191.4</v>
      </c>
      <c r="E36" s="54">
        <f>SUM(E35)</f>
        <v>0</v>
      </c>
      <c r="F36" s="55">
        <f t="shared" si="2"/>
        <v>10191.4</v>
      </c>
    </row>
    <row r="37" spans="1:9" ht="12.75" x14ac:dyDescent="0.2">
      <c r="A37" s="63" t="s">
        <v>42</v>
      </c>
      <c r="B37" s="64">
        <v>166</v>
      </c>
      <c r="C37" s="65">
        <v>0</v>
      </c>
      <c r="D37" s="65">
        <v>11782.67</v>
      </c>
      <c r="E37" s="65">
        <v>0</v>
      </c>
      <c r="F37" s="59">
        <f t="shared" si="2"/>
        <v>11782.67</v>
      </c>
    </row>
    <row r="38" spans="1:9" ht="12.75" x14ac:dyDescent="0.2">
      <c r="A38" s="63" t="s">
        <v>43</v>
      </c>
      <c r="B38" s="35">
        <v>228</v>
      </c>
      <c r="C38" s="36">
        <v>0</v>
      </c>
      <c r="D38" s="36">
        <v>4200</v>
      </c>
      <c r="E38" s="36">
        <v>0</v>
      </c>
      <c r="F38" s="59">
        <f t="shared" si="2"/>
        <v>4200</v>
      </c>
    </row>
    <row r="39" spans="1:9" ht="12.75" x14ac:dyDescent="0.2">
      <c r="A39" s="63" t="s">
        <v>44</v>
      </c>
      <c r="B39" s="64">
        <v>942</v>
      </c>
      <c r="C39" s="66">
        <v>0</v>
      </c>
      <c r="D39" s="67">
        <v>0</v>
      </c>
      <c r="E39" s="67">
        <v>2000</v>
      </c>
      <c r="F39" s="59">
        <f t="shared" si="2"/>
        <v>2000</v>
      </c>
    </row>
    <row r="40" spans="1:9" ht="12.75" x14ac:dyDescent="0.2">
      <c r="A40" s="277" t="s">
        <v>45</v>
      </c>
      <c r="B40" s="278"/>
      <c r="C40" s="54">
        <f>SUM(C37:C39)</f>
        <v>0</v>
      </c>
      <c r="D40" s="54">
        <f>SUM(D37:D39)</f>
        <v>15982.67</v>
      </c>
      <c r="E40" s="54">
        <f>SUM(E37:E39)</f>
        <v>2000</v>
      </c>
      <c r="F40" s="55">
        <f t="shared" si="2"/>
        <v>17982.669999999998</v>
      </c>
    </row>
    <row r="41" spans="1:9" ht="12.75" x14ac:dyDescent="0.2">
      <c r="A41" s="27" t="s">
        <v>46</v>
      </c>
      <c r="B41" s="28">
        <v>122</v>
      </c>
      <c r="C41" s="29">
        <v>0</v>
      </c>
      <c r="D41" s="29">
        <v>3654.2</v>
      </c>
      <c r="E41" s="29">
        <v>0</v>
      </c>
      <c r="F41" s="30">
        <f t="shared" si="2"/>
        <v>3654.2</v>
      </c>
      <c r="I41" s="26"/>
    </row>
    <row r="42" spans="1:9" ht="12.75" x14ac:dyDescent="0.2">
      <c r="A42" s="275" t="s">
        <v>47</v>
      </c>
      <c r="B42" s="276"/>
      <c r="C42" s="24">
        <f>SUM(C41)</f>
        <v>0</v>
      </c>
      <c r="D42" s="24">
        <f>SUM(D41)</f>
        <v>3654.2</v>
      </c>
      <c r="E42" s="24">
        <f>SUM(E41)</f>
        <v>0</v>
      </c>
      <c r="F42" s="33">
        <f t="shared" si="2"/>
        <v>3654.2</v>
      </c>
    </row>
    <row r="43" spans="1:9" ht="12.75" x14ac:dyDescent="0.2">
      <c r="A43" s="68" t="s">
        <v>48</v>
      </c>
      <c r="B43" s="69">
        <v>161</v>
      </c>
      <c r="C43" s="67">
        <v>0</v>
      </c>
      <c r="D43" s="67">
        <v>46365</v>
      </c>
      <c r="E43" s="70">
        <v>0</v>
      </c>
      <c r="F43" s="59">
        <f t="shared" si="2"/>
        <v>46365</v>
      </c>
    </row>
    <row r="44" spans="1:9" ht="12.75" x14ac:dyDescent="0.2">
      <c r="A44" s="68" t="s">
        <v>49</v>
      </c>
      <c r="B44" s="57">
        <v>169</v>
      </c>
      <c r="C44" s="58">
        <v>0</v>
      </c>
      <c r="D44" s="58">
        <v>0</v>
      </c>
      <c r="E44" s="71">
        <v>0</v>
      </c>
      <c r="F44" s="59">
        <f t="shared" si="2"/>
        <v>0</v>
      </c>
    </row>
    <row r="45" spans="1:9" ht="12.75" x14ac:dyDescent="0.2">
      <c r="A45" s="72" t="s">
        <v>50</v>
      </c>
      <c r="B45" s="64">
        <v>987</v>
      </c>
      <c r="C45" s="65">
        <v>0</v>
      </c>
      <c r="D45" s="65">
        <v>86058.46</v>
      </c>
      <c r="E45" s="65">
        <v>0</v>
      </c>
      <c r="F45" s="59">
        <f t="shared" si="2"/>
        <v>86058.46</v>
      </c>
    </row>
    <row r="46" spans="1:9" ht="12.75" x14ac:dyDescent="0.2">
      <c r="A46" s="277" t="s">
        <v>51</v>
      </c>
      <c r="B46" s="278"/>
      <c r="C46" s="54">
        <f>SUM(C43:C45)</f>
        <v>0</v>
      </c>
      <c r="D46" s="54">
        <f>SUM(D43:D45)</f>
        <v>132423.46000000002</v>
      </c>
      <c r="E46" s="54">
        <f>SUM(E43:E45)</f>
        <v>0</v>
      </c>
      <c r="F46" s="55">
        <f t="shared" si="2"/>
        <v>132423.46000000002</v>
      </c>
    </row>
    <row r="47" spans="1:9" ht="12.75" x14ac:dyDescent="0.2">
      <c r="A47" s="73" t="s">
        <v>52</v>
      </c>
      <c r="B47" s="49">
        <v>159</v>
      </c>
      <c r="C47" s="58">
        <v>0</v>
      </c>
      <c r="D47" s="58">
        <v>0</v>
      </c>
      <c r="E47" s="58">
        <v>0</v>
      </c>
      <c r="F47" s="59">
        <f t="shared" si="2"/>
        <v>0</v>
      </c>
    </row>
    <row r="48" spans="1:9" ht="12.75" x14ac:dyDescent="0.2">
      <c r="A48" s="277" t="s">
        <v>53</v>
      </c>
      <c r="B48" s="278"/>
      <c r="C48" s="54">
        <f>SUM(C47)</f>
        <v>0</v>
      </c>
      <c r="D48" s="54">
        <f>SUM(D47)</f>
        <v>0</v>
      </c>
      <c r="E48" s="54">
        <f>SUM(E47)</f>
        <v>0</v>
      </c>
      <c r="F48" s="55">
        <f t="shared" si="2"/>
        <v>0</v>
      </c>
    </row>
    <row r="49" spans="1:7" s="3" customFormat="1" ht="12.75" x14ac:dyDescent="0.2">
      <c r="A49" s="74" t="s">
        <v>54</v>
      </c>
      <c r="B49" s="28">
        <v>134</v>
      </c>
      <c r="C49" s="29">
        <v>0</v>
      </c>
      <c r="D49" s="29">
        <v>0</v>
      </c>
      <c r="E49" s="29">
        <v>3750</v>
      </c>
      <c r="F49" s="15">
        <f t="shared" si="2"/>
        <v>3750</v>
      </c>
    </row>
    <row r="50" spans="1:7" s="3" customFormat="1" ht="12.75" x14ac:dyDescent="0.2">
      <c r="A50" s="275" t="s">
        <v>55</v>
      </c>
      <c r="B50" s="276"/>
      <c r="C50" s="24">
        <f>SUM(C49)</f>
        <v>0</v>
      </c>
      <c r="D50" s="24">
        <f>SUM(D49)</f>
        <v>0</v>
      </c>
      <c r="E50" s="24">
        <f>SUM(E49)</f>
        <v>3750</v>
      </c>
      <c r="F50" s="33">
        <f t="shared" si="2"/>
        <v>3750</v>
      </c>
    </row>
    <row r="51" spans="1:7" ht="12.75" x14ac:dyDescent="0.2">
      <c r="A51" s="74" t="s">
        <v>56</v>
      </c>
      <c r="B51" s="28">
        <v>310</v>
      </c>
      <c r="C51" s="29">
        <v>0</v>
      </c>
      <c r="D51" s="29">
        <v>0</v>
      </c>
      <c r="E51" s="29">
        <v>0</v>
      </c>
      <c r="F51" s="15">
        <f t="shared" si="2"/>
        <v>0</v>
      </c>
    </row>
    <row r="52" spans="1:7" ht="12.75" x14ac:dyDescent="0.2">
      <c r="A52" s="275" t="s">
        <v>57</v>
      </c>
      <c r="B52" s="276"/>
      <c r="C52" s="24">
        <f>SUM(C51)</f>
        <v>0</v>
      </c>
      <c r="D52" s="24">
        <f>SUM(D51)</f>
        <v>0</v>
      </c>
      <c r="E52" s="24">
        <f>SUM(E51)</f>
        <v>0</v>
      </c>
      <c r="F52" s="33">
        <f t="shared" si="2"/>
        <v>0</v>
      </c>
    </row>
    <row r="53" spans="1:7" ht="12.75" x14ac:dyDescent="0.2">
      <c r="A53" s="75" t="s">
        <v>58</v>
      </c>
      <c r="B53" s="76">
        <v>110</v>
      </c>
      <c r="C53" s="77">
        <v>900</v>
      </c>
      <c r="D53" s="77">
        <v>27253</v>
      </c>
      <c r="E53" s="77">
        <v>0</v>
      </c>
      <c r="F53" s="78">
        <f t="shared" si="2"/>
        <v>26353</v>
      </c>
      <c r="G53" s="26"/>
    </row>
    <row r="54" spans="1:7" ht="12.75" x14ac:dyDescent="0.2">
      <c r="A54" s="275" t="s">
        <v>59</v>
      </c>
      <c r="B54" s="276"/>
      <c r="C54" s="79">
        <f>C53</f>
        <v>900</v>
      </c>
      <c r="D54" s="80">
        <f>D53</f>
        <v>27253</v>
      </c>
      <c r="E54" s="80">
        <f>E53</f>
        <v>0</v>
      </c>
      <c r="F54" s="81">
        <f>F53</f>
        <v>26353</v>
      </c>
    </row>
    <row r="55" spans="1:7" ht="15" x14ac:dyDescent="0.25">
      <c r="A55" s="82" t="s">
        <v>60</v>
      </c>
      <c r="B55" s="83"/>
      <c r="C55" s="84">
        <f>C7+C10+C12+C14+C17+C28+C30+C32+C34+C36+C40+C42+C46+C48+C50+C52+C54</f>
        <v>3118.06</v>
      </c>
      <c r="D55" s="84">
        <f>D7+D10+D12+D14+D17+D28+D30+D32+D34+D36+D40+D42+D46+D48+D50+D52+D54</f>
        <v>540199.6</v>
      </c>
      <c r="E55" s="84">
        <f>E7+E10+E12+E14+E17+E28+E30+E32+E34+E36+E40+E42+E46+E48+E50+E52+E54</f>
        <v>353103.75999999995</v>
      </c>
      <c r="F55" s="84">
        <f>F7+F10+F12+F14+F17+F28+F30+F32+F34+F36+F40+F42+F46+F48+F50+F52+F54</f>
        <v>890185.3</v>
      </c>
    </row>
    <row r="56" spans="1:7" ht="13.9" customHeight="1" x14ac:dyDescent="0.2">
      <c r="A56" s="85" t="s">
        <v>61</v>
      </c>
      <c r="B56" s="86" t="s">
        <v>62</v>
      </c>
      <c r="C56" s="87">
        <v>9450</v>
      </c>
      <c r="D56" s="88">
        <v>3900799.85</v>
      </c>
      <c r="E56" s="89">
        <v>0</v>
      </c>
      <c r="F56" s="90">
        <f t="shared" ref="F56:F98" si="3">D56+E56-C56</f>
        <v>3891349.85</v>
      </c>
    </row>
    <row r="57" spans="1:7" ht="15" customHeight="1" x14ac:dyDescent="0.2">
      <c r="A57" s="91" t="s">
        <v>63</v>
      </c>
      <c r="B57" s="92" t="s">
        <v>64</v>
      </c>
      <c r="C57" s="93">
        <v>2690</v>
      </c>
      <c r="D57" s="94">
        <v>0</v>
      </c>
      <c r="E57" s="95">
        <v>0</v>
      </c>
      <c r="F57" s="96">
        <f t="shared" si="3"/>
        <v>-2690</v>
      </c>
    </row>
    <row r="58" spans="1:7" ht="12.75" x14ac:dyDescent="0.2">
      <c r="A58" s="97" t="s">
        <v>65</v>
      </c>
      <c r="B58" s="98" t="s">
        <v>66</v>
      </c>
      <c r="C58" s="99">
        <v>0</v>
      </c>
      <c r="D58" s="100">
        <v>80312</v>
      </c>
      <c r="E58" s="101">
        <v>0</v>
      </c>
      <c r="F58" s="102">
        <f t="shared" si="3"/>
        <v>80312</v>
      </c>
    </row>
    <row r="59" spans="1:7" ht="12.75" x14ac:dyDescent="0.2">
      <c r="A59" s="275" t="s">
        <v>67</v>
      </c>
      <c r="B59" s="276"/>
      <c r="C59" s="54">
        <f>C56+C57+C58</f>
        <v>12140</v>
      </c>
      <c r="D59" s="54">
        <f>D56+D57+D58</f>
        <v>3981111.85</v>
      </c>
      <c r="E59" s="54">
        <f>E56+E57+E58</f>
        <v>0</v>
      </c>
      <c r="F59" s="103">
        <f t="shared" si="3"/>
        <v>3968971.85</v>
      </c>
    </row>
    <row r="60" spans="1:7" ht="12.75" x14ac:dyDescent="0.2">
      <c r="A60" s="97" t="s">
        <v>68</v>
      </c>
      <c r="B60" s="104" t="s">
        <v>69</v>
      </c>
      <c r="C60" s="105">
        <v>5309</v>
      </c>
      <c r="D60" s="106">
        <v>2334802.35</v>
      </c>
      <c r="E60" s="107">
        <v>0</v>
      </c>
      <c r="F60" s="90">
        <f t="shared" si="3"/>
        <v>2329493.35</v>
      </c>
    </row>
    <row r="61" spans="1:7" ht="12.75" x14ac:dyDescent="0.2">
      <c r="A61" s="91" t="s">
        <v>70</v>
      </c>
      <c r="B61" s="92" t="s">
        <v>71</v>
      </c>
      <c r="C61" s="93">
        <v>2452</v>
      </c>
      <c r="D61" s="94">
        <v>0</v>
      </c>
      <c r="E61" s="95">
        <v>0</v>
      </c>
      <c r="F61" s="96">
        <f t="shared" si="3"/>
        <v>-2452</v>
      </c>
    </row>
    <row r="62" spans="1:7" ht="12.75" x14ac:dyDescent="0.2">
      <c r="A62" s="97" t="s">
        <v>72</v>
      </c>
      <c r="B62" s="98" t="s">
        <v>73</v>
      </c>
      <c r="C62" s="99">
        <v>13</v>
      </c>
      <c r="D62" s="100">
        <v>26456</v>
      </c>
      <c r="E62" s="101">
        <v>0</v>
      </c>
      <c r="F62" s="108">
        <f t="shared" si="3"/>
        <v>26443</v>
      </c>
    </row>
    <row r="63" spans="1:7" ht="12.75" x14ac:dyDescent="0.2">
      <c r="A63" s="279" t="s">
        <v>74</v>
      </c>
      <c r="B63" s="280"/>
      <c r="C63" s="54">
        <f>C60+C61+C62</f>
        <v>7774</v>
      </c>
      <c r="D63" s="54">
        <f>D60+D61+D62</f>
        <v>2361258.35</v>
      </c>
      <c r="E63" s="54">
        <f>E60+E61+E62</f>
        <v>0</v>
      </c>
      <c r="F63" s="103">
        <f t="shared" si="3"/>
        <v>2353484.35</v>
      </c>
    </row>
    <row r="64" spans="1:7" ht="12.75" x14ac:dyDescent="0.2">
      <c r="A64" s="109" t="s">
        <v>75</v>
      </c>
      <c r="B64" s="104" t="s">
        <v>76</v>
      </c>
      <c r="C64" s="110">
        <v>0</v>
      </c>
      <c r="D64" s="111">
        <v>853815.15</v>
      </c>
      <c r="E64" s="112">
        <v>0</v>
      </c>
      <c r="F64" s="113">
        <f t="shared" si="3"/>
        <v>853815.15</v>
      </c>
    </row>
    <row r="65" spans="1:10" ht="12.75" x14ac:dyDescent="0.2">
      <c r="A65" s="279" t="s">
        <v>77</v>
      </c>
      <c r="B65" s="280"/>
      <c r="C65" s="54">
        <f>C64</f>
        <v>0</v>
      </c>
      <c r="D65" s="54">
        <v>953815.15</v>
      </c>
      <c r="E65" s="54">
        <f>E64</f>
        <v>0</v>
      </c>
      <c r="F65" s="103">
        <f t="shared" si="3"/>
        <v>953815.15</v>
      </c>
    </row>
    <row r="66" spans="1:10" ht="12.75" x14ac:dyDescent="0.2">
      <c r="A66" s="109" t="s">
        <v>78</v>
      </c>
      <c r="B66" s="114" t="s">
        <v>79</v>
      </c>
      <c r="C66" s="110">
        <v>0</v>
      </c>
      <c r="D66" s="111">
        <v>0</v>
      </c>
      <c r="E66" s="112">
        <v>0</v>
      </c>
      <c r="F66" s="113">
        <f t="shared" si="3"/>
        <v>0</v>
      </c>
      <c r="G66" s="3"/>
    </row>
    <row r="67" spans="1:10" ht="12.75" x14ac:dyDescent="0.2">
      <c r="A67" s="279" t="s">
        <v>80</v>
      </c>
      <c r="B67" s="280"/>
      <c r="C67" s="54">
        <f>C66</f>
        <v>0</v>
      </c>
      <c r="D67" s="54">
        <v>0</v>
      </c>
      <c r="E67" s="54">
        <f>E66</f>
        <v>0</v>
      </c>
      <c r="F67" s="103">
        <f t="shared" si="3"/>
        <v>0</v>
      </c>
    </row>
    <row r="68" spans="1:10" ht="12.75" x14ac:dyDescent="0.2">
      <c r="A68" s="115" t="s">
        <v>81</v>
      </c>
      <c r="B68" s="86" t="s">
        <v>82</v>
      </c>
      <c r="C68" s="116">
        <v>71653.009999999995</v>
      </c>
      <c r="D68" s="116">
        <v>876994.77</v>
      </c>
      <c r="E68" s="117">
        <v>345968.2</v>
      </c>
      <c r="F68" s="118">
        <f t="shared" si="3"/>
        <v>1151309.96</v>
      </c>
    </row>
    <row r="69" spans="1:10" ht="13.9" customHeight="1" x14ac:dyDescent="0.2">
      <c r="A69" s="91" t="s">
        <v>63</v>
      </c>
      <c r="B69" s="92" t="s">
        <v>83</v>
      </c>
      <c r="C69" s="119">
        <v>12044</v>
      </c>
      <c r="D69" s="120">
        <v>0</v>
      </c>
      <c r="E69" s="121">
        <v>0</v>
      </c>
      <c r="F69" s="122">
        <f t="shared" si="3"/>
        <v>-12044</v>
      </c>
      <c r="G69" s="26"/>
      <c r="I69" s="26"/>
      <c r="J69" s="26"/>
    </row>
    <row r="70" spans="1:10" ht="12.75" x14ac:dyDescent="0.2">
      <c r="A70" s="97" t="s">
        <v>65</v>
      </c>
      <c r="B70" s="98" t="s">
        <v>84</v>
      </c>
      <c r="C70" s="99">
        <v>8604</v>
      </c>
      <c r="D70" s="100">
        <v>278573.17</v>
      </c>
      <c r="E70" s="101">
        <v>0</v>
      </c>
      <c r="F70" s="102">
        <f t="shared" si="3"/>
        <v>269969.17</v>
      </c>
      <c r="I70" s="26"/>
    </row>
    <row r="71" spans="1:10" ht="12.75" x14ac:dyDescent="0.2">
      <c r="A71" s="279" t="s">
        <v>85</v>
      </c>
      <c r="B71" s="280"/>
      <c r="C71" s="54">
        <f>C68+C69+C70</f>
        <v>92301.01</v>
      </c>
      <c r="D71" s="54">
        <f>D68+D69+D70</f>
        <v>1155567.94</v>
      </c>
      <c r="E71" s="54">
        <f>E68</f>
        <v>345968.2</v>
      </c>
      <c r="F71" s="103">
        <f t="shared" si="3"/>
        <v>1409235.13</v>
      </c>
      <c r="I71" s="26"/>
      <c r="J71" s="26"/>
    </row>
    <row r="72" spans="1:10" ht="12.75" x14ac:dyDescent="0.2">
      <c r="A72" s="109" t="s">
        <v>86</v>
      </c>
      <c r="B72" s="114" t="s">
        <v>87</v>
      </c>
      <c r="C72" s="123">
        <v>75440.479999999996</v>
      </c>
      <c r="D72" s="123">
        <v>403514.7</v>
      </c>
      <c r="E72" s="124">
        <v>206040.89</v>
      </c>
      <c r="F72" s="118">
        <f t="shared" si="3"/>
        <v>534115.1100000001</v>
      </c>
    </row>
    <row r="73" spans="1:10" ht="12.75" x14ac:dyDescent="0.2">
      <c r="A73" s="91" t="s">
        <v>70</v>
      </c>
      <c r="B73" s="92" t="s">
        <v>88</v>
      </c>
      <c r="C73" s="119">
        <v>9520</v>
      </c>
      <c r="D73" s="120">
        <v>0</v>
      </c>
      <c r="E73" s="121">
        <v>0</v>
      </c>
      <c r="F73" s="122">
        <f t="shared" si="3"/>
        <v>-9520</v>
      </c>
      <c r="J73" s="125"/>
    </row>
    <row r="74" spans="1:10" ht="12.75" x14ac:dyDescent="0.2">
      <c r="A74" s="97" t="s">
        <v>72</v>
      </c>
      <c r="B74" s="98" t="s">
        <v>89</v>
      </c>
      <c r="C74" s="99">
        <v>1099</v>
      </c>
      <c r="D74" s="100">
        <v>202855.99</v>
      </c>
      <c r="E74" s="101">
        <v>0</v>
      </c>
      <c r="F74" s="108">
        <f t="shared" si="3"/>
        <v>201756.99</v>
      </c>
      <c r="J74" s="26"/>
    </row>
    <row r="75" spans="1:10" ht="12.75" x14ac:dyDescent="0.2">
      <c r="A75" s="279" t="s">
        <v>90</v>
      </c>
      <c r="B75" s="280"/>
      <c r="C75" s="54">
        <f>C72+C73+C74</f>
        <v>86059.48</v>
      </c>
      <c r="D75" s="54">
        <f>D72+D73+D74</f>
        <v>606370.68999999994</v>
      </c>
      <c r="E75" s="54">
        <f>E72</f>
        <v>206040.89</v>
      </c>
      <c r="F75" s="103">
        <f t="shared" si="3"/>
        <v>726352.1</v>
      </c>
    </row>
    <row r="76" spans="1:10" ht="12.75" x14ac:dyDescent="0.2">
      <c r="A76" s="115" t="s">
        <v>91</v>
      </c>
      <c r="B76" s="104" t="s">
        <v>92</v>
      </c>
      <c r="C76" s="123">
        <v>126617.12</v>
      </c>
      <c r="D76" s="123">
        <v>214686.41</v>
      </c>
      <c r="E76" s="124">
        <v>0</v>
      </c>
      <c r="F76" s="118">
        <f t="shared" si="3"/>
        <v>88069.290000000008</v>
      </c>
    </row>
    <row r="77" spans="1:10" ht="12.75" x14ac:dyDescent="0.2">
      <c r="A77" s="126" t="s">
        <v>93</v>
      </c>
      <c r="B77" s="127" t="s">
        <v>94</v>
      </c>
      <c r="C77" s="128">
        <v>2652</v>
      </c>
      <c r="D77" s="128">
        <v>0</v>
      </c>
      <c r="E77" s="129">
        <v>0</v>
      </c>
      <c r="F77" s="122">
        <f t="shared" si="3"/>
        <v>-2652</v>
      </c>
    </row>
    <row r="78" spans="1:10" ht="12.75" x14ac:dyDescent="0.2">
      <c r="A78" s="130" t="s">
        <v>95</v>
      </c>
      <c r="B78" s="131" t="s">
        <v>96</v>
      </c>
      <c r="C78" s="132">
        <v>6002</v>
      </c>
      <c r="D78" s="132">
        <v>40054</v>
      </c>
      <c r="E78" s="133">
        <v>0</v>
      </c>
      <c r="F78" s="134">
        <f t="shared" si="3"/>
        <v>34052</v>
      </c>
    </row>
    <row r="79" spans="1:10" ht="12.75" x14ac:dyDescent="0.2">
      <c r="A79" s="279" t="s">
        <v>97</v>
      </c>
      <c r="B79" s="280"/>
      <c r="C79" s="54">
        <f>C76+C77+C78</f>
        <v>135271.12</v>
      </c>
      <c r="D79" s="54">
        <f>D76+D77+D78</f>
        <v>254740.41</v>
      </c>
      <c r="E79" s="54">
        <f>E76</f>
        <v>0</v>
      </c>
      <c r="F79" s="103">
        <f t="shared" si="3"/>
        <v>119469.29000000001</v>
      </c>
    </row>
    <row r="80" spans="1:10" ht="12.75" x14ac:dyDescent="0.2">
      <c r="A80" s="135" t="s">
        <v>98</v>
      </c>
      <c r="B80" s="136" t="s">
        <v>99</v>
      </c>
      <c r="C80" s="137">
        <v>0</v>
      </c>
      <c r="D80" s="137">
        <v>1380596.83</v>
      </c>
      <c r="E80" s="137">
        <v>3000</v>
      </c>
      <c r="F80" s="138">
        <f t="shared" si="3"/>
        <v>1383596.83</v>
      </c>
    </row>
    <row r="81" spans="1:10" ht="12.75" x14ac:dyDescent="0.2">
      <c r="A81" s="279" t="s">
        <v>100</v>
      </c>
      <c r="B81" s="280"/>
      <c r="C81" s="139">
        <f>C80</f>
        <v>0</v>
      </c>
      <c r="D81" s="140">
        <f>D80</f>
        <v>1380596.83</v>
      </c>
      <c r="E81" s="140">
        <f>E80</f>
        <v>3000</v>
      </c>
      <c r="F81" s="141">
        <f t="shared" si="3"/>
        <v>1383596.83</v>
      </c>
    </row>
    <row r="82" spans="1:10" ht="12.75" x14ac:dyDescent="0.2">
      <c r="A82" s="142" t="s">
        <v>101</v>
      </c>
      <c r="B82" s="143" t="s">
        <v>102</v>
      </c>
      <c r="C82" s="144">
        <v>0</v>
      </c>
      <c r="D82" s="144">
        <v>641056.55000000005</v>
      </c>
      <c r="E82" s="144">
        <v>2637.6</v>
      </c>
      <c r="F82" s="145">
        <f t="shared" si="3"/>
        <v>643694.15</v>
      </c>
    </row>
    <row r="83" spans="1:10" ht="12.75" x14ac:dyDescent="0.2">
      <c r="A83" s="279" t="s">
        <v>103</v>
      </c>
      <c r="B83" s="280"/>
      <c r="C83" s="139">
        <f>C82</f>
        <v>0</v>
      </c>
      <c r="D83" s="140">
        <f>D82</f>
        <v>641056.55000000005</v>
      </c>
      <c r="E83" s="140">
        <f>E82</f>
        <v>2637.6</v>
      </c>
      <c r="F83" s="141">
        <f t="shared" si="3"/>
        <v>643694.15</v>
      </c>
    </row>
    <row r="84" spans="1:10" ht="12.75" x14ac:dyDescent="0.2">
      <c r="A84" s="146" t="s">
        <v>104</v>
      </c>
      <c r="B84" s="147" t="s">
        <v>105</v>
      </c>
      <c r="C84" s="128">
        <v>10860</v>
      </c>
      <c r="D84" s="128">
        <v>2347600</v>
      </c>
      <c r="E84" s="129">
        <v>0</v>
      </c>
      <c r="F84" s="122">
        <f t="shared" si="3"/>
        <v>2336740</v>
      </c>
    </row>
    <row r="85" spans="1:10" ht="12.75" x14ac:dyDescent="0.2">
      <c r="A85" s="126" t="s">
        <v>93</v>
      </c>
      <c r="B85" s="127" t="s">
        <v>106</v>
      </c>
      <c r="C85" s="148">
        <v>6849</v>
      </c>
      <c r="D85" s="148">
        <v>0</v>
      </c>
      <c r="E85" s="149">
        <v>0</v>
      </c>
      <c r="F85" s="96">
        <f t="shared" si="3"/>
        <v>-6849</v>
      </c>
      <c r="J85" s="26"/>
    </row>
    <row r="86" spans="1:10" ht="13.15" customHeight="1" x14ac:dyDescent="0.2">
      <c r="A86" s="130" t="s">
        <v>95</v>
      </c>
      <c r="B86" s="131" t="s">
        <v>107</v>
      </c>
      <c r="C86" s="132">
        <v>0</v>
      </c>
      <c r="D86" s="132">
        <v>0</v>
      </c>
      <c r="E86" s="133">
        <v>0</v>
      </c>
      <c r="F86" s="134">
        <f t="shared" si="3"/>
        <v>0</v>
      </c>
    </row>
    <row r="87" spans="1:10" ht="13.15" customHeight="1" x14ac:dyDescent="0.2">
      <c r="A87" s="279" t="s">
        <v>108</v>
      </c>
      <c r="B87" s="280"/>
      <c r="C87" s="54">
        <f>C84+C85+C86</f>
        <v>17709</v>
      </c>
      <c r="D87" s="54">
        <f>D84+D85+D86</f>
        <v>2347600</v>
      </c>
      <c r="E87" s="54">
        <f>E84+E85+E86</f>
        <v>0</v>
      </c>
      <c r="F87" s="55">
        <f t="shared" si="3"/>
        <v>2329891</v>
      </c>
    </row>
    <row r="88" spans="1:10" ht="13.15" customHeight="1" x14ac:dyDescent="0.2">
      <c r="A88" s="109" t="s">
        <v>109</v>
      </c>
      <c r="B88" s="114" t="s">
        <v>110</v>
      </c>
      <c r="C88" s="105">
        <v>0</v>
      </c>
      <c r="D88" s="106">
        <v>173287.71</v>
      </c>
      <c r="E88" s="107">
        <v>863.73</v>
      </c>
      <c r="F88" s="90">
        <f t="shared" si="3"/>
        <v>174151.44</v>
      </c>
    </row>
    <row r="89" spans="1:10" ht="12.75" x14ac:dyDescent="0.2">
      <c r="A89" s="150" t="s">
        <v>109</v>
      </c>
      <c r="B89" s="151" t="s">
        <v>111</v>
      </c>
      <c r="C89" s="152">
        <v>0</v>
      </c>
      <c r="D89" s="153">
        <v>459961.17</v>
      </c>
      <c r="E89" s="154">
        <v>0</v>
      </c>
      <c r="F89" s="155">
        <f t="shared" si="3"/>
        <v>459961.17</v>
      </c>
    </row>
    <row r="90" spans="1:10" ht="12.75" x14ac:dyDescent="0.2">
      <c r="A90" s="279" t="s">
        <v>112</v>
      </c>
      <c r="B90" s="280"/>
      <c r="C90" s="54">
        <f>SUM(C88:C89)</f>
        <v>0</v>
      </c>
      <c r="D90" s="54">
        <f>SUM(D88:D89)</f>
        <v>633248.88</v>
      </c>
      <c r="E90" s="54">
        <f>SUM(E88:E89)</f>
        <v>863.73</v>
      </c>
      <c r="F90" s="103">
        <f t="shared" si="3"/>
        <v>634112.61</v>
      </c>
      <c r="J90" s="26"/>
    </row>
    <row r="91" spans="1:10" ht="12.75" x14ac:dyDescent="0.2">
      <c r="A91" s="109" t="s">
        <v>113</v>
      </c>
      <c r="B91" s="147" t="s">
        <v>114</v>
      </c>
      <c r="C91" s="156">
        <v>0</v>
      </c>
      <c r="D91" s="132">
        <v>51882.3</v>
      </c>
      <c r="E91" s="133">
        <v>0</v>
      </c>
      <c r="F91" s="113">
        <f t="shared" si="3"/>
        <v>51882.3</v>
      </c>
    </row>
    <row r="92" spans="1:10" ht="12.75" x14ac:dyDescent="0.2">
      <c r="A92" s="279" t="s">
        <v>115</v>
      </c>
      <c r="B92" s="280"/>
      <c r="C92" s="54">
        <f>C91</f>
        <v>0</v>
      </c>
      <c r="D92" s="54">
        <f>D91</f>
        <v>51882.3</v>
      </c>
      <c r="E92" s="54">
        <f>E91</f>
        <v>0</v>
      </c>
      <c r="F92" s="103">
        <f t="shared" si="3"/>
        <v>51882.3</v>
      </c>
    </row>
    <row r="93" spans="1:10" ht="12.75" x14ac:dyDescent="0.2">
      <c r="A93" s="109" t="s">
        <v>116</v>
      </c>
      <c r="B93" s="114" t="s">
        <v>117</v>
      </c>
      <c r="C93" s="157">
        <v>0</v>
      </c>
      <c r="D93" s="158">
        <v>182208.5</v>
      </c>
      <c r="E93" s="159">
        <v>0</v>
      </c>
      <c r="F93" s="113">
        <f t="shared" si="3"/>
        <v>182208.5</v>
      </c>
    </row>
    <row r="94" spans="1:10" ht="12.75" x14ac:dyDescent="0.2">
      <c r="A94" s="279" t="s">
        <v>118</v>
      </c>
      <c r="B94" s="280"/>
      <c r="C94" s="140">
        <f>C93</f>
        <v>0</v>
      </c>
      <c r="D94" s="140">
        <f>D93</f>
        <v>182208.5</v>
      </c>
      <c r="E94" s="140">
        <f>E93</f>
        <v>0</v>
      </c>
      <c r="F94" s="141">
        <f t="shared" si="3"/>
        <v>182208.5</v>
      </c>
    </row>
    <row r="95" spans="1:10" ht="15" customHeight="1" x14ac:dyDescent="0.2">
      <c r="A95" s="135" t="s">
        <v>119</v>
      </c>
      <c r="B95" s="160" t="s">
        <v>120</v>
      </c>
      <c r="C95" s="161">
        <v>0</v>
      </c>
      <c r="D95" s="161">
        <v>907</v>
      </c>
      <c r="E95" s="161">
        <v>0</v>
      </c>
      <c r="F95" s="162">
        <f t="shared" si="3"/>
        <v>907</v>
      </c>
    </row>
    <row r="96" spans="1:10" ht="16.149999999999999" customHeight="1" x14ac:dyDescent="0.2">
      <c r="A96" s="279" t="s">
        <v>121</v>
      </c>
      <c r="B96" s="280"/>
      <c r="C96" s="54">
        <f>C95</f>
        <v>0</v>
      </c>
      <c r="D96" s="54">
        <f>D95</f>
        <v>907</v>
      </c>
      <c r="E96" s="54">
        <f>E95</f>
        <v>0</v>
      </c>
      <c r="F96" s="55">
        <f t="shared" si="3"/>
        <v>907</v>
      </c>
    </row>
    <row r="97" spans="1:9" ht="15.6" customHeight="1" x14ac:dyDescent="0.25">
      <c r="A97" s="281" t="s">
        <v>122</v>
      </c>
      <c r="B97" s="282"/>
      <c r="C97" s="163">
        <f>C96+C94+C92+C90+C87+C83+C81+C79+C75+C71+C67+C65+C63+C59</f>
        <v>351254.61</v>
      </c>
      <c r="D97" s="163">
        <f>D95+D94+D92+D90+D87++D83+D81+D79+D75+D71+D67+D65+D63+D59</f>
        <v>14550364.449999999</v>
      </c>
      <c r="E97" s="163">
        <f>E96+E94+E92+E90+E87+E83+E79+E75+E71+E67+E63+E59+E81</f>
        <v>558510.42000000004</v>
      </c>
      <c r="F97" s="164">
        <f t="shared" si="3"/>
        <v>14757620.26</v>
      </c>
    </row>
    <row r="98" spans="1:9" ht="18.600000000000001" customHeight="1" x14ac:dyDescent="0.25">
      <c r="A98" s="283" t="s">
        <v>123</v>
      </c>
      <c r="B98" s="284"/>
      <c r="C98" s="165">
        <f>C55+C97</f>
        <v>354372.67</v>
      </c>
      <c r="D98" s="165">
        <f>D55+D97</f>
        <v>15090564.049999999</v>
      </c>
      <c r="E98" s="165">
        <f>E55+E97</f>
        <v>911614.17999999993</v>
      </c>
      <c r="F98" s="165">
        <f t="shared" si="3"/>
        <v>15647805.559999999</v>
      </c>
    </row>
    <row r="99" spans="1:9" ht="13.15" customHeight="1" x14ac:dyDescent="0.2">
      <c r="A99" s="3"/>
      <c r="B99" s="3"/>
      <c r="C99" s="3"/>
      <c r="D99" s="3"/>
      <c r="E99" s="3"/>
      <c r="F99" s="3"/>
    </row>
    <row r="100" spans="1:9" ht="13.15" customHeight="1" x14ac:dyDescent="0.2">
      <c r="A100" s="3"/>
      <c r="B100" s="3"/>
      <c r="C100" s="3"/>
      <c r="D100" s="166" t="s">
        <v>124</v>
      </c>
      <c r="E100" s="167"/>
      <c r="F100" s="168">
        <f>F7</f>
        <v>20858.38</v>
      </c>
    </row>
    <row r="101" spans="1:9" ht="13.15" customHeight="1" x14ac:dyDescent="0.2">
      <c r="A101" s="3"/>
      <c r="B101" s="3"/>
      <c r="C101" s="3"/>
      <c r="D101" s="169" t="s">
        <v>125</v>
      </c>
      <c r="E101" s="170"/>
      <c r="F101" s="171">
        <f>F14+F30+F32+F34+F36+F40+F46+F48</f>
        <v>293007.60000000003</v>
      </c>
    </row>
    <row r="102" spans="1:9" ht="13.15" customHeight="1" x14ac:dyDescent="0.2">
      <c r="A102" s="3"/>
      <c r="B102" s="3"/>
      <c r="C102" s="3"/>
      <c r="D102" s="172" t="s">
        <v>126</v>
      </c>
      <c r="E102" s="173"/>
      <c r="F102" s="174">
        <f>F10+F12+F17+F28+F42+F50</f>
        <v>549966.31999999995</v>
      </c>
    </row>
    <row r="103" spans="1:9" ht="13.15" customHeight="1" x14ac:dyDescent="0.2">
      <c r="A103" s="3"/>
      <c r="B103" s="3"/>
      <c r="C103" s="3"/>
      <c r="D103" s="172" t="s">
        <v>127</v>
      </c>
      <c r="E103" s="175"/>
      <c r="F103" s="174">
        <f>F97</f>
        <v>14757620.26</v>
      </c>
    </row>
    <row r="104" spans="1:9" ht="13.15" customHeight="1" x14ac:dyDescent="0.2">
      <c r="A104" s="3"/>
      <c r="B104" s="3"/>
      <c r="C104" s="3"/>
      <c r="D104" s="176" t="s">
        <v>128</v>
      </c>
      <c r="E104" s="177"/>
      <c r="F104" s="178">
        <f>F54+F52</f>
        <v>26353</v>
      </c>
    </row>
    <row r="105" spans="1:9" ht="15" customHeight="1" x14ac:dyDescent="0.25">
      <c r="A105" s="3"/>
      <c r="B105" s="3"/>
      <c r="C105" s="3"/>
      <c r="D105" s="179" t="s">
        <v>123</v>
      </c>
      <c r="E105" s="180"/>
      <c r="F105" s="181">
        <f>SUM(F100:F104)</f>
        <v>15647805.560000001</v>
      </c>
    </row>
    <row r="106" spans="1:9" ht="13.15" customHeight="1" x14ac:dyDescent="0.2">
      <c r="A106" s="3"/>
      <c r="B106" s="3"/>
      <c r="C106" s="3"/>
      <c r="D106" s="182"/>
      <c r="E106" s="182"/>
      <c r="F106" s="182"/>
    </row>
    <row r="107" spans="1:9" ht="13.15" customHeight="1" x14ac:dyDescent="0.2">
      <c r="A107" s="3"/>
      <c r="B107" s="3"/>
      <c r="C107" s="3"/>
      <c r="D107" s="183" t="s">
        <v>129</v>
      </c>
      <c r="E107" s="184">
        <f>F17+F28</f>
        <v>490084.54999999993</v>
      </c>
      <c r="F107" s="3"/>
      <c r="I107" s="26"/>
    </row>
    <row r="108" spans="1:9" ht="13.15" customHeight="1" x14ac:dyDescent="0.2">
      <c r="A108" s="3"/>
      <c r="B108" s="3"/>
      <c r="C108" s="3"/>
      <c r="D108" s="185" t="s">
        <v>130</v>
      </c>
      <c r="E108" s="59">
        <f>F14+F30+F32+F34+F36+F40+F46+F48</f>
        <v>293007.60000000003</v>
      </c>
      <c r="F108" s="3"/>
    </row>
    <row r="109" spans="1:9" ht="13.15" customHeight="1" x14ac:dyDescent="0.2">
      <c r="A109" s="3"/>
      <c r="B109" s="3"/>
      <c r="C109" s="3"/>
      <c r="D109" s="186" t="s">
        <v>131</v>
      </c>
      <c r="E109" s="187">
        <f>F10</f>
        <v>52157.57</v>
      </c>
      <c r="F109" s="3"/>
    </row>
    <row r="110" spans="1:9" ht="13.15" customHeight="1" x14ac:dyDescent="0.2">
      <c r="A110" s="3"/>
      <c r="B110" s="3"/>
      <c r="C110" s="3"/>
      <c r="D110" s="188" t="s">
        <v>132</v>
      </c>
      <c r="E110" s="189">
        <f>F97</f>
        <v>14757620.26</v>
      </c>
      <c r="F110" s="3"/>
    </row>
    <row r="111" spans="1:9" ht="13.15" customHeight="1" x14ac:dyDescent="0.2">
      <c r="A111" s="3"/>
      <c r="B111" s="3"/>
      <c r="C111" s="3"/>
      <c r="D111" s="186" t="s">
        <v>133</v>
      </c>
      <c r="E111" s="187">
        <f>F12+F42+F50</f>
        <v>7724.2</v>
      </c>
      <c r="F111" s="3"/>
    </row>
    <row r="112" spans="1:9" ht="13.15" customHeight="1" x14ac:dyDescent="0.2">
      <c r="A112" s="3"/>
      <c r="B112" s="3"/>
      <c r="C112" s="3"/>
      <c r="D112" s="188" t="s">
        <v>134</v>
      </c>
      <c r="E112" s="189">
        <f>F104</f>
        <v>26353</v>
      </c>
      <c r="F112" s="3"/>
    </row>
    <row r="113" spans="1:6" ht="13.15" customHeight="1" x14ac:dyDescent="0.2">
      <c r="A113" s="3"/>
      <c r="B113" s="3"/>
      <c r="C113" s="3"/>
      <c r="D113" s="190" t="s">
        <v>135</v>
      </c>
      <c r="E113" s="187">
        <f>F100</f>
        <v>20858.38</v>
      </c>
      <c r="F113" s="3"/>
    </row>
    <row r="114" spans="1:6" ht="15" customHeight="1" x14ac:dyDescent="0.2">
      <c r="A114" s="3"/>
      <c r="B114" s="3"/>
      <c r="C114" s="3"/>
      <c r="D114" s="191" t="s">
        <v>123</v>
      </c>
      <c r="E114" s="192">
        <f>SUM(E107:E113)</f>
        <v>15647805.560000001</v>
      </c>
      <c r="F114" s="3"/>
    </row>
    <row r="120" spans="1:6" ht="13.15" customHeight="1" x14ac:dyDescent="0.2">
      <c r="A120" s="3"/>
    </row>
    <row r="122" spans="1:6" ht="13.15" customHeight="1" x14ac:dyDescent="0.2">
      <c r="A122" s="3"/>
    </row>
    <row r="123" spans="1:6" ht="13.15" customHeight="1" x14ac:dyDescent="0.2">
      <c r="A123" s="3"/>
    </row>
    <row r="124" spans="1:6" ht="13.15" customHeight="1" x14ac:dyDescent="0.2">
      <c r="A124" s="3"/>
    </row>
    <row r="125" spans="1:6" ht="13.15" customHeight="1" x14ac:dyDescent="0.2">
      <c r="A125" s="3"/>
    </row>
    <row r="130" spans="1:5" ht="13.15" customHeight="1" x14ac:dyDescent="0.2">
      <c r="A130" s="3"/>
    </row>
    <row r="131" spans="1:5" ht="13.15" customHeight="1" x14ac:dyDescent="0.2">
      <c r="A131" s="3"/>
    </row>
    <row r="132" spans="1:5" ht="13.15" customHeight="1" x14ac:dyDescent="0.2">
      <c r="A132" s="3"/>
    </row>
    <row r="133" spans="1:5" ht="13.15" customHeight="1" x14ac:dyDescent="0.2">
      <c r="A133" s="3"/>
    </row>
    <row r="134" spans="1:5" ht="13.15" customHeight="1" x14ac:dyDescent="0.2">
      <c r="A134" s="3"/>
    </row>
    <row r="135" spans="1:5" ht="13.15" customHeight="1" x14ac:dyDescent="0.2">
      <c r="A135" s="3"/>
    </row>
    <row r="136" spans="1:5" ht="13.15" customHeight="1" x14ac:dyDescent="0.2">
      <c r="A136" s="3"/>
    </row>
    <row r="137" spans="1:5" ht="13.15" customHeight="1" x14ac:dyDescent="0.2">
      <c r="A137" s="3"/>
    </row>
    <row r="142" spans="1:5" ht="13.15" customHeight="1" x14ac:dyDescent="0.2">
      <c r="C142" s="193"/>
    </row>
    <row r="143" spans="1:5" ht="13.15" customHeight="1" x14ac:dyDescent="0.2">
      <c r="C143" s="193"/>
    </row>
    <row r="144" spans="1:5" ht="13.15" customHeight="1" x14ac:dyDescent="0.2">
      <c r="C144" s="194"/>
      <c r="E144" s="195"/>
    </row>
    <row r="145" spans="1:6" ht="13.15" customHeight="1" x14ac:dyDescent="0.2">
      <c r="D145" s="194"/>
      <c r="E145" s="194"/>
      <c r="F145" s="194"/>
    </row>
    <row r="146" spans="1:6" ht="13.15" customHeight="1" x14ac:dyDescent="0.2">
      <c r="D146" s="196"/>
      <c r="E146" s="196"/>
      <c r="F146" s="196"/>
    </row>
    <row r="149" spans="1:6" ht="13.15" customHeight="1" x14ac:dyDescent="0.2">
      <c r="A149" s="195" t="s">
        <v>136</v>
      </c>
    </row>
  </sheetData>
  <mergeCells count="36">
    <mergeCell ref="A97:B97"/>
    <mergeCell ref="A98:B98"/>
    <mergeCell ref="A87:B87"/>
    <mergeCell ref="A90:B90"/>
    <mergeCell ref="A92:B92"/>
    <mergeCell ref="A94:B94"/>
    <mergeCell ref="A96:B96"/>
    <mergeCell ref="A71:B71"/>
    <mergeCell ref="A75:B75"/>
    <mergeCell ref="A79:B79"/>
    <mergeCell ref="A81:B81"/>
    <mergeCell ref="A83:B83"/>
    <mergeCell ref="A54:B54"/>
    <mergeCell ref="A59:B59"/>
    <mergeCell ref="A63:B63"/>
    <mergeCell ref="A65:B65"/>
    <mergeCell ref="A67:B67"/>
    <mergeCell ref="A42:B42"/>
    <mergeCell ref="A46:B46"/>
    <mergeCell ref="A48:B48"/>
    <mergeCell ref="A50:B50"/>
    <mergeCell ref="A52:B52"/>
    <mergeCell ref="A12:B12"/>
    <mergeCell ref="A17:B17"/>
    <mergeCell ref="A34:B34"/>
    <mergeCell ref="A36:B36"/>
    <mergeCell ref="A40:B40"/>
    <mergeCell ref="A1:F1"/>
    <mergeCell ref="A2:F2"/>
    <mergeCell ref="A3:H3"/>
    <mergeCell ref="A4:A5"/>
    <mergeCell ref="B4:B5"/>
    <mergeCell ref="C4:C5"/>
    <mergeCell ref="D4:D5"/>
    <mergeCell ref="E4:E5"/>
    <mergeCell ref="F4:F5"/>
  </mergeCells>
  <pageMargins left="0.51181100000000002" right="0.51181100000000002" top="0.748031" bottom="0.90551199999999987" header="1.1023620000000003" footer="0.51181100000000002"/>
  <pageSetup paperSize="9" scale="73" orientation="portrait" r:id="rId1"/>
  <headerFooter>
    <oddFooter>&amp;C&amp;P</oddFooter>
  </headerFooter>
  <rowBreaks count="1" manualBreakCount="1">
    <brk id="7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topLeftCell="A4" workbookViewId="0">
      <pane ySplit="2" topLeftCell="A57" activePane="bottomLeft" state="frozen"/>
      <selection activeCell="G98" sqref="G98"/>
      <selection pane="bottomLeft" activeCell="H82" sqref="H82:L91"/>
    </sheetView>
  </sheetViews>
  <sheetFormatPr defaultRowHeight="13.15" customHeight="1" x14ac:dyDescent="0.2"/>
  <cols>
    <col min="1" max="1" width="42.42578125" customWidth="1"/>
    <col min="2" max="2" width="7.85546875" customWidth="1"/>
    <col min="3" max="3" width="15.7109375" customWidth="1"/>
    <col min="4" max="4" width="16.85546875" customWidth="1"/>
    <col min="5" max="5" width="15.7109375" customWidth="1"/>
    <col min="6" max="6" width="16.7109375" customWidth="1"/>
    <col min="7" max="7" width="12.7109375" bestFit="1" customWidth="1"/>
    <col min="8" max="8" width="16.28515625" customWidth="1"/>
    <col min="9" max="9" width="0.140625" customWidth="1"/>
    <col min="10" max="10" width="14.7109375" customWidth="1"/>
    <col min="11" max="12" width="18.85546875" customWidth="1"/>
  </cols>
  <sheetData>
    <row r="1" spans="1:14" ht="18" x14ac:dyDescent="0.25">
      <c r="A1" s="262" t="s">
        <v>0</v>
      </c>
      <c r="B1" s="263"/>
      <c r="C1" s="263"/>
      <c r="D1" s="263"/>
      <c r="E1" s="263"/>
      <c r="F1" s="263"/>
      <c r="G1" s="1"/>
      <c r="H1" s="1"/>
    </row>
    <row r="2" spans="1:14" ht="15.75" x14ac:dyDescent="0.25">
      <c r="A2" s="264" t="s">
        <v>137</v>
      </c>
      <c r="B2" s="264"/>
      <c r="C2" s="264"/>
      <c r="D2" s="264"/>
      <c r="E2" s="264"/>
      <c r="F2" s="264"/>
      <c r="G2" s="2"/>
      <c r="H2" s="2"/>
    </row>
    <row r="3" spans="1:14" ht="20.25" x14ac:dyDescent="0.3">
      <c r="A3" s="298" t="s">
        <v>138</v>
      </c>
      <c r="B3" s="298"/>
      <c r="C3" s="298"/>
      <c r="D3" s="298"/>
      <c r="E3" s="298"/>
      <c r="F3" s="298"/>
      <c r="G3" s="3"/>
      <c r="H3" s="3"/>
    </row>
    <row r="4" spans="1:14" ht="20.100000000000001" customHeight="1" x14ac:dyDescent="0.2">
      <c r="A4" s="267" t="s">
        <v>3</v>
      </c>
      <c r="B4" s="269" t="s">
        <v>4</v>
      </c>
      <c r="C4" s="271" t="s">
        <v>5</v>
      </c>
      <c r="D4" s="271" t="s">
        <v>6</v>
      </c>
      <c r="E4" s="271" t="s">
        <v>7</v>
      </c>
      <c r="F4" s="273" t="s">
        <v>139</v>
      </c>
    </row>
    <row r="5" spans="1:14" ht="20.100000000000001" customHeight="1" x14ac:dyDescent="0.2">
      <c r="A5" s="268"/>
      <c r="B5" s="270"/>
      <c r="C5" s="272"/>
      <c r="D5" s="272"/>
      <c r="E5" s="272"/>
      <c r="F5" s="274"/>
    </row>
    <row r="6" spans="1:14" ht="12.75" x14ac:dyDescent="0.2">
      <c r="A6" s="197" t="s">
        <v>140</v>
      </c>
      <c r="B6" s="69">
        <v>929</v>
      </c>
      <c r="C6" s="65">
        <v>593</v>
      </c>
      <c r="D6" s="65">
        <v>15579</v>
      </c>
      <c r="E6" s="65">
        <v>111233</v>
      </c>
      <c r="F6" s="198">
        <f t="shared" ref="F6:F9" si="0">D6+E6-C6</f>
        <v>126219</v>
      </c>
    </row>
    <row r="7" spans="1:14" ht="12.75" x14ac:dyDescent="0.2">
      <c r="A7" s="197" t="s">
        <v>141</v>
      </c>
      <c r="B7" s="69">
        <v>929</v>
      </c>
      <c r="C7" s="65">
        <v>0</v>
      </c>
      <c r="D7" s="65">
        <v>0</v>
      </c>
      <c r="E7" s="65">
        <v>37201</v>
      </c>
      <c r="F7" s="198">
        <f t="shared" si="0"/>
        <v>37201</v>
      </c>
    </row>
    <row r="8" spans="1:14" ht="12.75" x14ac:dyDescent="0.2">
      <c r="A8" s="197" t="s">
        <v>142</v>
      </c>
      <c r="B8" s="69">
        <v>929</v>
      </c>
      <c r="C8" s="65">
        <v>176</v>
      </c>
      <c r="D8" s="65">
        <v>16968</v>
      </c>
      <c r="E8" s="65">
        <v>94154</v>
      </c>
      <c r="F8" s="198">
        <f t="shared" si="0"/>
        <v>110946</v>
      </c>
    </row>
    <row r="9" spans="1:14" ht="12.75" x14ac:dyDescent="0.2">
      <c r="A9" s="285" t="s">
        <v>143</v>
      </c>
      <c r="B9" s="286"/>
      <c r="C9" s="140">
        <f>SUM(C6:C8)</f>
        <v>769</v>
      </c>
      <c r="D9" s="140">
        <f>SUM(D6:D8)</f>
        <v>32547</v>
      </c>
      <c r="E9" s="140">
        <f>SUM(E6:E8)</f>
        <v>242588</v>
      </c>
      <c r="F9" s="141">
        <f t="shared" si="0"/>
        <v>274366</v>
      </c>
      <c r="N9" s="26"/>
    </row>
    <row r="10" spans="1:14" ht="12.75" x14ac:dyDescent="0.2">
      <c r="A10" s="295" t="s">
        <v>144</v>
      </c>
      <c r="B10" s="296"/>
      <c r="C10" s="296"/>
      <c r="D10" s="296"/>
      <c r="E10" s="296"/>
      <c r="F10" s="297"/>
      <c r="G10" s="26"/>
    </row>
    <row r="11" spans="1:14" ht="12.75" x14ac:dyDescent="0.2">
      <c r="A11" s="199" t="s">
        <v>145</v>
      </c>
      <c r="B11" s="64">
        <v>934</v>
      </c>
      <c r="C11" s="200">
        <v>0</v>
      </c>
      <c r="D11" s="65">
        <v>5856</v>
      </c>
      <c r="E11" s="65">
        <v>7344</v>
      </c>
      <c r="F11" s="201">
        <f t="shared" ref="F11:F15" si="1">D11+E11-C11</f>
        <v>13200</v>
      </c>
      <c r="L11" s="26"/>
    </row>
    <row r="12" spans="1:14" ht="12.75" x14ac:dyDescent="0.2">
      <c r="A12" s="199" t="s">
        <v>146</v>
      </c>
      <c r="B12" s="64">
        <v>964</v>
      </c>
      <c r="C12" s="65">
        <v>0</v>
      </c>
      <c r="D12" s="65">
        <v>46064.52</v>
      </c>
      <c r="E12" s="65">
        <v>0</v>
      </c>
      <c r="F12" s="201">
        <f t="shared" si="1"/>
        <v>46064.52</v>
      </c>
    </row>
    <row r="13" spans="1:14" ht="12.75" x14ac:dyDescent="0.2">
      <c r="A13" s="199" t="s">
        <v>147</v>
      </c>
      <c r="B13" s="64">
        <v>966</v>
      </c>
      <c r="C13" s="65">
        <v>0</v>
      </c>
      <c r="D13" s="65">
        <v>0</v>
      </c>
      <c r="E13" s="65">
        <v>0</v>
      </c>
      <c r="F13" s="201">
        <f t="shared" si="1"/>
        <v>0</v>
      </c>
    </row>
    <row r="14" spans="1:14" ht="12.75" x14ac:dyDescent="0.2">
      <c r="A14" s="199" t="s">
        <v>148</v>
      </c>
      <c r="B14" s="64">
        <v>998</v>
      </c>
      <c r="C14" s="65">
        <v>0</v>
      </c>
      <c r="D14" s="65">
        <v>197058</v>
      </c>
      <c r="E14" s="65">
        <v>2734</v>
      </c>
      <c r="F14" s="201">
        <f t="shared" si="1"/>
        <v>199792</v>
      </c>
    </row>
    <row r="15" spans="1:14" ht="12.75" x14ac:dyDescent="0.2">
      <c r="A15" s="34" t="s">
        <v>149</v>
      </c>
      <c r="B15" s="35">
        <v>902</v>
      </c>
      <c r="C15" s="36">
        <v>753751.81</v>
      </c>
      <c r="D15" s="36">
        <v>12747218.75</v>
      </c>
      <c r="E15" s="36">
        <v>1400</v>
      </c>
      <c r="F15" s="201">
        <f t="shared" si="1"/>
        <v>11994866.939999999</v>
      </c>
    </row>
    <row r="16" spans="1:14" ht="12.75" x14ac:dyDescent="0.2">
      <c r="A16" s="202" t="s">
        <v>150</v>
      </c>
      <c r="B16" s="203"/>
      <c r="C16" s="140">
        <f>SUM(C11:C15)</f>
        <v>753751.81</v>
      </c>
      <c r="D16" s="140">
        <f>SUM(D11:D15)</f>
        <v>12996197.27</v>
      </c>
      <c r="E16" s="140">
        <f>SUM(E11:E15)</f>
        <v>11478</v>
      </c>
      <c r="F16" s="141">
        <f>SUM(F11:F15)</f>
        <v>12253923.459999999</v>
      </c>
    </row>
    <row r="17" spans="1:10" ht="12.75" x14ac:dyDescent="0.2">
      <c r="A17" s="295" t="s">
        <v>151</v>
      </c>
      <c r="B17" s="296"/>
      <c r="C17" s="296"/>
      <c r="D17" s="296"/>
      <c r="E17" s="296"/>
      <c r="F17" s="297"/>
    </row>
    <row r="18" spans="1:10" ht="12.75" x14ac:dyDescent="0.2">
      <c r="A18" s="199" t="s">
        <v>152</v>
      </c>
      <c r="B18" s="64">
        <v>954</v>
      </c>
      <c r="C18" s="65">
        <v>0</v>
      </c>
      <c r="D18" s="65">
        <v>1936</v>
      </c>
      <c r="E18" s="65">
        <v>0</v>
      </c>
      <c r="F18" s="201">
        <f t="shared" ref="F18:F19" si="2">D18+E18-C18</f>
        <v>1936</v>
      </c>
    </row>
    <row r="19" spans="1:10" ht="12.75" x14ac:dyDescent="0.2">
      <c r="A19" s="34" t="s">
        <v>153</v>
      </c>
      <c r="B19" s="35">
        <v>904</v>
      </c>
      <c r="C19" s="36">
        <v>70427.520000000004</v>
      </c>
      <c r="D19" s="36">
        <v>333686.99</v>
      </c>
      <c r="E19" s="36">
        <v>0</v>
      </c>
      <c r="F19" s="201">
        <f t="shared" si="2"/>
        <v>263259.46999999997</v>
      </c>
    </row>
    <row r="20" spans="1:10" ht="12.75" x14ac:dyDescent="0.2">
      <c r="A20" s="202" t="s">
        <v>154</v>
      </c>
      <c r="B20" s="203"/>
      <c r="C20" s="140">
        <f>SUM(C18:C19)</f>
        <v>70427.520000000004</v>
      </c>
      <c r="D20" s="140">
        <f>SUM(D18:D19)</f>
        <v>335622.99</v>
      </c>
      <c r="E20" s="140">
        <f>SUM(E18:E19)</f>
        <v>0</v>
      </c>
      <c r="F20" s="141">
        <f>SUM(F18:F19)</f>
        <v>265195.46999999997</v>
      </c>
    </row>
    <row r="21" spans="1:10" ht="12.75" x14ac:dyDescent="0.2">
      <c r="A21" s="295" t="s">
        <v>155</v>
      </c>
      <c r="B21" s="296"/>
      <c r="C21" s="296"/>
      <c r="D21" s="296"/>
      <c r="E21" s="296"/>
      <c r="F21" s="297"/>
    </row>
    <row r="22" spans="1:10" ht="12.75" x14ac:dyDescent="0.2">
      <c r="A22" s="199" t="s">
        <v>156</v>
      </c>
      <c r="B22" s="64">
        <v>953</v>
      </c>
      <c r="C22" s="65">
        <v>1400</v>
      </c>
      <c r="D22" s="65">
        <v>0</v>
      </c>
      <c r="E22" s="65">
        <v>0</v>
      </c>
      <c r="F22" s="201">
        <f t="shared" ref="F22:F71" si="3">D22+E22-C22</f>
        <v>-1400</v>
      </c>
    </row>
    <row r="23" spans="1:10" ht="12.75" x14ac:dyDescent="0.2">
      <c r="A23" s="199" t="s">
        <v>157</v>
      </c>
      <c r="B23" s="64">
        <v>941</v>
      </c>
      <c r="C23" s="65">
        <v>4500</v>
      </c>
      <c r="D23" s="65">
        <v>13000</v>
      </c>
      <c r="E23" s="65">
        <v>12500</v>
      </c>
      <c r="F23" s="201">
        <f t="shared" si="3"/>
        <v>21000</v>
      </c>
    </row>
    <row r="24" spans="1:10" ht="12.75" x14ac:dyDescent="0.2">
      <c r="A24" s="199" t="s">
        <v>158</v>
      </c>
      <c r="B24" s="64">
        <v>965</v>
      </c>
      <c r="C24" s="65">
        <v>0</v>
      </c>
      <c r="D24" s="65">
        <v>400</v>
      </c>
      <c r="E24" s="65">
        <v>0</v>
      </c>
      <c r="F24" s="201">
        <f t="shared" si="3"/>
        <v>400</v>
      </c>
    </row>
    <row r="25" spans="1:10" ht="12.75" x14ac:dyDescent="0.2">
      <c r="A25" s="202" t="s">
        <v>159</v>
      </c>
      <c r="B25" s="203"/>
      <c r="C25" s="140">
        <f>SUM(C22:C24)</f>
        <v>5900</v>
      </c>
      <c r="D25" s="140">
        <f>SUM(D22:D24)</f>
        <v>13400</v>
      </c>
      <c r="E25" s="140">
        <f>SUM(E22:E24)</f>
        <v>12500</v>
      </c>
      <c r="F25" s="141">
        <f t="shared" si="3"/>
        <v>20000</v>
      </c>
    </row>
    <row r="26" spans="1:10" ht="12.75" x14ac:dyDescent="0.2">
      <c r="A26" s="197" t="s">
        <v>160</v>
      </c>
      <c r="B26" s="69">
        <v>119</v>
      </c>
      <c r="C26" s="67">
        <v>0</v>
      </c>
      <c r="D26" s="67">
        <v>0</v>
      </c>
      <c r="E26" s="67">
        <v>0</v>
      </c>
      <c r="F26" s="198">
        <f t="shared" si="3"/>
        <v>0</v>
      </c>
      <c r="J26" s="26"/>
    </row>
    <row r="27" spans="1:10" s="3" customFormat="1" ht="12.75" x14ac:dyDescent="0.2">
      <c r="A27" s="197" t="s">
        <v>161</v>
      </c>
      <c r="B27" s="64">
        <v>131</v>
      </c>
      <c r="C27" s="67">
        <v>0</v>
      </c>
      <c r="D27" s="67">
        <v>10000</v>
      </c>
      <c r="E27" s="67">
        <v>0</v>
      </c>
      <c r="F27" s="198">
        <f t="shared" si="3"/>
        <v>10000</v>
      </c>
      <c r="J27" s="26"/>
    </row>
    <row r="28" spans="1:10" ht="12.75" x14ac:dyDescent="0.2">
      <c r="A28" s="199" t="s">
        <v>162</v>
      </c>
      <c r="B28" s="64">
        <v>152</v>
      </c>
      <c r="C28" s="65">
        <v>0</v>
      </c>
      <c r="D28" s="65">
        <v>2500</v>
      </c>
      <c r="E28" s="65">
        <v>5000</v>
      </c>
      <c r="F28" s="201">
        <f t="shared" si="3"/>
        <v>7500</v>
      </c>
      <c r="J28" s="26"/>
    </row>
    <row r="29" spans="1:10" ht="12.75" x14ac:dyDescent="0.2">
      <c r="A29" s="204" t="s">
        <v>163</v>
      </c>
      <c r="B29" s="205"/>
      <c r="C29" s="206">
        <f>SUM(C26:C28)</f>
        <v>0</v>
      </c>
      <c r="D29" s="206">
        <f>SUM(D26:D28)</f>
        <v>12500</v>
      </c>
      <c r="E29" s="206">
        <f>SUM(E26:E28)</f>
        <v>5000</v>
      </c>
      <c r="F29" s="207">
        <f t="shared" si="3"/>
        <v>17500</v>
      </c>
      <c r="J29" s="26"/>
    </row>
    <row r="30" spans="1:10" ht="12.75" x14ac:dyDescent="0.2">
      <c r="A30" s="199" t="s">
        <v>164</v>
      </c>
      <c r="B30" s="69">
        <v>967</v>
      </c>
      <c r="C30" s="67">
        <v>63261.91</v>
      </c>
      <c r="D30" s="67">
        <v>14461027.77</v>
      </c>
      <c r="E30" s="67">
        <v>441000</v>
      </c>
      <c r="F30" s="198">
        <f t="shared" si="3"/>
        <v>14838765.859999999</v>
      </c>
      <c r="J30" s="26"/>
    </row>
    <row r="31" spans="1:10" ht="12.75" x14ac:dyDescent="0.2">
      <c r="A31" s="199" t="s">
        <v>165</v>
      </c>
      <c r="B31" s="64">
        <v>969</v>
      </c>
      <c r="C31" s="65">
        <v>1000</v>
      </c>
      <c r="D31" s="65">
        <v>6100</v>
      </c>
      <c r="E31" s="65">
        <v>0</v>
      </c>
      <c r="F31" s="201">
        <f t="shared" si="3"/>
        <v>5100</v>
      </c>
      <c r="J31" s="26"/>
    </row>
    <row r="32" spans="1:10" ht="12.75" x14ac:dyDescent="0.2">
      <c r="A32" s="199" t="s">
        <v>166</v>
      </c>
      <c r="B32" s="64">
        <v>146</v>
      </c>
      <c r="C32" s="65">
        <v>2903.44</v>
      </c>
      <c r="D32" s="65">
        <v>605711.19999999995</v>
      </c>
      <c r="E32" s="65">
        <v>33000</v>
      </c>
      <c r="F32" s="201">
        <f t="shared" si="3"/>
        <v>635807.76</v>
      </c>
    </row>
    <row r="33" spans="1:10" ht="12.75" x14ac:dyDescent="0.2">
      <c r="A33" s="34" t="s">
        <v>167</v>
      </c>
      <c r="B33" s="35">
        <v>997</v>
      </c>
      <c r="C33" s="36">
        <v>1511.28</v>
      </c>
      <c r="D33" s="36">
        <v>12500</v>
      </c>
      <c r="E33" s="36">
        <v>6300</v>
      </c>
      <c r="F33" s="37">
        <f t="shared" si="3"/>
        <v>17288.72</v>
      </c>
    </row>
    <row r="34" spans="1:10" s="3" customFormat="1" ht="12.75" x14ac:dyDescent="0.2">
      <c r="A34" s="204" t="s">
        <v>168</v>
      </c>
      <c r="B34" s="205"/>
      <c r="C34" s="206">
        <f>SUM(C30:C33)</f>
        <v>68676.63</v>
      </c>
      <c r="D34" s="206">
        <f>SUM(D30:D33)</f>
        <v>15085338.969999999</v>
      </c>
      <c r="E34" s="206">
        <f>SUM(E30:E33)</f>
        <v>480300</v>
      </c>
      <c r="F34" s="207">
        <f t="shared" si="3"/>
        <v>15496962.339999998</v>
      </c>
    </row>
    <row r="35" spans="1:10" ht="12.75" x14ac:dyDescent="0.2">
      <c r="A35" s="285" t="s">
        <v>169</v>
      </c>
      <c r="B35" s="286"/>
      <c r="C35" s="140">
        <f>C29+C34</f>
        <v>68676.63</v>
      </c>
      <c r="D35" s="140">
        <f>D29+D34</f>
        <v>15097838.969999999</v>
      </c>
      <c r="E35" s="140">
        <f>E29+E34</f>
        <v>485300</v>
      </c>
      <c r="F35" s="141">
        <f t="shared" si="3"/>
        <v>15514462.339999998</v>
      </c>
      <c r="J35" s="26"/>
    </row>
    <row r="36" spans="1:10" ht="12.75" x14ac:dyDescent="0.2">
      <c r="A36" s="199" t="s">
        <v>170</v>
      </c>
      <c r="B36" s="64">
        <v>154</v>
      </c>
      <c r="C36" s="65">
        <v>0</v>
      </c>
      <c r="D36" s="65">
        <v>183388.04</v>
      </c>
      <c r="E36" s="65">
        <v>0</v>
      </c>
      <c r="F36" s="201">
        <f t="shared" si="3"/>
        <v>183388.04</v>
      </c>
    </row>
    <row r="37" spans="1:10" ht="12.75" x14ac:dyDescent="0.2">
      <c r="A37" s="199" t="s">
        <v>171</v>
      </c>
      <c r="B37" s="64">
        <v>157</v>
      </c>
      <c r="C37" s="65">
        <v>0</v>
      </c>
      <c r="D37" s="65">
        <v>10000</v>
      </c>
      <c r="E37" s="65">
        <v>0</v>
      </c>
      <c r="F37" s="201">
        <f t="shared" si="3"/>
        <v>10000</v>
      </c>
    </row>
    <row r="38" spans="1:10" ht="12.75" x14ac:dyDescent="0.2">
      <c r="A38" s="34" t="s">
        <v>172</v>
      </c>
      <c r="B38" s="35">
        <v>973</v>
      </c>
      <c r="C38" s="36">
        <v>0</v>
      </c>
      <c r="D38" s="36">
        <v>45400</v>
      </c>
      <c r="E38" s="36">
        <v>0</v>
      </c>
      <c r="F38" s="37">
        <f t="shared" si="3"/>
        <v>45400</v>
      </c>
    </row>
    <row r="39" spans="1:10" ht="12.75" x14ac:dyDescent="0.2">
      <c r="A39" s="285" t="s">
        <v>173</v>
      </c>
      <c r="B39" s="286"/>
      <c r="C39" s="140">
        <f>SUM(C36:C38)</f>
        <v>0</v>
      </c>
      <c r="D39" s="140">
        <f>SUM(D36:D38)</f>
        <v>238788.04</v>
      </c>
      <c r="E39" s="140">
        <f>SUM(E36:E38)</f>
        <v>0</v>
      </c>
      <c r="F39" s="141">
        <f t="shared" si="3"/>
        <v>238788.04</v>
      </c>
    </row>
    <row r="40" spans="1:10" ht="12.75" x14ac:dyDescent="0.2">
      <c r="A40" s="199" t="s">
        <v>174</v>
      </c>
      <c r="B40" s="64">
        <v>976</v>
      </c>
      <c r="C40" s="65">
        <v>0</v>
      </c>
      <c r="D40" s="65">
        <v>200875</v>
      </c>
      <c r="E40" s="65">
        <v>0</v>
      </c>
      <c r="F40" s="201">
        <f t="shared" si="3"/>
        <v>200875</v>
      </c>
    </row>
    <row r="41" spans="1:10" ht="12.75" x14ac:dyDescent="0.2">
      <c r="A41" s="34" t="s">
        <v>175</v>
      </c>
      <c r="B41" s="35">
        <v>979</v>
      </c>
      <c r="C41" s="36">
        <v>0</v>
      </c>
      <c r="D41" s="36">
        <v>10500</v>
      </c>
      <c r="E41" s="36">
        <v>0</v>
      </c>
      <c r="F41" s="37">
        <f t="shared" si="3"/>
        <v>10500</v>
      </c>
    </row>
    <row r="42" spans="1:10" ht="12.75" x14ac:dyDescent="0.2">
      <c r="A42" s="285" t="s">
        <v>176</v>
      </c>
      <c r="B42" s="286"/>
      <c r="C42" s="140">
        <f>SUM(C40:C41)</f>
        <v>0</v>
      </c>
      <c r="D42" s="140">
        <f>SUM(D40:D41)</f>
        <v>211375</v>
      </c>
      <c r="E42" s="140">
        <f>SUM(E40:E41)</f>
        <v>0</v>
      </c>
      <c r="F42" s="141">
        <f t="shared" si="3"/>
        <v>211375</v>
      </c>
    </row>
    <row r="43" spans="1:10" ht="12.75" x14ac:dyDescent="0.2">
      <c r="A43" s="199" t="s">
        <v>177</v>
      </c>
      <c r="B43" s="208">
        <v>106</v>
      </c>
      <c r="C43" s="36">
        <v>0</v>
      </c>
      <c r="D43" s="36">
        <v>7600</v>
      </c>
      <c r="E43" s="36">
        <v>0</v>
      </c>
      <c r="F43" s="201">
        <f t="shared" si="3"/>
        <v>7600</v>
      </c>
    </row>
    <row r="44" spans="1:10" ht="12.75" x14ac:dyDescent="0.2">
      <c r="A44" s="199" t="s">
        <v>178</v>
      </c>
      <c r="B44" s="208">
        <v>992</v>
      </c>
      <c r="C44" s="36">
        <v>28368.959999999999</v>
      </c>
      <c r="D44" s="36">
        <v>4846794.42</v>
      </c>
      <c r="E44" s="36">
        <v>288000</v>
      </c>
      <c r="F44" s="201">
        <f t="shared" si="3"/>
        <v>5106425.46</v>
      </c>
    </row>
    <row r="45" spans="1:10" ht="12.75" x14ac:dyDescent="0.2">
      <c r="A45" s="199" t="s">
        <v>179</v>
      </c>
      <c r="B45" s="208">
        <v>993</v>
      </c>
      <c r="C45" s="36">
        <v>3000</v>
      </c>
      <c r="D45" s="36">
        <v>499290.82</v>
      </c>
      <c r="E45" s="36">
        <v>26000</v>
      </c>
      <c r="F45" s="201">
        <f t="shared" si="3"/>
        <v>522290.82000000007</v>
      </c>
    </row>
    <row r="46" spans="1:10" ht="12.75" x14ac:dyDescent="0.2">
      <c r="A46" s="34" t="s">
        <v>180</v>
      </c>
      <c r="B46" s="208">
        <v>994</v>
      </c>
      <c r="C46" s="36">
        <v>0</v>
      </c>
      <c r="D46" s="36">
        <v>4960</v>
      </c>
      <c r="E46" s="36">
        <v>0</v>
      </c>
      <c r="F46" s="37">
        <f t="shared" si="3"/>
        <v>4960</v>
      </c>
    </row>
    <row r="47" spans="1:10" ht="12.75" x14ac:dyDescent="0.2">
      <c r="A47" s="285" t="s">
        <v>181</v>
      </c>
      <c r="B47" s="286"/>
      <c r="C47" s="140">
        <f>SUM(C43:C46)</f>
        <v>31368.959999999999</v>
      </c>
      <c r="D47" s="140">
        <f>SUM(D43:D46)</f>
        <v>5358645.24</v>
      </c>
      <c r="E47" s="140">
        <f>SUM(E43:E46)</f>
        <v>314000</v>
      </c>
      <c r="F47" s="141">
        <f t="shared" si="3"/>
        <v>5641276.2800000003</v>
      </c>
    </row>
    <row r="48" spans="1:10" ht="12.75" x14ac:dyDescent="0.2">
      <c r="A48" s="199" t="s">
        <v>182</v>
      </c>
      <c r="B48" s="208">
        <v>975</v>
      </c>
      <c r="C48" s="36">
        <v>0</v>
      </c>
      <c r="D48" s="36">
        <v>0</v>
      </c>
      <c r="E48" s="36">
        <v>0</v>
      </c>
      <c r="F48" s="201">
        <v>0</v>
      </c>
    </row>
    <row r="49" spans="1:10" ht="12.75" x14ac:dyDescent="0.2">
      <c r="A49" s="34" t="s">
        <v>183</v>
      </c>
      <c r="B49" s="208">
        <v>996</v>
      </c>
      <c r="C49" s="36">
        <v>6501.67</v>
      </c>
      <c r="D49" s="36">
        <v>1147890.94</v>
      </c>
      <c r="E49" s="36">
        <v>0</v>
      </c>
      <c r="F49" s="37">
        <f t="shared" si="3"/>
        <v>1141389.27</v>
      </c>
    </row>
    <row r="50" spans="1:10" ht="12.75" x14ac:dyDescent="0.2">
      <c r="A50" s="285" t="s">
        <v>184</v>
      </c>
      <c r="B50" s="286"/>
      <c r="C50" s="140">
        <f>C49</f>
        <v>6501.67</v>
      </c>
      <c r="D50" s="140">
        <f>D49</f>
        <v>1147890.94</v>
      </c>
      <c r="E50" s="140">
        <f>E49</f>
        <v>0</v>
      </c>
      <c r="F50" s="141">
        <f t="shared" si="3"/>
        <v>1141389.27</v>
      </c>
    </row>
    <row r="51" spans="1:10" ht="12.75" x14ac:dyDescent="0.2">
      <c r="A51" s="199" t="s">
        <v>185</v>
      </c>
      <c r="B51" s="208">
        <v>142</v>
      </c>
      <c r="C51" s="36">
        <v>0</v>
      </c>
      <c r="D51" s="36">
        <v>6000</v>
      </c>
      <c r="E51" s="36">
        <v>0</v>
      </c>
      <c r="F51" s="201">
        <f t="shared" si="3"/>
        <v>6000</v>
      </c>
    </row>
    <row r="52" spans="1:10" ht="12.75" x14ac:dyDescent="0.2">
      <c r="A52" s="199" t="s">
        <v>186</v>
      </c>
      <c r="B52" s="208">
        <v>939</v>
      </c>
      <c r="C52" s="36">
        <v>0</v>
      </c>
      <c r="D52" s="36">
        <v>38000</v>
      </c>
      <c r="E52" s="36">
        <v>0</v>
      </c>
      <c r="F52" s="201">
        <f t="shared" si="3"/>
        <v>38000</v>
      </c>
    </row>
    <row r="53" spans="1:10" ht="12.75" x14ac:dyDescent="0.2">
      <c r="A53" s="285" t="s">
        <v>187</v>
      </c>
      <c r="B53" s="286"/>
      <c r="C53" s="140">
        <f>SUM(C51:C52)</f>
        <v>0</v>
      </c>
      <c r="D53" s="140">
        <f>SUM(D51:D52)</f>
        <v>44000</v>
      </c>
      <c r="E53" s="140">
        <f>SUM(E51:E52)</f>
        <v>0</v>
      </c>
      <c r="F53" s="141">
        <f t="shared" si="3"/>
        <v>44000</v>
      </c>
    </row>
    <row r="54" spans="1:10" ht="12.75" x14ac:dyDescent="0.2">
      <c r="A54" s="34" t="s">
        <v>188</v>
      </c>
      <c r="B54" s="35">
        <v>130</v>
      </c>
      <c r="C54" s="36">
        <v>0</v>
      </c>
      <c r="D54" s="36">
        <v>127681</v>
      </c>
      <c r="E54" s="36">
        <v>0</v>
      </c>
      <c r="F54" s="37">
        <f t="shared" si="3"/>
        <v>127681</v>
      </c>
    </row>
    <row r="55" spans="1:10" ht="12.75" x14ac:dyDescent="0.2">
      <c r="A55" s="285" t="s">
        <v>189</v>
      </c>
      <c r="B55" s="286"/>
      <c r="C55" s="140">
        <f>C54</f>
        <v>0</v>
      </c>
      <c r="D55" s="140">
        <f>D54</f>
        <v>127681</v>
      </c>
      <c r="E55" s="140">
        <f>E54</f>
        <v>0</v>
      </c>
      <c r="F55" s="141">
        <f t="shared" si="3"/>
        <v>127681</v>
      </c>
    </row>
    <row r="56" spans="1:10" ht="12.75" x14ac:dyDescent="0.2">
      <c r="A56" s="199" t="s">
        <v>190</v>
      </c>
      <c r="B56" s="64">
        <v>135</v>
      </c>
      <c r="C56" s="65">
        <v>1500</v>
      </c>
      <c r="D56" s="65">
        <v>97495</v>
      </c>
      <c r="E56" s="65">
        <v>0</v>
      </c>
      <c r="F56" s="201">
        <f t="shared" si="3"/>
        <v>95995</v>
      </c>
    </row>
    <row r="57" spans="1:10" ht="12.75" x14ac:dyDescent="0.2">
      <c r="A57" s="34" t="s">
        <v>191</v>
      </c>
      <c r="B57" s="35">
        <v>136</v>
      </c>
      <c r="C57" s="36">
        <v>0</v>
      </c>
      <c r="D57" s="36">
        <v>142470</v>
      </c>
      <c r="E57" s="36">
        <v>0</v>
      </c>
      <c r="F57" s="37">
        <f t="shared" si="3"/>
        <v>142470</v>
      </c>
    </row>
    <row r="58" spans="1:10" ht="12.75" x14ac:dyDescent="0.2">
      <c r="A58" s="285" t="s">
        <v>192</v>
      </c>
      <c r="B58" s="286"/>
      <c r="C58" s="140">
        <f>SUM(C56:C57)</f>
        <v>1500</v>
      </c>
      <c r="D58" s="140">
        <f>SUM(D56:D57)</f>
        <v>239965</v>
      </c>
      <c r="E58" s="140">
        <f>SUM(E56:E57)</f>
        <v>0</v>
      </c>
      <c r="F58" s="141">
        <f t="shared" si="3"/>
        <v>238465</v>
      </c>
    </row>
    <row r="59" spans="1:10" ht="12.75" x14ac:dyDescent="0.2">
      <c r="A59" s="209" t="s">
        <v>193</v>
      </c>
      <c r="B59" s="210">
        <v>121</v>
      </c>
      <c r="C59" s="200">
        <v>0</v>
      </c>
      <c r="D59" s="200">
        <v>283440.69</v>
      </c>
      <c r="E59" s="200">
        <v>0</v>
      </c>
      <c r="F59" s="211">
        <f t="shared" si="3"/>
        <v>283440.69</v>
      </c>
      <c r="J59" s="26"/>
    </row>
    <row r="60" spans="1:10" ht="12.75" x14ac:dyDescent="0.2">
      <c r="A60" s="285" t="s">
        <v>194</v>
      </c>
      <c r="B60" s="286"/>
      <c r="C60" s="140">
        <f>C59</f>
        <v>0</v>
      </c>
      <c r="D60" s="140">
        <f>D59</f>
        <v>283440.69</v>
      </c>
      <c r="E60" s="140">
        <f>E59</f>
        <v>0</v>
      </c>
      <c r="F60" s="141">
        <f t="shared" si="3"/>
        <v>283440.69</v>
      </c>
    </row>
    <row r="61" spans="1:10" ht="12.75" x14ac:dyDescent="0.2">
      <c r="A61" s="197" t="s">
        <v>195</v>
      </c>
      <c r="B61" s="69">
        <v>143</v>
      </c>
      <c r="C61" s="67">
        <v>0</v>
      </c>
      <c r="D61" s="67">
        <v>500</v>
      </c>
      <c r="E61" s="67">
        <v>0</v>
      </c>
      <c r="F61" s="198">
        <f t="shared" si="3"/>
        <v>500</v>
      </c>
    </row>
    <row r="62" spans="1:10" ht="12.75" x14ac:dyDescent="0.2">
      <c r="A62" s="202" t="s">
        <v>196</v>
      </c>
      <c r="B62" s="203"/>
      <c r="C62" s="140">
        <f>SUM(C61)</f>
        <v>0</v>
      </c>
      <c r="D62" s="140">
        <f>SUM(D61)</f>
        <v>500</v>
      </c>
      <c r="E62" s="140">
        <f>SUM(E61)</f>
        <v>0</v>
      </c>
      <c r="F62" s="141">
        <f t="shared" si="3"/>
        <v>500</v>
      </c>
    </row>
    <row r="63" spans="1:10" ht="12.75" x14ac:dyDescent="0.2">
      <c r="A63" s="199" t="s">
        <v>197</v>
      </c>
      <c r="B63" s="212">
        <v>128</v>
      </c>
      <c r="C63" s="65">
        <v>6660.91</v>
      </c>
      <c r="D63" s="65">
        <v>239306.95</v>
      </c>
      <c r="E63" s="65">
        <v>0</v>
      </c>
      <c r="F63" s="201">
        <f t="shared" si="3"/>
        <v>232646.04</v>
      </c>
    </row>
    <row r="64" spans="1:10" ht="12.75" x14ac:dyDescent="0.2">
      <c r="A64" s="285" t="s">
        <v>198</v>
      </c>
      <c r="B64" s="286"/>
      <c r="C64" s="140">
        <f>SUM(C63)</f>
        <v>6660.91</v>
      </c>
      <c r="D64" s="140">
        <f>SUM(D63)</f>
        <v>239306.95</v>
      </c>
      <c r="E64" s="140">
        <f>SUM(E63)</f>
        <v>0</v>
      </c>
      <c r="F64" s="141">
        <f t="shared" si="3"/>
        <v>232646.04</v>
      </c>
    </row>
    <row r="65" spans="1:12" ht="12.75" x14ac:dyDescent="0.2">
      <c r="A65" s="213" t="s">
        <v>199</v>
      </c>
      <c r="B65" s="35">
        <v>186</v>
      </c>
      <c r="C65" s="36">
        <v>0</v>
      </c>
      <c r="D65" s="36">
        <v>19518.41</v>
      </c>
      <c r="E65" s="36">
        <v>0</v>
      </c>
      <c r="F65" s="37">
        <f t="shared" si="3"/>
        <v>19518.41</v>
      </c>
    </row>
    <row r="66" spans="1:12" ht="12.75" x14ac:dyDescent="0.2">
      <c r="A66" s="285" t="s">
        <v>200</v>
      </c>
      <c r="B66" s="286"/>
      <c r="C66" s="140">
        <f>SUM(C65)</f>
        <v>0</v>
      </c>
      <c r="D66" s="140">
        <f>SUM(D65)</f>
        <v>19518.41</v>
      </c>
      <c r="E66" s="140">
        <f>SUM(E65)</f>
        <v>0</v>
      </c>
      <c r="F66" s="141">
        <f t="shared" si="3"/>
        <v>19518.41</v>
      </c>
    </row>
    <row r="67" spans="1:12" ht="12.75" x14ac:dyDescent="0.2">
      <c r="A67" s="214" t="s">
        <v>201</v>
      </c>
      <c r="B67" s="64">
        <v>187</v>
      </c>
      <c r="C67" s="36">
        <v>0</v>
      </c>
      <c r="D67" s="36">
        <v>8054</v>
      </c>
      <c r="E67" s="36">
        <v>0</v>
      </c>
      <c r="F67" s="37">
        <f t="shared" si="3"/>
        <v>8054</v>
      </c>
    </row>
    <row r="68" spans="1:12" ht="12.75" x14ac:dyDescent="0.2">
      <c r="A68" s="285" t="s">
        <v>202</v>
      </c>
      <c r="B68" s="286"/>
      <c r="C68" s="140">
        <f>SUM(C67)</f>
        <v>0</v>
      </c>
      <c r="D68" s="140">
        <f>SUM(D67)</f>
        <v>8054</v>
      </c>
      <c r="E68" s="140">
        <f>SUM(E67)</f>
        <v>0</v>
      </c>
      <c r="F68" s="141">
        <f t="shared" si="3"/>
        <v>8054</v>
      </c>
    </row>
    <row r="69" spans="1:12" ht="12.75" x14ac:dyDescent="0.2">
      <c r="A69" s="199" t="s">
        <v>203</v>
      </c>
      <c r="B69" s="64">
        <v>164</v>
      </c>
      <c r="C69" s="65">
        <v>0</v>
      </c>
      <c r="D69" s="65">
        <v>4650</v>
      </c>
      <c r="E69" s="65">
        <v>0</v>
      </c>
      <c r="F69" s="201">
        <f t="shared" si="3"/>
        <v>4650</v>
      </c>
    </row>
    <row r="70" spans="1:12" ht="12.75" x14ac:dyDescent="0.2">
      <c r="A70" s="287" t="s">
        <v>204</v>
      </c>
      <c r="B70" s="288"/>
      <c r="C70" s="140">
        <f>C69</f>
        <v>0</v>
      </c>
      <c r="D70" s="140">
        <f>D69</f>
        <v>4650</v>
      </c>
      <c r="E70" s="140">
        <f>E69</f>
        <v>0</v>
      </c>
      <c r="F70" s="141">
        <f t="shared" si="3"/>
        <v>4650</v>
      </c>
    </row>
    <row r="71" spans="1:12" s="3" customFormat="1" ht="12.75" x14ac:dyDescent="0.2">
      <c r="A71" s="34" t="s">
        <v>205</v>
      </c>
      <c r="B71" s="35">
        <v>548</v>
      </c>
      <c r="C71" s="65">
        <v>0</v>
      </c>
      <c r="D71" s="65">
        <v>22000</v>
      </c>
      <c r="E71" s="65">
        <v>9000</v>
      </c>
      <c r="F71" s="201">
        <f t="shared" si="3"/>
        <v>31000</v>
      </c>
    </row>
    <row r="72" spans="1:12" s="3" customFormat="1" ht="12.75" x14ac:dyDescent="0.2">
      <c r="A72" s="291" t="s">
        <v>206</v>
      </c>
      <c r="B72" s="292"/>
      <c r="C72" s="215">
        <f>SUM(C71)</f>
        <v>0</v>
      </c>
      <c r="D72" s="215">
        <f>SUM(D71)</f>
        <v>22000</v>
      </c>
      <c r="E72" s="215">
        <f>SUM(E71)</f>
        <v>9000</v>
      </c>
      <c r="F72" s="216">
        <f>SUM(F71)</f>
        <v>31000</v>
      </c>
    </row>
    <row r="73" spans="1:12" ht="15" customHeight="1" x14ac:dyDescent="0.2">
      <c r="A73" s="289" t="s">
        <v>207</v>
      </c>
      <c r="B73" s="290"/>
      <c r="C73" s="217">
        <f>C9+C16+C20+C25+C35+C39+C42+C47+C50+C53+C55+C58+C60+C62+C64+C66+C68+C70+C72</f>
        <v>945556.50000000012</v>
      </c>
      <c r="D73" s="217">
        <f>D9+D16+D20+D25+D35+D39+D42+D47+D50+D53+D55+D58+D60+D62+D64+D66+D68+D70+D72</f>
        <v>36421421.499999993</v>
      </c>
      <c r="E73" s="217">
        <f>E9+E16+E20+E25+E35+E39+E42+E47+E50+E53+E55+E58+E60+E62+E64+E66+E68+E70+E72</f>
        <v>1074866</v>
      </c>
      <c r="F73" s="217">
        <f>F9+F16+F20+F25+F35+F39+F42+F47+F50+F53+F55+F58+F60+F62+F64+F66+F68+F70+F72</f>
        <v>36550730.999999993</v>
      </c>
      <c r="H73" s="26"/>
      <c r="J73" s="26"/>
      <c r="K73" s="26"/>
      <c r="L73" s="26"/>
    </row>
    <row r="74" spans="1:12" ht="12.75" x14ac:dyDescent="0.2">
      <c r="A74" s="218" t="s">
        <v>208</v>
      </c>
      <c r="B74" s="219">
        <v>906</v>
      </c>
      <c r="C74" s="220">
        <v>119250.25</v>
      </c>
      <c r="D74" s="220">
        <v>448952.42</v>
      </c>
      <c r="E74" s="220">
        <v>244500</v>
      </c>
      <c r="F74" s="221">
        <v>574202.16999999993</v>
      </c>
      <c r="K74" s="26"/>
    </row>
    <row r="75" spans="1:12" ht="12.75" x14ac:dyDescent="0.2">
      <c r="A75" s="293" t="s">
        <v>209</v>
      </c>
      <c r="B75" s="294"/>
      <c r="C75" s="224">
        <v>119250.25</v>
      </c>
      <c r="D75" s="224">
        <v>448952.42</v>
      </c>
      <c r="E75" s="224">
        <v>244500</v>
      </c>
      <c r="F75" s="225">
        <v>574202.16999999993</v>
      </c>
      <c r="K75" s="26"/>
    </row>
    <row r="76" spans="1:12" ht="12.75" x14ac:dyDescent="0.2">
      <c r="A76" s="218" t="s">
        <v>210</v>
      </c>
      <c r="B76" s="226">
        <v>907</v>
      </c>
      <c r="C76" s="220">
        <v>66969.240000000005</v>
      </c>
      <c r="D76" s="220">
        <v>3121605.2</v>
      </c>
      <c r="E76" s="220">
        <v>404300</v>
      </c>
      <c r="F76" s="221">
        <v>3458935.96</v>
      </c>
      <c r="K76" s="26"/>
    </row>
    <row r="77" spans="1:12" ht="12.75" x14ac:dyDescent="0.2">
      <c r="A77" s="293" t="s">
        <v>211</v>
      </c>
      <c r="B77" s="294"/>
      <c r="C77" s="224">
        <v>66969.240000000005</v>
      </c>
      <c r="D77" s="224">
        <v>3121605.2</v>
      </c>
      <c r="E77" s="224">
        <v>404300</v>
      </c>
      <c r="F77" s="225">
        <v>3458935.96</v>
      </c>
      <c r="K77" s="26"/>
    </row>
    <row r="78" spans="1:12" ht="12.75" x14ac:dyDescent="0.2">
      <c r="A78" s="227" t="s">
        <v>212</v>
      </c>
      <c r="B78" s="228">
        <v>908</v>
      </c>
      <c r="C78" s="229">
        <v>1500</v>
      </c>
      <c r="D78" s="229">
        <v>14000</v>
      </c>
      <c r="E78" s="229">
        <v>7500</v>
      </c>
      <c r="F78" s="230">
        <v>20000</v>
      </c>
    </row>
    <row r="79" spans="1:12" ht="12.75" x14ac:dyDescent="0.2">
      <c r="A79" s="222" t="s">
        <v>213</v>
      </c>
      <c r="B79" s="223"/>
      <c r="C79" s="224">
        <v>1500</v>
      </c>
      <c r="D79" s="224">
        <v>14000</v>
      </c>
      <c r="E79" s="224">
        <v>7500</v>
      </c>
      <c r="F79" s="225">
        <v>20000</v>
      </c>
    </row>
    <row r="80" spans="1:12" ht="12.75" x14ac:dyDescent="0.2">
      <c r="A80" s="218" t="s">
        <v>214</v>
      </c>
      <c r="B80" s="219">
        <v>606</v>
      </c>
      <c r="C80" s="220">
        <v>8800</v>
      </c>
      <c r="D80" s="220">
        <v>55600</v>
      </c>
      <c r="E80" s="220">
        <v>27250</v>
      </c>
      <c r="F80" s="221">
        <v>74050</v>
      </c>
    </row>
    <row r="81" spans="1:12" ht="12.75" x14ac:dyDescent="0.2">
      <c r="A81" s="293" t="s">
        <v>215</v>
      </c>
      <c r="B81" s="294"/>
      <c r="C81" s="224">
        <v>8800</v>
      </c>
      <c r="D81" s="224">
        <v>55600</v>
      </c>
      <c r="E81" s="224">
        <v>27250</v>
      </c>
      <c r="F81" s="225">
        <v>74050</v>
      </c>
    </row>
    <row r="82" spans="1:12" ht="15" x14ac:dyDescent="0.25">
      <c r="A82" s="231" t="s">
        <v>216</v>
      </c>
      <c r="B82" s="232" t="s">
        <v>217</v>
      </c>
      <c r="C82" s="233">
        <f>C75+C77+C79+C81</f>
        <v>196519.49</v>
      </c>
      <c r="D82" s="233">
        <f>D75+D77+D79+D81</f>
        <v>3640157.62</v>
      </c>
      <c r="E82" s="233">
        <f>E75+E77+E79+E81</f>
        <v>683550</v>
      </c>
      <c r="F82" s="233">
        <f>F75+F77+F79+F81</f>
        <v>4127188.13</v>
      </c>
      <c r="H82" s="26"/>
    </row>
    <row r="83" spans="1:12" ht="15" x14ac:dyDescent="0.25">
      <c r="A83" s="234" t="s">
        <v>218</v>
      </c>
      <c r="B83" s="235"/>
      <c r="C83" s="236">
        <f>C73+C82</f>
        <v>1142075.9900000002</v>
      </c>
      <c r="D83" s="236">
        <f>D73+D82</f>
        <v>40061579.11999999</v>
      </c>
      <c r="E83" s="236">
        <f>E73+E82</f>
        <v>1758416</v>
      </c>
      <c r="F83" s="236">
        <f>F73+F82</f>
        <v>40677919.129999995</v>
      </c>
      <c r="H83" s="26"/>
      <c r="K83" s="26"/>
    </row>
    <row r="85" spans="1:12" ht="12.75" x14ac:dyDescent="0.2">
      <c r="C85" s="3"/>
      <c r="D85" s="166" t="s">
        <v>125</v>
      </c>
      <c r="E85" s="237"/>
      <c r="F85" s="238">
        <f>F9+F35+F39+F42+F47+F50+F53+F55+F58+F60+F64+F66+F68+F70+F72</f>
        <v>24011112.069999997</v>
      </c>
      <c r="K85" s="26"/>
    </row>
    <row r="86" spans="1:12" ht="12.75" x14ac:dyDescent="0.2">
      <c r="C86" s="3"/>
      <c r="D86" s="239" t="s">
        <v>219</v>
      </c>
      <c r="E86" s="240"/>
      <c r="F86" s="241">
        <f>F16+F20+F25+F62</f>
        <v>12539618.93</v>
      </c>
    </row>
    <row r="87" spans="1:12" ht="12.75" x14ac:dyDescent="0.2">
      <c r="C87" s="3"/>
      <c r="D87" s="242" t="s">
        <v>220</v>
      </c>
      <c r="E87" s="243"/>
      <c r="F87" s="244">
        <f>F75+F77+F79+F81</f>
        <v>4127188.13</v>
      </c>
      <c r="H87" s="245"/>
      <c r="I87" s="245"/>
      <c r="J87" s="245"/>
      <c r="K87" s="26"/>
    </row>
    <row r="88" spans="1:12" ht="15" x14ac:dyDescent="0.25">
      <c r="C88" s="3"/>
      <c r="D88" s="246" t="s">
        <v>221</v>
      </c>
      <c r="E88" s="247"/>
      <c r="F88" s="248">
        <f>SUM(F85:F87)</f>
        <v>40677919.130000003</v>
      </c>
      <c r="H88" s="245"/>
      <c r="I88" s="245"/>
      <c r="J88" s="245"/>
      <c r="K88" s="26"/>
    </row>
    <row r="89" spans="1:12" ht="12.75" x14ac:dyDescent="0.2">
      <c r="C89" s="3"/>
      <c r="D89" s="3"/>
      <c r="E89" s="3"/>
      <c r="F89" s="3"/>
      <c r="H89" s="26"/>
      <c r="I89" s="26"/>
      <c r="J89" s="26"/>
      <c r="K89" s="26"/>
      <c r="L89" s="26"/>
    </row>
    <row r="90" spans="1:12" ht="12.75" x14ac:dyDescent="0.2">
      <c r="C90" s="3"/>
      <c r="D90" s="249" t="s">
        <v>222</v>
      </c>
      <c r="E90" s="250">
        <f>F16+F20+F25+F62</f>
        <v>12539618.93</v>
      </c>
      <c r="F90" s="3"/>
    </row>
    <row r="91" spans="1:12" ht="12.75" x14ac:dyDescent="0.2">
      <c r="C91" s="3"/>
      <c r="D91" s="251" t="s">
        <v>223</v>
      </c>
      <c r="E91" s="201">
        <f>F35+F39+F42+F47+F50+F53+F66+F64+F72</f>
        <v>23074455.379999995</v>
      </c>
      <c r="F91" s="3"/>
    </row>
    <row r="92" spans="1:12" ht="12.75" x14ac:dyDescent="0.2">
      <c r="C92" s="3"/>
      <c r="D92" s="252" t="s">
        <v>224</v>
      </c>
      <c r="E92" s="253">
        <f>F55+F58+F60</f>
        <v>649586.68999999994</v>
      </c>
      <c r="F92" s="3"/>
    </row>
    <row r="93" spans="1:12" ht="12.75" x14ac:dyDescent="0.2">
      <c r="C93" s="3"/>
      <c r="D93" s="254" t="s">
        <v>225</v>
      </c>
      <c r="E93" s="255">
        <f>F9+F70+F68</f>
        <v>287070</v>
      </c>
      <c r="F93" s="3"/>
    </row>
    <row r="94" spans="1:12" ht="12.75" x14ac:dyDescent="0.2">
      <c r="C94" s="3"/>
      <c r="D94" s="256" t="s">
        <v>226</v>
      </c>
      <c r="E94" s="257">
        <f>F75+F77+F79+F81</f>
        <v>4127188.13</v>
      </c>
      <c r="F94" s="3"/>
    </row>
    <row r="95" spans="1:12" ht="12.75" x14ac:dyDescent="0.2">
      <c r="C95" s="3"/>
      <c r="D95" s="258" t="s">
        <v>227</v>
      </c>
      <c r="E95" s="259">
        <f>SUM(E90:E94)</f>
        <v>40677919.129999995</v>
      </c>
      <c r="F95" s="3"/>
    </row>
    <row r="96" spans="1:12" ht="12.75" x14ac:dyDescent="0.2">
      <c r="C96" s="3"/>
      <c r="D96" s="3"/>
      <c r="E96" s="260"/>
      <c r="F96" s="3"/>
    </row>
    <row r="97" spans="3:5" ht="12.75" x14ac:dyDescent="0.2">
      <c r="C97" s="3"/>
      <c r="D97" s="3"/>
      <c r="E97" s="260"/>
    </row>
    <row r="119" spans="4:6" ht="13.15" customHeight="1" x14ac:dyDescent="0.2">
      <c r="D119" s="3"/>
      <c r="E119" s="3"/>
    </row>
    <row r="120" spans="4:6" ht="13.15" customHeight="1" x14ac:dyDescent="0.2">
      <c r="D120" s="3"/>
      <c r="E120" s="3"/>
      <c r="F120" s="3"/>
    </row>
    <row r="121" spans="4:6" s="3" customFormat="1" ht="13.15" customHeight="1" x14ac:dyDescent="0.2"/>
    <row r="122" spans="4:6" s="3" customFormat="1" ht="13.15" customHeight="1" x14ac:dyDescent="0.2"/>
    <row r="123" spans="4:6" s="3" customFormat="1" ht="13.15" customHeight="1" x14ac:dyDescent="0.2"/>
    <row r="124" spans="4:6" s="3" customFormat="1" ht="13.15" customHeight="1" x14ac:dyDescent="0.2"/>
    <row r="125" spans="4:6" ht="13.15" customHeight="1" x14ac:dyDescent="0.2">
      <c r="E125" s="195"/>
    </row>
    <row r="126" spans="4:6" ht="13.15" customHeight="1" x14ac:dyDescent="0.2">
      <c r="E126" s="261"/>
    </row>
    <row r="130" spans="1:1" ht="13.15" customHeight="1" x14ac:dyDescent="0.2">
      <c r="A130" s="195" t="s">
        <v>136</v>
      </c>
    </row>
  </sheetData>
  <mergeCells count="31">
    <mergeCell ref="A42:B42"/>
    <mergeCell ref="A17:F17"/>
    <mergeCell ref="A1:F1"/>
    <mergeCell ref="A2:F2"/>
    <mergeCell ref="A3:F3"/>
    <mergeCell ref="A4:A5"/>
    <mergeCell ref="B4:B5"/>
    <mergeCell ref="C4:C5"/>
    <mergeCell ref="D4:D5"/>
    <mergeCell ref="E4:E5"/>
    <mergeCell ref="F4:F5"/>
    <mergeCell ref="A9:B9"/>
    <mergeCell ref="A10:F10"/>
    <mergeCell ref="A21:F21"/>
    <mergeCell ref="A35:B35"/>
    <mergeCell ref="A39:B39"/>
    <mergeCell ref="A77:B77"/>
    <mergeCell ref="A81:B81"/>
    <mergeCell ref="A75:B75"/>
    <mergeCell ref="A47:B47"/>
    <mergeCell ref="A50:B50"/>
    <mergeCell ref="A53:B53"/>
    <mergeCell ref="A55:B55"/>
    <mergeCell ref="A58:B58"/>
    <mergeCell ref="A60:B60"/>
    <mergeCell ref="A64:B64"/>
    <mergeCell ref="A66:B66"/>
    <mergeCell ref="A68:B68"/>
    <mergeCell ref="A70:B70"/>
    <mergeCell ref="A73:B73"/>
    <mergeCell ref="A72:B72"/>
  </mergeCells>
  <pageMargins left="0.59055100000000005" right="0.39370099999999991" top="0.94488199999999978" bottom="0.47244099999999989" header="0.70866099999999987" footer="0.51181100000000002"/>
  <pageSetup paperSize="9" scale="80" orientation="portrait" r:id="rId1"/>
  <headerFooter>
    <oddFooter>&amp;C&amp;P</oddFooter>
  </headerFooter>
  <rowBreaks count="1" manualBreakCount="1">
    <brk id="7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CELKEM 311</vt:lpstr>
      <vt:lpstr>CELKEM 315</vt:lpstr>
      <vt:lpstr>'CELKEM 311'!Oblast_tisku</vt:lpstr>
      <vt:lpstr>'CELKEM 315'!Oblast_tisku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Petříčková</dc:creator>
  <cp:lastModifiedBy>Jarmila Straková</cp:lastModifiedBy>
  <cp:revision>3</cp:revision>
  <cp:lastPrinted>2025-03-24T07:07:53Z</cp:lastPrinted>
  <dcterms:created xsi:type="dcterms:W3CDTF">2022-10-06T07:15:00Z</dcterms:created>
  <dcterms:modified xsi:type="dcterms:W3CDTF">2025-03-24T07:08:40Z</dcterms:modified>
  <cp:version>983040</cp:version>
</cp:coreProperties>
</file>