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Červen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<sst xmlns="http://schemas.openxmlformats.org/spreadsheetml/2006/main" count="361" uniqueCount="361">
  <si>
    <t xml:space="preserve">Přehled dotací a darů poskytnutých z ORJ x41 - k 30.06.2025</t>
  </si>
  <si>
    <t>Paragraf</t>
  </si>
  <si>
    <t>Položka</t>
  </si>
  <si>
    <t>Subjekt</t>
  </si>
  <si>
    <t xml:space="preserve">Název projektu</t>
  </si>
  <si>
    <t>Rozpočet</t>
  </si>
  <si>
    <t>Čerpání</t>
  </si>
  <si>
    <t xml:space="preserve">Podprogram C - Podpora celoroční činnosti v oblasti sociální</t>
  </si>
  <si>
    <t xml:space="preserve">ORJ 541 org. 1111 </t>
  </si>
  <si>
    <t xml:space="preserve">RAIN MAN - spolek rodičů a přátel dětí s autismem</t>
  </si>
  <si>
    <t xml:space="preserve">Realizace aktivit pro zlepšení života rodin dětí se zdravotním postižením zvaným autismus na Novojičínsku</t>
  </si>
  <si>
    <t xml:space="preserve">Charita Nový Jičín</t>
  </si>
  <si>
    <t xml:space="preserve">Podpora provozu služby pro občany - Nábytník</t>
  </si>
  <si>
    <t xml:space="preserve">Slezská diakonie</t>
  </si>
  <si>
    <t xml:space="preserve">Svoz klientů denního stacionáře EDEN Nový Jičín</t>
  </si>
  <si>
    <t xml:space="preserve">Jsem jedno ucho, z.s.</t>
  </si>
  <si>
    <t xml:space="preserve">Besedy Jsem jedno ucho pro ZŠ a SŠ</t>
  </si>
  <si>
    <t>Celkem:</t>
  </si>
  <si>
    <t xml:space="preserve">Rezerva v podprogramu C </t>
  </si>
  <si>
    <t xml:space="preserve">Celkem org. 1111</t>
  </si>
  <si>
    <t xml:space="preserve">Podprogram B - Podpora jednorázových akcí v oblasti sociální</t>
  </si>
  <si>
    <t xml:space="preserve">ORJ 541 org. 1112</t>
  </si>
  <si>
    <t xml:space="preserve">DĚCKO, o.p.s.</t>
  </si>
  <si>
    <t xml:space="preserve">Podpora pohybového rozvoje fyzických dovedností žáků s těžším zdr. postižením formou rehab. pohyb. výchovy (rehab. plavání a hipoterapie)</t>
  </si>
  <si>
    <t xml:space="preserve">Svaz tělesně postižených v České republice, z.s. - místní organizace Nový Jičín</t>
  </si>
  <si>
    <t xml:space="preserve">Rekondiční pobyt pro občany s tělesným postižením a postižením kardiovaskulárním onemocněním</t>
  </si>
  <si>
    <t xml:space="preserve">Vzduchoplavci, z.s.</t>
  </si>
  <si>
    <t xml:space="preserve">Letní tábor se Vzduchoplavci</t>
  </si>
  <si>
    <t xml:space="preserve">Rezerva v podprogramu B</t>
  </si>
  <si>
    <t xml:space="preserve">Celkem org. 1112</t>
  </si>
  <si>
    <t xml:space="preserve">Podprogram A - Podpora sociálních služeb dle zákona o sociálních službách</t>
  </si>
  <si>
    <t xml:space="preserve">ORJ 541 org. 1113</t>
  </si>
  <si>
    <t xml:space="preserve">Centrum pro zdravotně postižené MSK o.p.s.</t>
  </si>
  <si>
    <t xml:space="preserve">Poradna pro osoby se zdravotním postižením</t>
  </si>
  <si>
    <t xml:space="preserve">Občanská poradna Nový Jičín </t>
  </si>
  <si>
    <t xml:space="preserve">SONS ČR, z.s., oblastní pobočka Nový Jičín</t>
  </si>
  <si>
    <t xml:space="preserve">Sociálně právní poradenství pro zrakově postižené SONS ČR</t>
  </si>
  <si>
    <t xml:space="preserve">KAFIRA o.p.s.</t>
  </si>
  <si>
    <t xml:space="preserve">KAFIRA o.p.s., Nový Jičín - sociální rehabilitace</t>
  </si>
  <si>
    <t xml:space="preserve">RÚT Nový Jičín - sociální rehabilitace</t>
  </si>
  <si>
    <t xml:space="preserve">Fany DK s.r.o.</t>
  </si>
  <si>
    <t xml:space="preserve">Pečovatelská služba </t>
  </si>
  <si>
    <t xml:space="preserve">Osobní asistence Novojičínsko</t>
  </si>
  <si>
    <t xml:space="preserve">JINAK, z.ú.</t>
  </si>
  <si>
    <t xml:space="preserve">Podpora samostatného bydlení JINAK Nový Jičín</t>
  </si>
  <si>
    <t xml:space="preserve">ARCHA Nový Jičín chráněné bydlení</t>
  </si>
  <si>
    <t xml:space="preserve">EDEN Nový Jičín denní stacionář</t>
  </si>
  <si>
    <t xml:space="preserve">Andělé stromu života p.s.</t>
  </si>
  <si>
    <t xml:space="preserve">Terénní odlehčovací služba Strom života</t>
  </si>
  <si>
    <t xml:space="preserve">KARMEL Tichá, domov pro osoby se ZP</t>
  </si>
  <si>
    <t xml:space="preserve">EDEN Nový Jičín - odlehčovací služby</t>
  </si>
  <si>
    <t xml:space="preserve">oprava par. původně 4356</t>
  </si>
  <si>
    <t xml:space="preserve">Centrum sociálních služeb Ostrava, o.p.s.</t>
  </si>
  <si>
    <t xml:space="preserve">Sociálně aktivizační služby pro rodiny s dětmi Nový Jičín</t>
  </si>
  <si>
    <t xml:space="preserve">Společnost pro ranou péči, pobočka Ostrava</t>
  </si>
  <si>
    <t xml:space="preserve">Poradna rané péče MATANA </t>
  </si>
  <si>
    <t xml:space="preserve">Krizové centrum Ostrava z.s.</t>
  </si>
  <si>
    <t xml:space="preserve">Krizová pomoc pro MSK</t>
  </si>
  <si>
    <t xml:space="preserve">Charitní dům Matky Terezy - Azylový dům</t>
  </si>
  <si>
    <t xml:space="preserve">Charitní dům Matky Terezy - noclehárna</t>
  </si>
  <si>
    <t xml:space="preserve">Charitní dům Matky Terezy - Nízkoprahové denní centrum</t>
  </si>
  <si>
    <t xml:space="preserve">Bunkr, o.p.s.</t>
  </si>
  <si>
    <t xml:space="preserve">NZDM Klub Bunkr</t>
  </si>
  <si>
    <t xml:space="preserve">EFFATHA Nový Jičín, sociálně terapeutické dílny</t>
  </si>
  <si>
    <t xml:space="preserve">Renarkon, o.p.s.</t>
  </si>
  <si>
    <t xml:space="preserve">Terénní program na Novojičínsku</t>
  </si>
  <si>
    <t xml:space="preserve">vratka dotace z r. 2024 dne 21.3.2025 ve výši 7 597 Kč</t>
  </si>
  <si>
    <t xml:space="preserve">Sociálně aktivizační služba pro zrakově postižené občany SONS ČR</t>
  </si>
  <si>
    <t xml:space="preserve">Rezerva v podprogramu A</t>
  </si>
  <si>
    <t xml:space="preserve">Celkem org. 1113</t>
  </si>
  <si>
    <t xml:space="preserve">Podprogram D - Podpora občanů města Nový Jičín v pobytových sociálních zařízeních</t>
  </si>
  <si>
    <t xml:space="preserve">ORJ 541 org. 1114</t>
  </si>
  <si>
    <t xml:space="preserve">Domov Duha, příspěvková organizace</t>
  </si>
  <si>
    <t xml:space="preserve">Domov Duha - domov pro seniory</t>
  </si>
  <si>
    <t xml:space="preserve">Domov Odry, příspěvková organizace</t>
  </si>
  <si>
    <t xml:space="preserve">Domov pro seniory</t>
  </si>
  <si>
    <t xml:space="preserve">Domov NaNovo, příspěvková organizace</t>
  </si>
  <si>
    <t xml:space="preserve">Chráněné bydlení Nový Jičín</t>
  </si>
  <si>
    <t xml:space="preserve">Domov se zvláštním režimem</t>
  </si>
  <si>
    <t xml:space="preserve">Domov Duha - domov se zvláštním režimem</t>
  </si>
  <si>
    <t xml:space="preserve">Středisko sociálních služeb města Kopřivnice, p.o.</t>
  </si>
  <si>
    <t xml:space="preserve">Odlehčovací služba</t>
  </si>
  <si>
    <t xml:space="preserve">Rezerva v podprogramu D</t>
  </si>
  <si>
    <t xml:space="preserve">Celkem org. 1114</t>
  </si>
  <si>
    <t xml:space="preserve">Program - Podpora města Nový Jičín na podporu domácí hospicové péče pro rok 2022</t>
  </si>
  <si>
    <t xml:space="preserve">ORJ 541 org. 1115</t>
  </si>
  <si>
    <t xml:space="preserve">Andělé Stromu života p.s.</t>
  </si>
  <si>
    <t xml:space="preserve">Mobilní hospic Strom života</t>
  </si>
  <si>
    <t xml:space="preserve">Rezerva v programu - org. 1115</t>
  </si>
  <si>
    <t xml:space="preserve">Celkem org. 1115</t>
  </si>
  <si>
    <t xml:space="preserve">Program E - Podpora dobrovolnictví dle zákona o dobrovolnické službě</t>
  </si>
  <si>
    <t xml:space="preserve">ORJ 541 org. 1116</t>
  </si>
  <si>
    <t xml:space="preserve">ADRA o.p.s.</t>
  </si>
  <si>
    <t xml:space="preserve">Dobrovolnictví ADRA v Novém Jičíně</t>
  </si>
  <si>
    <t xml:space="preserve">Nadační fond Pavla Novotného</t>
  </si>
  <si>
    <t xml:space="preserve">Dobrovolnictví v Nemocnici Nový Jičín</t>
  </si>
  <si>
    <t xml:space="preserve">Rezerva v programu E - org. 1116</t>
  </si>
  <si>
    <t xml:space="preserve">Celkem org. 1116</t>
  </si>
  <si>
    <t xml:space="preserve">Celkem org. 111x</t>
  </si>
  <si>
    <t xml:space="preserve">Dary obyvatelstvu</t>
  </si>
  <si>
    <t xml:space="preserve">ORJ 541 org. 1180</t>
  </si>
  <si>
    <t xml:space="preserve">Zdravotní klaun, o.p.s., Praha 9 - Vysočany</t>
  </si>
  <si>
    <t xml:space="preserve">Pokrytí části přímých provoz. nákladů programu pravidelných návštěv  Zdravotních klaunů v Nemocnici AGEL Nový Jičín</t>
  </si>
  <si>
    <t xml:space="preserve">Renarkon o.p.s. Ostrava</t>
  </si>
  <si>
    <t xml:space="preserve">Terénní program na Novojičínsku v r. 2025 </t>
  </si>
  <si>
    <t xml:space="preserve">Domov Alzheimer Darkov z.ú.</t>
  </si>
  <si>
    <t xml:space="preserve">Sociálně-aktivizační a terapeutické služby v Domově Alzheimer Darkov z.ú.</t>
  </si>
  <si>
    <t xml:space="preserve">ALZHEIMER HOME z.ú., Praha 4</t>
  </si>
  <si>
    <t xml:space="preserve">Zajištění provozních nákladů poskytované sociální služby v rámci projektu ALZHEIMER Home Opava z.ú.</t>
  </si>
  <si>
    <t xml:space="preserve">Zajištění provozních nákladů ALZHEIMER HOME Kateřinice</t>
  </si>
  <si>
    <t xml:space="preserve">Linka bezpečí, z.s.</t>
  </si>
  <si>
    <t xml:space="preserve">Pokrytí části nákladů celost. Linky bezpečí a Rodičovské linky</t>
  </si>
  <si>
    <t xml:space="preserve">Dárci krve</t>
  </si>
  <si>
    <t xml:space="preserve">Pohoštění pro slavnostní setkání dárců </t>
  </si>
  <si>
    <t xml:space="preserve">Oceňování dárců krve</t>
  </si>
  <si>
    <t xml:space="preserve">Celkem org. 1180</t>
  </si>
  <si>
    <t xml:space="preserve">Program - Seniorpoint</t>
  </si>
  <si>
    <t xml:space="preserve">ORJ 541 org. 5383</t>
  </si>
  <si>
    <t xml:space="preserve">Společně, o.p.s. Brno</t>
  </si>
  <si>
    <t xml:space="preserve">Senior Point Nový Jičín - individuální dotace</t>
  </si>
  <si>
    <t xml:space="preserve">Celkem org. 5383</t>
  </si>
  <si>
    <t xml:space="preserve">Podpora dostupnosti stomatologické péče ve městě Nový Jičín</t>
  </si>
  <si>
    <t xml:space="preserve">ORJ 541 </t>
  </si>
  <si>
    <t xml:space="preserve">Celkem </t>
  </si>
  <si>
    <t xml:space="preserve">MAK Dental s.r.o. vratka dotace z r. 2022 ve výši </t>
  </si>
  <si>
    <t xml:space="preserve">183 000 Kč dne 27.1.2025</t>
  </si>
  <si>
    <t xml:space="preserve">Rezerva 541</t>
  </si>
  <si>
    <t xml:space="preserve">Celkem ORJ 541</t>
  </si>
  <si>
    <t xml:space="preserve">Program Města Nový Jičín na podporu kultury</t>
  </si>
  <si>
    <t xml:space="preserve">ORJ 441 org. 1121 - podpora celoroční činnosti v kulturní oblasti</t>
  </si>
  <si>
    <t xml:space="preserve">Městská dechová hudba Nový Jičín z.s.</t>
  </si>
  <si>
    <t xml:space="preserve">Soubor lidových písní a tanců JAVORNÍK Nový Jičín, z.s.</t>
  </si>
  <si>
    <t xml:space="preserve">RO.NA.TA., z.s. </t>
  </si>
  <si>
    <t xml:space="preserve">Sdružení přátel sboru Ondrášek z.s.</t>
  </si>
  <si>
    <t xml:space="preserve">Pěvecký sbor Ondráš Nový Jičín, z.s.</t>
  </si>
  <si>
    <t xml:space="preserve">KOS Nový Jičín</t>
  </si>
  <si>
    <t xml:space="preserve">A PRIMA VISTA z.s.</t>
  </si>
  <si>
    <t xml:space="preserve">MUZEUM NOVOJIČÍNSKA, příspěvková organizace</t>
  </si>
  <si>
    <t xml:space="preserve">Orel Jednota Nový Jičín</t>
  </si>
  <si>
    <t xml:space="preserve">Rezerva org. 1121</t>
  </si>
  <si>
    <t xml:space="preserve">Celkem org. 1121</t>
  </si>
  <si>
    <t xml:space="preserve">ORJ 441 org. 1122 - podpora jednorázových kulturních akcí</t>
  </si>
  <si>
    <t xml:space="preserve">Sjednocená organizace nevidomých a slabozrakých České republiky, zapsaný spolek, oblastní odbočka Nový Jičín</t>
  </si>
  <si>
    <t xml:space="preserve">Dny umění nevidomých - Novojičínsko 2025 - "Koncerty a výstavy v Novém Jičíně a okolí"</t>
  </si>
  <si>
    <t xml:space="preserve">Spolek Klub přátel umění při Základní umělecké škole Derkova 1, Nový Jičín</t>
  </si>
  <si>
    <t xml:space="preserve">Mezinárodní Houslová soutěž O cenu Václava Krůčka 2025</t>
  </si>
  <si>
    <t xml:space="preserve">Komorní orchestr Pavla Josefa Vejvanovského, z.s.</t>
  </si>
  <si>
    <t xml:space="preserve">Provedení díla Missa Salvatoris od Pavla Josefa Vejvanovského</t>
  </si>
  <si>
    <t xml:space="preserve">Farní sbor Českobratrské církve evangelické v Novém Jičíně</t>
  </si>
  <si>
    <t xml:space="preserve">Adventní benefiční koncert spojený s prezentací sociálního zařízení působícího na území města Nový Jičín</t>
  </si>
  <si>
    <t xml:space="preserve">Jiřina Mrázová</t>
  </si>
  <si>
    <t xml:space="preserve">Móda a design</t>
  </si>
  <si>
    <t xml:space="preserve">Jana Hončová</t>
  </si>
  <si>
    <t xml:space="preserve">Zažít Nový Jičín jinak 2025</t>
  </si>
  <si>
    <t xml:space="preserve">Veronika Kačová</t>
  </si>
  <si>
    <t xml:space="preserve">Mezinárodní den Romů 2025</t>
  </si>
  <si>
    <t xml:space="preserve">Spolek pro záchranu Hückelových vil, z.s.</t>
  </si>
  <si>
    <t xml:space="preserve">Výstava - Dobrý voják Švejk a Nový Jičín</t>
  </si>
  <si>
    <t xml:space="preserve">Rezerva org. 1122</t>
  </si>
  <si>
    <t xml:space="preserve">Celkem org. 1122</t>
  </si>
  <si>
    <t xml:space="preserve">Celkem za org. 112x</t>
  </si>
  <si>
    <t xml:space="preserve">Program Města Nový Jičín na podporu sportu</t>
  </si>
  <si>
    <t xml:space="preserve">ORJ 441 org. č. 1131 - podpora sportovní činnosti dospělých nad 20 let </t>
  </si>
  <si>
    <t xml:space="preserve">FK Nový Jičín z.s.</t>
  </si>
  <si>
    <t xml:space="preserve">Basketbalový klub Nový Jičín z.s.</t>
  </si>
  <si>
    <t xml:space="preserve">TJ Sokol Žilina, z.s.</t>
  </si>
  <si>
    <t xml:space="preserve">Sportovní klub Straník, z.s.</t>
  </si>
  <si>
    <t xml:space="preserve">Sportovní volejbalový klub Nový Jičín, z.s.</t>
  </si>
  <si>
    <t xml:space="preserve">Plavecký klub Nový Jičín, z.s.</t>
  </si>
  <si>
    <t xml:space="preserve">TJ Sokol Bludovice, z.s.</t>
  </si>
  <si>
    <t xml:space="preserve">vratka dotace 6 500 Kč dne 22.1.2025</t>
  </si>
  <si>
    <t xml:space="preserve">Hokejový klub Nový Jičín, z.s.</t>
  </si>
  <si>
    <t xml:space="preserve">Sportovní stáj Nový Jičín - Hermelín klub, z.s.</t>
  </si>
  <si>
    <t xml:space="preserve">Šachy Nový Jičín, z.s.</t>
  </si>
  <si>
    <t xml:space="preserve">Tělovýchovná jednota Nový Jičín, z.s., oddíl armwrestlingu</t>
  </si>
  <si>
    <t xml:space="preserve">KST NOVÝ JIČÍN, z.s.</t>
  </si>
  <si>
    <t xml:space="preserve">Sportovní klub Moravia Racing Team, z.s.</t>
  </si>
  <si>
    <t xml:space="preserve">Moravian Gators Nový Jičín z.s.</t>
  </si>
  <si>
    <t xml:space="preserve">Krasobruslení Nový Jičín, z.s.</t>
  </si>
  <si>
    <t xml:space="preserve">Tenis Nový Jičín, z.s.</t>
  </si>
  <si>
    <t xml:space="preserve">Dragons Nový Jičín, z.s.</t>
  </si>
  <si>
    <t xml:space="preserve">Warriors Nový Jičín, z.s.</t>
  </si>
  <si>
    <t xml:space="preserve">Atletika Nový Jičín z.s.</t>
  </si>
  <si>
    <t xml:space="preserve">Rezerva org. 1131</t>
  </si>
  <si>
    <t xml:space="preserve">Celkem org. 1131</t>
  </si>
  <si>
    <t xml:space="preserve">ORJ 441 org. 1132 - podpora sportovní činnosti dětí a mládeže do 20-ti let</t>
  </si>
  <si>
    <t xml:space="preserve">Sportovní potápění Laguna Nový Jičín, p.s. SPMS</t>
  </si>
  <si>
    <t xml:space="preserve">Lyžařský klub Svinec z.s.</t>
  </si>
  <si>
    <t xml:space="preserve">HANDBALL CLUB NOVÝ JIČÍN z.s.</t>
  </si>
  <si>
    <t xml:space="preserve">JUDO Nový Jičín, z.s.</t>
  </si>
  <si>
    <t xml:space="preserve">Tělovýchovná jednota Nový Jičín, z.s., oddíl zápasu</t>
  </si>
  <si>
    <t xml:space="preserve">Vem Camará Capoeira - Nový Jičín, z.s.</t>
  </si>
  <si>
    <t xml:space="preserve">Rezerva org. 1132</t>
  </si>
  <si>
    <t xml:space="preserve">Celkem org. 1132</t>
  </si>
  <si>
    <t xml:space="preserve">ORJ 441 org. 1133 - podpora jednorázových sportovních akcí </t>
  </si>
  <si>
    <t xml:space="preserve">Zdeněk Stanislav, RNDr.</t>
  </si>
  <si>
    <t xml:space="preserve">Novojičínský O - Cup 2025</t>
  </si>
  <si>
    <t xml:space="preserve">Horolezecký oddíl Nový Jičín, z.s.</t>
  </si>
  <si>
    <t xml:space="preserve">Alpicross 2025, 51. ročník přespolní běh horolezců a veřejnosti</t>
  </si>
  <si>
    <t xml:space="preserve">Rezerva org. 1133</t>
  </si>
  <si>
    <t xml:space="preserve">Celkem org. 1133</t>
  </si>
  <si>
    <t xml:space="preserve">ORJ 441 org. 1134 - podpora provozu, údržby a oprav sportovišť a sportovních zařízení</t>
  </si>
  <si>
    <t xml:space="preserve">Tělovýchovná jednota Nový Jičín, z.s.</t>
  </si>
  <si>
    <t xml:space="preserve">vratka dotace 455 819,41 Kč dne 13.2.2025</t>
  </si>
  <si>
    <t xml:space="preserve">Sportovní stáj Nový Jičín - Hermelín klub z.s.</t>
  </si>
  <si>
    <t xml:space="preserve">Sportovní klub Straník</t>
  </si>
  <si>
    <t xml:space="preserve">TJ Sokol Žilina</t>
  </si>
  <si>
    <t xml:space="preserve">TJ Sokol Bludovice</t>
  </si>
  <si>
    <t xml:space="preserve">Rezerva org. 1134</t>
  </si>
  <si>
    <t xml:space="preserve">Celkem org. 1134</t>
  </si>
  <si>
    <t xml:space="preserve">Celkem za org. 113x</t>
  </si>
  <si>
    <t xml:space="preserve">Program Města Nový Jičín na podporu volnočasových aktivit</t>
  </si>
  <si>
    <t xml:space="preserve">ORJ 441 org. č. 1141 - podpora celoroční činnosti v oblasti využití volného času</t>
  </si>
  <si>
    <t xml:space="preserve">Základní škola speciální a Mateřská škola speciální, Nový Jičín, Komenského 64, příspěvková organizace</t>
  </si>
  <si>
    <t xml:space="preserve">EDUCA . Střední odborná škola, s.r.o.</t>
  </si>
  <si>
    <t xml:space="preserve">Mendelova střední škola Nový Jičín, příspěvk. organizace</t>
  </si>
  <si>
    <t xml:space="preserve">Orel jednota Nový Jičín</t>
  </si>
  <si>
    <t xml:space="preserve">MOZAIKA rodinné centrum z.s.</t>
  </si>
  <si>
    <t xml:space="preserve">Talent centrum, z.s.</t>
  </si>
  <si>
    <t xml:space="preserve">Tělovýchovná jednota ZRTV Žilina, z.s.</t>
  </si>
  <si>
    <t xml:space="preserve">Tělocvičná jednota Sokol Nový Jičín</t>
  </si>
  <si>
    <t xml:space="preserve">Junák - český skaut, středisko Pagoda Nový Jičín, z.s.</t>
  </si>
  <si>
    <t xml:space="preserve">Junák - český skaut, středisko DVOJKA Nový Jičín, z.s.</t>
  </si>
  <si>
    <t xml:space="preserve">Taneční klub FOKUS Nový Jičín z.s.</t>
  </si>
  <si>
    <t xml:space="preserve">Myslivecký spolek Straník</t>
  </si>
  <si>
    <t xml:space="preserve">Myslivecký spolek Borky Žilina</t>
  </si>
  <si>
    <t xml:space="preserve">Být spolu aktivní z.s.</t>
  </si>
  <si>
    <t xml:space="preserve">Klub rodáků a přátel města Nového Jičína</t>
  </si>
  <si>
    <t xml:space="preserve">Český kynologický svaz ZKO Nový Jičín - 011</t>
  </si>
  <si>
    <t xml:space="preserve">Circus! Dance Studio, z.s.</t>
  </si>
  <si>
    <t xml:space="preserve">Český rybářský svaz Nový Jičín, z.s.</t>
  </si>
  <si>
    <t xml:space="preserve">Český svaz chovatelů z.s., Základní organizace Nový Jičín - Loučka, 736 - Pobočný spolek</t>
  </si>
  <si>
    <t xml:space="preserve">11. Szekelský husarský hraničářský jízdní pluk, z.s.</t>
  </si>
  <si>
    <t xml:space="preserve">Klub přátel Žiliny, z.s.</t>
  </si>
  <si>
    <t xml:space="preserve">Klub vojenské historie FENIX - Nový Jičín, spolek</t>
  </si>
  <si>
    <t xml:space="preserve">Rezerva org. 1141</t>
  </si>
  <si>
    <t xml:space="preserve">Celkem org. 1141</t>
  </si>
  <si>
    <t xml:space="preserve">ORJ 441 org. č. 1142 - podpora jednorázových akcí v oblasti využití volného času</t>
  </si>
  <si>
    <t xml:space="preserve">Pustka Josef</t>
  </si>
  <si>
    <t xml:space="preserve">Novojičínské deskohraní </t>
  </si>
  <si>
    <t xml:space="preserve">Spolek Smíchule</t>
  </si>
  <si>
    <t xml:space="preserve">Příměstské tábory na Novojičínsku</t>
  </si>
  <si>
    <t xml:space="preserve">Spolek zahrádkářů města Nového Jičína</t>
  </si>
  <si>
    <t xml:space="preserve">Tématický zahrádkářský zájezd</t>
  </si>
  <si>
    <t xml:space="preserve">Sdružení Čechů z Volyně a jejich přátel, z.s.</t>
  </si>
  <si>
    <t xml:space="preserve">Tradiční setkání Volyňáků, jejich potomků, příbuzných a přátel v Suchdole nad Odrou</t>
  </si>
  <si>
    <t xml:space="preserve">Rezerva org. 1142</t>
  </si>
  <si>
    <t xml:space="preserve">Celkem org. 1142</t>
  </si>
  <si>
    <t xml:space="preserve">Celkem za org. 114x</t>
  </si>
  <si>
    <t xml:space="preserve">ORJ 441 org. 1150 - Veřejné podpory - zachování a obnova kulturních památek</t>
  </si>
  <si>
    <t xml:space="preserve">Kocourková Ludmila</t>
  </si>
  <si>
    <t xml:space="preserve">Měšťanský dům č.p. 52, ul. 28. října 14 - výměna oken v 1. a 2. patře</t>
  </si>
  <si>
    <t xml:space="preserve">winks MJM, s.r.o.</t>
  </si>
  <si>
    <t xml:space="preserve">Měšťanský dům č.p. 91, ul. Křižíkova 7, Nový Jičín - obnova dveří</t>
  </si>
  <si>
    <t xml:space="preserve">Římskokatolická farnost Nový Jičín</t>
  </si>
  <si>
    <t xml:space="preserve">Farní kostel Nanebevzetí Panny Marie v Novém Jičíně - oprava a nátěr fasády věže kostela</t>
  </si>
  <si>
    <t xml:space="preserve">Společenství vlastníků jednotek domu č.p. 887/7 v Novém Jičíně, Husova</t>
  </si>
  <si>
    <t xml:space="preserve">Oprava a renovace původního plotu vč. kamenné podezdívky před BD Husova 887/7 v NJ - II. etapa - vjezdová brána</t>
  </si>
  <si>
    <t xml:space="preserve">Bidlová Pavlína</t>
  </si>
  <si>
    <t xml:space="preserve">Výměna oken a parapetů</t>
  </si>
  <si>
    <t xml:space="preserve">Rezerva org. 1150</t>
  </si>
  <si>
    <t xml:space="preserve">Celkem org. 1150</t>
  </si>
  <si>
    <t xml:space="preserve">Celkem za org. 1150</t>
  </si>
  <si>
    <t xml:space="preserve">ORJ 441 org. 1180 - ostatní individuální dotace, aj. podpory</t>
  </si>
  <si>
    <t xml:space="preserve">Mateřská škola novojičínská Beruška, spol. s r.o.</t>
  </si>
  <si>
    <t xml:space="preserve">Věcné náklady a doprava stravy pro děti</t>
  </si>
  <si>
    <t xml:space="preserve">vratka dotace 32 553,80 Kč dne 27.1.2025</t>
  </si>
  <si>
    <t xml:space="preserve">Mateřská škola Bludovice</t>
  </si>
  <si>
    <t xml:space="preserve">Příspěvek na režijní náklady na stravování v Mateřské škole Bludovice</t>
  </si>
  <si>
    <t xml:space="preserve">vratka dotace 5 359 Kč dne 29.1.2025</t>
  </si>
  <si>
    <t xml:space="preserve">Základní škola Galaxie s.r.o.</t>
  </si>
  <si>
    <t xml:space="preserve">Věcné náklady a doprava stravy pro žáky </t>
  </si>
  <si>
    <t xml:space="preserve">Stř. škola a Vyšší odborná škola Kopřivnice</t>
  </si>
  <si>
    <t xml:space="preserve">Úhrada výdajů na svoz žáků 8. a 9.tříd obcí okresu NJ na akci "Dny profesí" ve dnech 08. a 09.10.2025 v Kopřivnici</t>
  </si>
  <si>
    <t>Stipendia</t>
  </si>
  <si>
    <t xml:space="preserve">Janáčkův máj, o.p.s.</t>
  </si>
  <si>
    <t xml:space="preserve">Mezinárodní hudební festival Leoše Janáčka 2025, klasický festival klasické hudby s podtitulem Slavím, slavíš, slavíme!</t>
  </si>
  <si>
    <t xml:space="preserve">Česká křesťanská akademie, z.s.</t>
  </si>
  <si>
    <t xml:space="preserve">Činnosti ČKA - místní skupiny Nový Jičín v roce 2025</t>
  </si>
  <si>
    <t xml:space="preserve">Horolezecký oddíl Nový Jičín</t>
  </si>
  <si>
    <t xml:space="preserve">Alpicross  - přespolní běh horolezců a veř. </t>
  </si>
  <si>
    <t xml:space="preserve">Provoz, údržba bouldrové stěny</t>
  </si>
  <si>
    <t xml:space="preserve">Individuální dotace 2025</t>
  </si>
  <si>
    <t xml:space="preserve">TJ Nový Jičín  dotace z r. 2024 - 595 004,14 Kč dne 6.2.2025</t>
  </si>
  <si>
    <t xml:space="preserve">Between Team - Rope skipping, z.s.</t>
  </si>
  <si>
    <t xml:space="preserve">Mistrovství světa v Japonsku</t>
  </si>
  <si>
    <t xml:space="preserve">JUDO NJ, z.s.</t>
  </si>
  <si>
    <t xml:space="preserve">Podpora tréninkové činnosti Zuzany Podzemné</t>
  </si>
  <si>
    <t xml:space="preserve">Zápas Nový Jičín, z.s.</t>
  </si>
  <si>
    <t xml:space="preserve">Zajištění financování spolku zápasu v Novém Jičíně</t>
  </si>
  <si>
    <t xml:space="preserve">Armwrestling Nový Jičín z.s.</t>
  </si>
  <si>
    <t xml:space="preserve">Podpora činnosti dospělých nad 20 let</t>
  </si>
  <si>
    <t xml:space="preserve">Moravian Gators Nový Jičín, z.s.</t>
  </si>
  <si>
    <t xml:space="preserve">Novojičínští discgolfisté na Mistrovství Evropy a světa v discgolfu</t>
  </si>
  <si>
    <t xml:space="preserve">Ing. Jakub Tomáš</t>
  </si>
  <si>
    <t xml:space="preserve">7. ročník Nohejbalového turnaje dvojic a trojic v hale ABC</t>
  </si>
  <si>
    <t>l</t>
  </si>
  <si>
    <t xml:space="preserve">Mgr. Art. Michal Toman</t>
  </si>
  <si>
    <t xml:space="preserve">Účast na ME v Abadá capoeira v Lisabonu v r. 2025</t>
  </si>
  <si>
    <t xml:space="preserve">Zápůjčka - dočasné krytí nákladů na zajištění provozu</t>
  </si>
  <si>
    <t xml:space="preserve">Československá obec legionářská, z.s. Praha</t>
  </si>
  <si>
    <t xml:space="preserve">Branný den pro školy a mládež v Novém Jičíně</t>
  </si>
  <si>
    <t xml:space="preserve">DC Nový Jičín, z.s.</t>
  </si>
  <si>
    <t xml:space="preserve">Podpora prvního roku fungování klubu Tučňáci Nový Jičín</t>
  </si>
  <si>
    <t xml:space="preserve">Taneční klub Fokus Nový Jičín, z.s.</t>
  </si>
  <si>
    <t xml:space="preserve">MUDr. Ĺuboš Kraus</t>
  </si>
  <si>
    <t xml:space="preserve">Hobby Čerťák triatlon trojic a dvojic 3. ročník</t>
  </si>
  <si>
    <t xml:space="preserve">MUDr. Darina Krausová</t>
  </si>
  <si>
    <t xml:space="preserve">Běh novojičínským parkem - 19. ročník</t>
  </si>
  <si>
    <t xml:space="preserve">ZO ČSOP Nový Jičín 70/02</t>
  </si>
  <si>
    <t xml:space="preserve">Provoz záchranné stanice Bartošovice, záchrana volně žijících živočichů </t>
  </si>
  <si>
    <t xml:space="preserve">Uhlár Michal - vratka z r. 2022 ve výši 30 250 Kč dne 25.3.2025</t>
  </si>
  <si>
    <t xml:space="preserve">Rezerva na ostatní individuální žádosti o dotaci</t>
  </si>
  <si>
    <t xml:space="preserve">Celkem ORJ 441</t>
  </si>
  <si>
    <t xml:space="preserve">ORJ 741 org. 1010 - členství města ve svazech a sdruženích (231.0800)</t>
  </si>
  <si>
    <t xml:space="preserve">Svaz měst a obcí ČR</t>
  </si>
  <si>
    <t xml:space="preserve">Partnerství pro městskou mobilitu z.s.</t>
  </si>
  <si>
    <t xml:space="preserve">Sdružení historických sídel Čech, Moravy a Slezska</t>
  </si>
  <si>
    <t xml:space="preserve">EUROREGION SILESIA-CZ, Opava</t>
  </si>
  <si>
    <t xml:space="preserve">MAS Lašsko</t>
  </si>
  <si>
    <t xml:space="preserve">Národní síť Zdravých měst ČR</t>
  </si>
  <si>
    <t xml:space="preserve">Celkem org. 1010</t>
  </si>
  <si>
    <t xml:space="preserve">Celkem ORJ 741</t>
  </si>
  <si>
    <t xml:space="preserve"> </t>
  </si>
  <si>
    <t xml:space="preserve">ORJ 041 org. 1050 - Účelové neinvestiční transfery nepodnikajícím fyzickým osobám (estetizace)</t>
  </si>
  <si>
    <r>
      <t xml:space="preserve">ORJ 041 org. 1150 - Program města Nový Jičín na podporu estetizace objektů pro ro</t>
    </r>
    <r>
      <rPr>
        <b/>
        <sz val="10"/>
        <rFont val="Times New Roman"/>
      </rPr>
      <t xml:space="preserve">k 2025</t>
    </r>
  </si>
  <si>
    <t xml:space="preserve">Celkem ORJ 041</t>
  </si>
  <si>
    <t xml:space="preserve"> Program města Nový Jičín na podporu životního prostředí</t>
  </si>
  <si>
    <t xml:space="preserve">ORJ 031 org. 4375 </t>
  </si>
  <si>
    <t xml:space="preserve">Podpora vybudování malých domovních ČOV v NJ</t>
  </si>
  <si>
    <t xml:space="preserve">Dotace na ekologické vytápění Kojetín</t>
  </si>
  <si>
    <t xml:space="preserve">Celkem ORJ 031</t>
  </si>
  <si>
    <t xml:space="preserve">ORI - dotace a dary cizím subjektům, ČOV, eko vytápění</t>
  </si>
  <si>
    <t xml:space="preserve">ORJ 641 org. 1388</t>
  </si>
  <si>
    <t xml:space="preserve">Změny technologií vytápění</t>
  </si>
  <si>
    <t xml:space="preserve">Kotlíkové dotace</t>
  </si>
  <si>
    <t xml:space="preserve">Celkem ORJ 641</t>
  </si>
  <si>
    <t xml:space="preserve">ORJ 441 org. 112x</t>
  </si>
  <si>
    <t xml:space="preserve">ORJ 441 org. 113x</t>
  </si>
  <si>
    <t xml:space="preserve">ORJ 441 org. 114x</t>
  </si>
  <si>
    <t xml:space="preserve">ORJ 441 org. 1150</t>
  </si>
  <si>
    <t xml:space="preserve">Program Města Nový Jičín na podporu veřejných památek</t>
  </si>
  <si>
    <t xml:space="preserve">ORJ 441 org. 1180</t>
  </si>
  <si>
    <t xml:space="preserve">Ostatní individuální dotace, aj. podpory</t>
  </si>
  <si>
    <t xml:space="preserve">ORJ 541 org. 111x</t>
  </si>
  <si>
    <t xml:space="preserve">Podpora činnosti v oblasti sociální</t>
  </si>
  <si>
    <t>Ostatní</t>
  </si>
  <si>
    <t>Seniorpoint</t>
  </si>
  <si>
    <t xml:space="preserve">           ORJ 541</t>
  </si>
  <si>
    <t xml:space="preserve">Podpora dostupnosti stomat. péče v NJ </t>
  </si>
  <si>
    <t xml:space="preserve">ORJ 741 org. 1010</t>
  </si>
  <si>
    <t xml:space="preserve">Členství města ve svazech a sdruženích</t>
  </si>
  <si>
    <t xml:space="preserve">ORJ 041 org. 1050</t>
  </si>
  <si>
    <t>Estetizace</t>
  </si>
  <si>
    <t xml:space="preserve">ORJ 041 org. 1150</t>
  </si>
  <si>
    <r>
      <t xml:space="preserve">Program města Nový Jičín na podporu estetizace objektů pro rok</t>
    </r>
    <r>
      <rPr>
        <i/>
        <sz val="10"/>
        <rFont val="Times New Roman"/>
      </rPr>
      <t xml:space="preserve"> 2022</t>
    </r>
  </si>
  <si>
    <t xml:space="preserve">ORJ 031 org. 4375</t>
  </si>
  <si>
    <t xml:space="preserve">CELKEM </t>
  </si>
  <si>
    <t xml:space="preserve">V Novém Jičíně</t>
  </si>
  <si>
    <t>Vypracovala:</t>
  </si>
  <si>
    <t xml:space="preserve">Lenka Petříčková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</si>
</sst>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>
    <font>
      <sz val="11.000000"/>
      <color theme="1"/>
      <name val="Calibri"/>
      <scheme val="minor"/>
    </font>
    <font>
      <b/>
      <sz val="12.000000"/>
      <color indexed="64"/>
      <name val="Times New Roman"/>
    </font>
    <font>
      <sz val="12.000000"/>
      <color indexed="64"/>
      <name val="Times New Roman"/>
    </font>
    <font>
      <sz val="11.000000"/>
      <color indexed="64"/>
      <name val="Calibri"/>
      <scheme val="minor"/>
    </font>
    <font>
      <b/>
      <sz val="11.000000"/>
      <color indexed="64"/>
      <name val="Times New Roman"/>
    </font>
    <font>
      <b/>
      <sz val="10.000000"/>
      <color indexed="64"/>
      <name val="Times New Roman"/>
    </font>
    <font>
      <sz val="10.000000"/>
      <color indexed="64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9.000000"/>
      <color indexed="2"/>
      <name val="Calibri"/>
      <scheme val="minor"/>
    </font>
    <font>
      <sz val="9.000000"/>
      <color indexed="64"/>
      <name val="Calibri"/>
      <scheme val="minor"/>
    </font>
    <font>
      <sz val="9.000000"/>
      <color theme="1"/>
      <name val="Calibri"/>
      <scheme val="minor"/>
    </font>
    <font>
      <sz val="10.000000"/>
      <color indexed="64"/>
      <name val="Arial CE"/>
    </font>
    <font>
      <i/>
      <sz val="10.000000"/>
      <color indexed="64"/>
      <name val="Times New Roman"/>
    </font>
    <font>
      <i/>
      <sz val="11.000000"/>
      <color theme="1"/>
      <name val="Calibri"/>
      <scheme val="minor"/>
    </font>
    <font>
      <sz val="10.000000"/>
      <color indexed="64"/>
      <name val="Arial"/>
    </font>
    <font>
      <sz val="11.000000"/>
      <color indexed="64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rgb="FFF7CAAC"/>
      </patternFill>
    </fill>
    <fill>
      <patternFill patternType="solid">
        <fgColor theme="0"/>
      </patternFill>
    </fill>
    <fill>
      <patternFill patternType="solid">
        <fgColor indexed="47"/>
      </patternFill>
    </fill>
  </fills>
  <borders count="8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indexed="64"/>
      </right>
      <top style="none"/>
      <bottom style="none"/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thin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auto="1"/>
      </top>
      <bottom style="none"/>
      <diagonal style="none"/>
    </border>
    <border>
      <left style="medium">
        <color indexed="64"/>
      </left>
      <right style="thin">
        <color indexed="64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auto="1"/>
      </bottom>
      <diagonal style="none"/>
    </border>
    <border>
      <left style="none"/>
      <right style="thin">
        <color indexed="64"/>
      </right>
      <top style="thin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indexed="64"/>
      </left>
      <right style="thin">
        <color indexed="64"/>
      </right>
      <top style="none"/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medium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indexed="64"/>
      </left>
      <right style="none"/>
      <top style="medium">
        <color indexed="64"/>
      </top>
      <bottom style="medium">
        <color auto="1"/>
      </bottom>
      <diagonal style="none"/>
    </border>
    <border>
      <left style="none"/>
      <right style="thin">
        <color indexed="64"/>
      </right>
      <top style="medium">
        <color indexed="64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indexed="64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01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/>
    </xf>
    <xf fontId="3" fillId="0" borderId="0" numFmtId="0" xfId="0" applyFont="1"/>
    <xf fontId="2" fillId="0" borderId="1" numFmtId="0" xfId="0" applyFont="1" applyBorder="1"/>
    <xf fontId="2" fillId="0" borderId="1" numFmtId="0" xfId="0" applyFont="1" applyBorder="1" applyAlignment="1">
      <alignment horizontal="center"/>
    </xf>
    <xf fontId="3" fillId="0" borderId="1" numFmtId="0" xfId="0" applyFont="1" applyBorder="1"/>
    <xf fontId="4" fillId="0" borderId="2" numFmtId="0" xfId="0" applyFont="1" applyBorder="1" applyAlignment="1">
      <alignment horizontal="center"/>
    </xf>
    <xf fontId="4" fillId="0" borderId="3" numFmtId="0" xfId="0" applyFont="1" applyBorder="1" applyAlignment="1">
      <alignment horizontal="center"/>
    </xf>
    <xf fontId="4" fillId="0" borderId="4" numFmtId="0" xfId="0" applyFont="1" applyBorder="1" applyAlignment="1">
      <alignment horizontal="center"/>
    </xf>
    <xf fontId="3" fillId="0" borderId="5" numFmtId="0" xfId="0" applyFont="1" applyBorder="1"/>
    <xf fontId="5" fillId="2" borderId="6" numFmtId="0" xfId="0" applyFont="1" applyFill="1" applyBorder="1"/>
    <xf fontId="5" fillId="2" borderId="7" numFmtId="0" xfId="0" applyFont="1" applyFill="1" applyBorder="1"/>
    <xf fontId="5" fillId="2" borderId="7" numFmtId="0" xfId="0" applyFont="1" applyFill="1" applyBorder="1" applyAlignment="1">
      <alignment horizontal="center"/>
    </xf>
    <xf fontId="5" fillId="2" borderId="8" numFmtId="0" xfId="0" applyFont="1" applyFill="1" applyBorder="1"/>
    <xf fontId="5" fillId="2" borderId="9" numFmtId="0" xfId="0" applyFont="1" applyFill="1" applyBorder="1"/>
    <xf fontId="5" fillId="2" borderId="10" numFmtId="0" xfId="0" applyFont="1" applyFill="1" applyBorder="1"/>
    <xf fontId="5" fillId="2" borderId="10" numFmtId="0" xfId="0" applyFont="1" applyFill="1" applyBorder="1" applyAlignment="1">
      <alignment horizontal="center"/>
    </xf>
    <xf fontId="5" fillId="2" borderId="11" numFmtId="0" xfId="0" applyFont="1" applyFill="1" applyBorder="1"/>
    <xf fontId="6" fillId="0" borderId="12" numFmtId="0" xfId="0" applyFont="1" applyBorder="1" applyAlignment="1">
      <alignment horizontal="center" vertical="center"/>
    </xf>
    <xf fontId="6" fillId="0" borderId="13" numFmtId="0" xfId="0" applyFont="1" applyBorder="1" applyAlignment="1">
      <alignment horizontal="center" vertical="center"/>
    </xf>
    <xf fontId="6" fillId="0" borderId="13" numFmtId="0" xfId="0" applyFont="1" applyBorder="1" applyAlignment="1">
      <alignment horizontal="left" vertical="center" wrapText="1"/>
    </xf>
    <xf fontId="6" fillId="0" borderId="13" numFmtId="0" xfId="0" applyFont="1" applyBorder="1" applyAlignment="1">
      <alignment vertical="center" wrapText="1"/>
    </xf>
    <xf fontId="6" fillId="0" borderId="13" numFmtId="4" xfId="0" applyNumberFormat="1" applyFont="1" applyBorder="1" applyAlignment="1">
      <alignment horizontal="right" vertical="center"/>
    </xf>
    <xf fontId="6" fillId="0" borderId="14" numFmtId="4" xfId="0" applyNumberFormat="1" applyFont="1" applyBorder="1" applyAlignment="1">
      <alignment vertical="center"/>
    </xf>
    <xf fontId="3" fillId="0" borderId="5" numFmtId="4" xfId="0" applyNumberFormat="1" applyFont="1" applyBorder="1"/>
    <xf fontId="3" fillId="0" borderId="0" numFmtId="4" xfId="0" applyNumberFormat="1" applyFont="1"/>
    <xf fontId="6" fillId="0" borderId="15" numFmtId="0" xfId="0" applyFont="1" applyBorder="1" applyAlignment="1">
      <alignment horizontal="left" vertical="center" wrapText="1"/>
    </xf>
    <xf fontId="6" fillId="0" borderId="15" numFmtId="0" xfId="0" applyFont="1" applyBorder="1" applyAlignment="1">
      <alignment vertical="center" wrapText="1"/>
    </xf>
    <xf fontId="6" fillId="0" borderId="15" numFmtId="0" xfId="0" applyFont="1" applyBorder="1" applyAlignment="1">
      <alignment horizontal="left" vertical="center"/>
    </xf>
    <xf fontId="6" fillId="0" borderId="13" numFmtId="4" xfId="0" applyNumberFormat="1" applyFont="1" applyBorder="1" applyAlignment="1">
      <alignment vertical="center"/>
    </xf>
    <xf fontId="6" fillId="0" borderId="16" numFmtId="0" xfId="0" applyFont="1" applyBorder="1" applyAlignment="1">
      <alignment horizontal="center" vertical="center"/>
    </xf>
    <xf fontId="6" fillId="0" borderId="15" numFmtId="0" xfId="0" applyFont="1" applyBorder="1" applyAlignment="1">
      <alignment horizontal="center" vertical="center"/>
    </xf>
    <xf fontId="6" fillId="0" borderId="15" numFmtId="0" xfId="0" applyFont="1" applyBorder="1" applyAlignment="1">
      <alignment wrapText="1"/>
    </xf>
    <xf fontId="6" fillId="0" borderId="15" numFmtId="4" xfId="0" applyNumberFormat="1" applyFont="1" applyBorder="1" applyAlignment="1">
      <alignment vertical="center"/>
    </xf>
    <xf fontId="6" fillId="0" borderId="17" numFmtId="4" xfId="0" applyNumberFormat="1" applyFont="1" applyBorder="1" applyAlignment="1">
      <alignment vertical="center"/>
    </xf>
    <xf fontId="6" fillId="0" borderId="18" numFmtId="0" xfId="0" applyFont="1" applyBorder="1" applyAlignment="1">
      <alignment horizontal="center" vertical="center"/>
    </xf>
    <xf fontId="6" fillId="0" borderId="19" numFmtId="0" xfId="0" applyFont="1" applyBorder="1" applyAlignment="1">
      <alignment horizontal="center" vertical="center"/>
    </xf>
    <xf fontId="5" fillId="0" borderId="19" numFmtId="0" xfId="0" applyFont="1" applyBorder="1" applyAlignment="1">
      <alignment horizontal="left" vertical="center"/>
    </xf>
    <xf fontId="5" fillId="0" borderId="19" numFmtId="0" xfId="0" applyFont="1" applyBorder="1" applyAlignment="1">
      <alignment vertical="center" wrapText="1"/>
    </xf>
    <xf fontId="5" fillId="0" borderId="19" numFmtId="4" xfId="0" applyNumberFormat="1" applyFont="1" applyBorder="1" applyAlignment="1">
      <alignment vertical="center"/>
    </xf>
    <xf fontId="5" fillId="0" borderId="20" numFmtId="4" xfId="0" applyNumberFormat="1" applyFont="1" applyBorder="1" applyAlignment="1">
      <alignment vertical="center"/>
    </xf>
    <xf fontId="6" fillId="0" borderId="21" numFmtId="0" xfId="0" applyFont="1" applyBorder="1" applyAlignment="1">
      <alignment horizontal="center" vertical="center"/>
    </xf>
    <xf fontId="6" fillId="0" borderId="22" numFmtId="0" xfId="0" applyFont="1" applyBorder="1" applyAlignment="1">
      <alignment horizontal="center" vertical="center"/>
    </xf>
    <xf fontId="6" fillId="0" borderId="22" numFmtId="0" xfId="0" applyFont="1" applyBorder="1" applyAlignment="1">
      <alignment horizontal="left" vertical="center"/>
    </xf>
    <xf fontId="6" fillId="0" borderId="22" numFmtId="0" xfId="0" applyFont="1" applyBorder="1" applyAlignment="1">
      <alignment vertical="center" wrapText="1"/>
    </xf>
    <xf fontId="7" fillId="0" borderId="22" numFmtId="4" xfId="0" applyNumberFormat="1" applyFont="1" applyBorder="1" applyAlignment="1">
      <alignment vertical="center"/>
    </xf>
    <xf fontId="6" fillId="0" borderId="23" numFmtId="4" xfId="0" applyNumberFormat="1" applyFont="1" applyBorder="1" applyAlignment="1">
      <alignment vertical="center"/>
    </xf>
    <xf fontId="6" fillId="0" borderId="19" numFmtId="0" xfId="0" applyFont="1" applyBorder="1" applyAlignment="1">
      <alignment horizontal="left" vertical="center" wrapText="1"/>
    </xf>
    <xf fontId="5" fillId="0" borderId="19" numFmtId="4" xfId="0" applyNumberFormat="1" applyFont="1" applyBorder="1" applyAlignment="1">
      <alignment horizontal="right" vertical="center"/>
    </xf>
    <xf fontId="5" fillId="0" borderId="20" numFmtId="4" xfId="0" applyNumberFormat="1" applyFont="1" applyBorder="1" applyAlignment="1">
      <alignment horizontal="right" vertical="center"/>
    </xf>
    <xf fontId="5" fillId="0" borderId="22" numFmtId="0" xfId="0" applyFont="1" applyBorder="1" applyAlignment="1">
      <alignment vertical="center" wrapText="1"/>
    </xf>
    <xf fontId="6" fillId="0" borderId="22" numFmtId="0" xfId="0" applyFont="1" applyBorder="1" applyAlignment="1">
      <alignment horizontal="left" vertical="center" wrapText="1"/>
    </xf>
    <xf fontId="5" fillId="0" borderId="22" numFmtId="4" xfId="0" applyNumberFormat="1" applyFont="1" applyBorder="1" applyAlignment="1">
      <alignment horizontal="right" vertical="center"/>
    </xf>
    <xf fontId="5" fillId="0" borderId="23" numFmtId="4" xfId="0" applyNumberFormat="1" applyFont="1" applyBorder="1" applyAlignment="1">
      <alignment horizontal="right" vertical="center"/>
    </xf>
    <xf fontId="6" fillId="2" borderId="6" numFmtId="0" xfId="0" applyFont="1" applyFill="1" applyBorder="1" applyAlignment="1">
      <alignment horizontal="center" vertical="center"/>
    </xf>
    <xf fontId="6" fillId="2" borderId="7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6" fillId="2" borderId="7" numFmtId="0" xfId="0" applyFont="1" applyFill="1" applyBorder="1" applyAlignment="1">
      <alignment horizontal="right" vertical="center"/>
    </xf>
    <xf fontId="6" fillId="2" borderId="8" numFmtId="0" xfId="0" applyFont="1" applyFill="1" applyBorder="1" applyAlignment="1">
      <alignment vertical="center"/>
    </xf>
    <xf fontId="6" fillId="2" borderId="9" numFmtId="0" xfId="0" applyFont="1" applyFill="1" applyBorder="1" applyAlignment="1">
      <alignment horizontal="center" vertical="center"/>
    </xf>
    <xf fontId="6" fillId="2" borderId="10" numFmtId="0" xfId="0" applyFont="1" applyFill="1" applyBorder="1" applyAlignment="1">
      <alignment horizontal="center" vertical="center"/>
    </xf>
    <xf fontId="5" fillId="2" borderId="10" numFmtId="0" xfId="0" applyFont="1" applyFill="1" applyBorder="1" applyAlignment="1">
      <alignment horizontal="center" vertical="center"/>
    </xf>
    <xf fontId="6" fillId="2" borderId="10" numFmtId="0" xfId="0" applyFont="1" applyFill="1" applyBorder="1" applyAlignment="1">
      <alignment horizontal="left" wrapText="1"/>
    </xf>
    <xf fontId="6" fillId="2" borderId="10" numFmtId="0" xfId="0" applyFont="1" applyFill="1" applyBorder="1" applyAlignment="1">
      <alignment horizontal="right" vertical="center"/>
    </xf>
    <xf fontId="6" fillId="2" borderId="11" numFmtId="0" xfId="0" applyFont="1" applyFill="1" applyBorder="1" applyAlignment="1">
      <alignment vertical="center"/>
    </xf>
    <xf fontId="6" fillId="0" borderId="24" numFmtId="0" xfId="0" applyFont="1" applyBorder="1" applyAlignment="1">
      <alignment horizontal="center" vertical="center"/>
    </xf>
    <xf fontId="6" fillId="0" borderId="25" numFmtId="0" xfId="0" applyFont="1" applyBorder="1" applyAlignment="1">
      <alignment horizontal="center" vertical="center"/>
    </xf>
    <xf fontId="6" fillId="0" borderId="25" numFmtId="0" xfId="0" applyFont="1" applyBorder="1" applyAlignment="1">
      <alignment horizontal="left" vertical="center"/>
    </xf>
    <xf fontId="6" fillId="0" borderId="25" numFmtId="0" xfId="0" applyFont="1" applyBorder="1" applyAlignment="1">
      <alignment horizontal="left" wrapText="1"/>
    </xf>
    <xf fontId="6" fillId="0" borderId="25" numFmtId="4" xfId="0" applyNumberFormat="1" applyFont="1" applyBorder="1" applyAlignment="1">
      <alignment horizontal="right" vertical="center"/>
    </xf>
    <xf fontId="6" fillId="0" borderId="26" numFmtId="4" xfId="0" applyNumberFormat="1" applyFont="1" applyBorder="1" applyAlignment="1">
      <alignment vertical="center"/>
    </xf>
    <xf fontId="6" fillId="0" borderId="13" numFmtId="0" xfId="0" applyFont="1" applyBorder="1" applyAlignment="1">
      <alignment horizontal="left" wrapText="1"/>
    </xf>
    <xf fontId="6" fillId="0" borderId="15" numFmtId="0" xfId="0" applyFont="1" applyBorder="1" applyAlignment="1">
      <alignment horizontal="left" wrapText="1"/>
    </xf>
    <xf fontId="6" fillId="0" borderId="15" numFmtId="4" xfId="0" applyNumberFormat="1" applyFont="1" applyBorder="1" applyAlignment="1">
      <alignment horizontal="right" vertical="center"/>
    </xf>
    <xf fontId="6" fillId="0" borderId="18" numFmtId="0" xfId="0" applyFont="1" applyBorder="1" applyAlignment="1">
      <alignment horizontal="center"/>
    </xf>
    <xf fontId="6" fillId="0" borderId="19" numFmtId="0" xfId="0" applyFont="1" applyBorder="1" applyAlignment="1">
      <alignment horizontal="center"/>
    </xf>
    <xf fontId="5" fillId="0" borderId="19" numFmtId="0" xfId="0" applyFont="1" applyBorder="1"/>
    <xf fontId="6" fillId="0" borderId="19" numFmtId="0" xfId="0" applyFont="1" applyBorder="1" applyAlignment="1">
      <alignment horizontal="left" wrapText="1"/>
    </xf>
    <xf fontId="8" fillId="0" borderId="19" numFmtId="4" xfId="0" applyNumberFormat="1" applyFont="1" applyBorder="1" applyAlignment="1">
      <alignment horizontal="right" vertical="center"/>
    </xf>
    <xf fontId="6" fillId="0" borderId="21" numFmtId="0" xfId="0" applyFont="1" applyBorder="1" applyAlignment="1">
      <alignment horizontal="center"/>
    </xf>
    <xf fontId="6" fillId="0" borderId="22" numFmtId="0" xfId="0" applyFont="1" applyBorder="1" applyAlignment="1">
      <alignment horizontal="center"/>
    </xf>
    <xf fontId="6" fillId="0" borderId="22" numFmtId="0" xfId="0" applyFont="1" applyBorder="1"/>
    <xf fontId="6" fillId="0" borderId="22" numFmtId="0" xfId="0" applyFont="1" applyBorder="1" applyAlignment="1">
      <alignment horizontal="left" wrapText="1"/>
    </xf>
    <xf fontId="7" fillId="0" borderId="22" numFmtId="4" xfId="0" applyNumberFormat="1" applyFont="1" applyBorder="1" applyAlignment="1">
      <alignment horizontal="right" vertical="center"/>
    </xf>
    <xf fontId="6" fillId="0" borderId="2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5" fillId="0" borderId="3" numFmtId="0" xfId="0" applyFont="1" applyBorder="1"/>
    <xf fontId="6" fillId="0" borderId="3" numFmtId="0" xfId="0" applyFont="1" applyBorder="1" applyAlignment="1">
      <alignment horizontal="left" wrapText="1"/>
    </xf>
    <xf fontId="8" fillId="0" borderId="3" numFmtId="4" xfId="0" applyNumberFormat="1" applyFont="1" applyBorder="1" applyAlignment="1">
      <alignment horizontal="right" vertical="center"/>
    </xf>
    <xf fontId="5" fillId="0" borderId="4" numFmtId="4" xfId="0" applyNumberFormat="1" applyFont="1" applyBorder="1" applyAlignment="1">
      <alignment horizontal="right" vertical="center"/>
    </xf>
    <xf fontId="5" fillId="0" borderId="22" numFmtId="0" xfId="0" applyFont="1" applyBorder="1"/>
    <xf fontId="5" fillId="0" borderId="22" numFmtId="0" xfId="0" applyFont="1" applyBorder="1" applyAlignment="1">
      <alignment horizontal="right" vertical="center"/>
    </xf>
    <xf fontId="5" fillId="0" borderId="23" numFmtId="0" xfId="0" applyFont="1" applyBorder="1" applyAlignment="1">
      <alignment horizontal="right" vertical="center"/>
    </xf>
    <xf fontId="6" fillId="0" borderId="13" numFmtId="0" xfId="0" applyFont="1" applyBorder="1" applyAlignment="1">
      <alignment vertical="center"/>
    </xf>
    <xf fontId="6" fillId="0" borderId="13" numFmtId="0" xfId="0" applyFont="1" applyBorder="1" applyAlignment="1">
      <alignment horizontal="left"/>
    </xf>
    <xf fontId="6" fillId="0" borderId="13" numFmtId="4" xfId="0" applyNumberFormat="1" applyFont="1" applyBorder="1" applyAlignment="1">
      <alignment horizontal="right"/>
    </xf>
    <xf fontId="6" fillId="0" borderId="14" numFmtId="4" xfId="0" applyNumberFormat="1" applyFont="1" applyBorder="1"/>
    <xf fontId="9" fillId="0" borderId="0" numFmtId="0" xfId="0" applyFont="1"/>
    <xf fontId="6" fillId="0" borderId="15" numFmtId="0" xfId="0" applyFont="1" applyBorder="1" applyAlignment="1">
      <alignment vertical="center"/>
    </xf>
    <xf fontId="6" fillId="0" borderId="15" numFmtId="0" xfId="0" applyFont="1" applyBorder="1" applyAlignment="1">
      <alignment horizontal="left"/>
    </xf>
    <xf fontId="6" fillId="0" borderId="15" numFmtId="4" xfId="0" applyNumberFormat="1" applyFont="1" applyBorder="1" applyAlignment="1">
      <alignment horizontal="right"/>
    </xf>
    <xf fontId="6" fillId="0" borderId="17" numFmtId="4" xfId="0" applyNumberFormat="1" applyFont="1" applyBorder="1"/>
    <xf fontId="6" fillId="0" borderId="12" numFmtId="0" xfId="0" applyFont="1" applyBorder="1" applyAlignment="1">
      <alignment horizontal="center"/>
    </xf>
    <xf fontId="6" fillId="0" borderId="13" numFmtId="0" xfId="0" applyFont="1" applyBorder="1" applyAlignment="1">
      <alignment horizontal="center"/>
    </xf>
    <xf fontId="6" fillId="0" borderId="13" numFmtId="0" xfId="0" applyFont="1" applyBorder="1"/>
    <xf fontId="7" fillId="0" borderId="13" numFmtId="0" xfId="0" applyFont="1" applyBorder="1" applyAlignment="1">
      <alignment horizontal="center"/>
    </xf>
    <xf fontId="7" fillId="0" borderId="13" numFmtId="4" xfId="0" applyNumberFormat="1" applyFont="1" applyBorder="1" applyAlignment="1">
      <alignment horizontal="right"/>
    </xf>
    <xf fontId="6" fillId="0" borderId="16" numFmtId="0" xfId="0" applyFont="1" applyBorder="1" applyAlignment="1">
      <alignment horizontal="center"/>
    </xf>
    <xf fontId="6" fillId="0" borderId="24" numFmtId="0" xfId="0" applyFont="1" applyBorder="1" applyAlignment="1">
      <alignment horizontal="center"/>
    </xf>
    <xf fontId="7" fillId="0" borderId="14" numFmtId="4" xfId="0" applyNumberFormat="1" applyFont="1" applyBorder="1"/>
    <xf fontId="9" fillId="0" borderId="5" numFmtId="0" xfId="0" applyFont="1" applyBorder="1"/>
    <xf fontId="5" fillId="0" borderId="19" numFmtId="0" xfId="0" applyFont="1" applyBorder="1" applyAlignment="1">
      <alignment horizontal="left"/>
    </xf>
    <xf fontId="5" fillId="0" borderId="19" numFmtId="4" xfId="0" applyNumberFormat="1" applyFont="1" applyBorder="1" applyAlignment="1">
      <alignment horizontal="right"/>
    </xf>
    <xf fontId="5" fillId="0" borderId="20" numFmtId="4" xfId="0" applyNumberFormat="1" applyFont="1" applyBorder="1" applyAlignment="1">
      <alignment horizontal="right"/>
    </xf>
    <xf fontId="6" fillId="0" borderId="19" numFmtId="0" xfId="0" applyFont="1" applyBorder="1"/>
    <xf fontId="6" fillId="0" borderId="19" numFmtId="0" xfId="0" applyFont="1" applyBorder="1" applyAlignment="1">
      <alignment horizontal="left"/>
    </xf>
    <xf fontId="7" fillId="0" borderId="19" numFmtId="4" xfId="0" applyNumberFormat="1" applyFont="1" applyBorder="1" applyAlignment="1">
      <alignment horizontal="right"/>
    </xf>
    <xf fontId="6" fillId="0" borderId="20" numFmtId="4" xfId="0" applyNumberFormat="1" applyFont="1" applyBorder="1"/>
    <xf fontId="5" fillId="0" borderId="19" numFmtId="0" xfId="0" applyFont="1" applyBorder="1" applyAlignment="1">
      <alignment horizontal="right"/>
    </xf>
    <xf fontId="5" fillId="0" borderId="20" numFmtId="0" xfId="0" applyFont="1" applyBorder="1" applyAlignment="1">
      <alignment horizontal="right"/>
    </xf>
    <xf fontId="5" fillId="2" borderId="6" numFmtId="0" xfId="0" applyFont="1" applyFill="1" applyBorder="1" applyAlignment="1">
      <alignment horizontal="center"/>
    </xf>
    <xf fontId="5" fillId="2" borderId="7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right"/>
    </xf>
    <xf fontId="6" fillId="2" borderId="8" numFmtId="0" xfId="0" applyFont="1" applyFill="1" applyBorder="1" applyAlignment="1">
      <alignment horizontal="right"/>
    </xf>
    <xf fontId="5" fillId="2" borderId="9" numFmtId="0" xfId="0" applyFont="1" applyFill="1" applyBorder="1" applyAlignment="1">
      <alignment horizontal="center"/>
    </xf>
    <xf fontId="6" fillId="2" borderId="10" numFmtId="0" xfId="0" applyFont="1" applyFill="1" applyBorder="1" applyAlignment="1">
      <alignment horizontal="right"/>
    </xf>
    <xf fontId="5" fillId="2" borderId="10" numFmtId="0" xfId="0" applyFont="1" applyFill="1" applyBorder="1" applyAlignment="1">
      <alignment horizontal="right"/>
    </xf>
    <xf fontId="6" fillId="2" borderId="11" numFmtId="0" xfId="0" applyFont="1" applyFill="1" applyBorder="1" applyAlignment="1">
      <alignment horizontal="right"/>
    </xf>
    <xf fontId="6" fillId="0" borderId="25" numFmtId="0" xfId="0" applyFont="1" applyBorder="1" applyAlignment="1">
      <alignment horizontal="center"/>
    </xf>
    <xf fontId="6" fillId="0" borderId="25" numFmtId="0" xfId="0" applyFont="1" applyBorder="1" applyAlignment="1">
      <alignment horizontal="left" vertical="center" wrapText="1"/>
    </xf>
    <xf fontId="6" fillId="0" borderId="25" numFmtId="4" xfId="0" applyNumberFormat="1" applyFont="1" applyBorder="1" applyAlignment="1">
      <alignment horizontal="right"/>
    </xf>
    <xf fontId="6" fillId="0" borderId="26" numFmtId="4" xfId="0" applyNumberFormat="1" applyFont="1" applyBorder="1" applyAlignment="1">
      <alignment horizontal="right"/>
    </xf>
    <xf fontId="6" fillId="0" borderId="13" numFmtId="0" xfId="0" applyFont="1" applyBorder="1" applyAlignment="1">
      <alignment horizontal="left" vertical="center"/>
    </xf>
    <xf fontId="6" fillId="0" borderId="14" numFmtId="4" xfId="0" applyNumberFormat="1" applyFont="1" applyBorder="1" applyAlignment="1">
      <alignment horizontal="right"/>
    </xf>
    <xf fontId="6" fillId="0" borderId="17" numFmtId="4" xfId="0" applyNumberFormat="1" applyFont="1" applyBorder="1" applyAlignment="1">
      <alignment horizontal="right"/>
    </xf>
    <xf fontId="6" fillId="0" borderId="22" numFmtId="4" xfId="0" applyNumberFormat="1" applyFont="1" applyBorder="1" applyAlignment="1">
      <alignment horizontal="right" vertical="center"/>
    </xf>
    <xf fontId="6" fillId="0" borderId="23" numFmtId="4" xfId="0" applyNumberFormat="1" applyFont="1" applyBorder="1" applyAlignment="1">
      <alignment horizontal="right" vertical="center"/>
    </xf>
    <xf fontId="8" fillId="2" borderId="7" numFmtId="0" xfId="0" applyFont="1" applyFill="1" applyBorder="1" applyAlignment="1">
      <alignment horizontal="center" vertical="center" wrapText="1"/>
    </xf>
    <xf fontId="7" fillId="0" borderId="21" numFmtId="0" xfId="0" applyFont="1" applyBorder="1" applyAlignment="1">
      <alignment horizontal="center"/>
    </xf>
    <xf fontId="7" fillId="0" borderId="22" numFmtId="0" xfId="0" applyFont="1" applyBorder="1" applyAlignment="1">
      <alignment horizontal="center"/>
    </xf>
    <xf fontId="6" fillId="0" borderId="22" numFmtId="0" xfId="0" applyFont="1" applyBorder="1" applyAlignment="1">
      <alignment horizontal="left"/>
    </xf>
    <xf fontId="7" fillId="0" borderId="22" numFmtId="4" xfId="0" applyNumberFormat="1" applyFont="1" applyBorder="1" applyAlignment="1">
      <alignment horizontal="right"/>
    </xf>
    <xf fontId="7" fillId="0" borderId="23" numFmtId="4" xfId="0" applyNumberFormat="1" applyFont="1" applyBorder="1" applyAlignment="1">
      <alignment horizontal="right"/>
    </xf>
    <xf fontId="7" fillId="0" borderId="22" numFmtId="0" xfId="0" applyFont="1" applyBorder="1"/>
    <xf fontId="6" fillId="0" borderId="23" numFmtId="4" xfId="0" applyNumberFormat="1" applyFont="1" applyBorder="1" applyAlignment="1">
      <alignment horizontal="right"/>
    </xf>
    <xf fontId="5" fillId="0" borderId="18" numFmtId="0" xfId="0" applyFont="1" applyBorder="1" applyAlignment="1">
      <alignment horizontal="center"/>
    </xf>
    <xf fontId="5" fillId="0" borderId="19" numFmtId="0" xfId="0" applyFont="1" applyBorder="1" applyAlignment="1">
      <alignment horizontal="center"/>
    </xf>
    <xf fontId="6" fillId="0" borderId="19" numFmtId="0" xfId="0" applyFont="1" applyBorder="1" applyAlignment="1">
      <alignment horizontal="right"/>
    </xf>
    <xf fontId="6" fillId="0" borderId="23" numFmtId="0" xfId="0" applyFont="1" applyBorder="1" applyAlignment="1">
      <alignment horizontal="right" vertical="center"/>
    </xf>
    <xf fontId="6" fillId="0" borderId="27" numFmtId="0" xfId="0" applyFont="1" applyBorder="1" applyAlignment="1">
      <alignment horizontal="center"/>
    </xf>
    <xf fontId="6" fillId="0" borderId="28" numFmtId="0" xfId="0" applyFont="1" applyBorder="1" applyAlignment="1">
      <alignment horizontal="center"/>
    </xf>
    <xf fontId="6" fillId="0" borderId="28" numFmtId="0" xfId="0" applyFont="1" applyBorder="1" applyAlignment="1">
      <alignment horizontal="left"/>
    </xf>
    <xf fontId="6" fillId="0" borderId="28" numFmtId="4" xfId="0" applyNumberFormat="1" applyFont="1" applyBorder="1" applyAlignment="1">
      <alignment horizontal="right"/>
    </xf>
    <xf fontId="6" fillId="0" borderId="29" numFmtId="4" xfId="0" applyNumberFormat="1" applyFont="1" applyBorder="1" applyAlignment="1">
      <alignment horizontal="right"/>
    </xf>
    <xf fontId="6" fillId="0" borderId="22" numFmtId="4" xfId="0" applyNumberFormat="1" applyFont="1" applyBorder="1" applyAlignment="1">
      <alignment horizontal="right"/>
    </xf>
    <xf fontId="6" fillId="3" borderId="18" numFmtId="0" xfId="0" applyFont="1" applyFill="1" applyBorder="1" applyAlignment="1">
      <alignment horizontal="center"/>
    </xf>
    <xf fontId="6" fillId="3" borderId="19" numFmtId="0" xfId="0" applyFont="1" applyFill="1" applyBorder="1" applyAlignment="1">
      <alignment horizontal="center"/>
    </xf>
    <xf fontId="5" fillId="3" borderId="19" numFmtId="0" xfId="0" applyFont="1" applyFill="1" applyBorder="1"/>
    <xf fontId="5" fillId="3" borderId="19" numFmtId="4" xfId="0" applyNumberFormat="1" applyFont="1" applyFill="1" applyBorder="1" applyAlignment="1">
      <alignment horizontal="right"/>
    </xf>
    <xf fontId="5" fillId="3" borderId="20" numFmtId="4" xfId="0" applyNumberFormat="1" applyFont="1" applyFill="1" applyBorder="1" applyAlignment="1">
      <alignment horizontal="right"/>
    </xf>
    <xf fontId="9" fillId="0" borderId="0" numFmtId="4" xfId="0" applyNumberFormat="1" applyFont="1"/>
    <xf fontId="5" fillId="0" borderId="21" numFmtId="0" xfId="0" applyFont="1" applyBorder="1" applyAlignment="1">
      <alignment horizontal="center"/>
    </xf>
    <xf fontId="5" fillId="0" borderId="22" numFmtId="0" xfId="0" applyFont="1" applyBorder="1" applyAlignment="1">
      <alignment horizontal="center"/>
    </xf>
    <xf fontId="6" fillId="0" borderId="22" numFmtId="0" xfId="0" applyFont="1" applyBorder="1" applyAlignment="1">
      <alignment horizontal="right"/>
    </xf>
    <xf fontId="5" fillId="0" borderId="22" numFmtId="0" xfId="0" applyFont="1" applyBorder="1" applyAlignment="1">
      <alignment horizontal="right"/>
    </xf>
    <xf fontId="5" fillId="0" borderId="23" numFmtId="0" xfId="0" applyFont="1" applyBorder="1" applyAlignment="1">
      <alignment horizontal="right"/>
    </xf>
    <xf fontId="5" fillId="2" borderId="30" numFmtId="0" xfId="0" applyFont="1" applyFill="1" applyBorder="1" applyAlignment="1">
      <alignment horizontal="center"/>
    </xf>
    <xf fontId="5" fillId="2" borderId="31" numFmtId="0" xfId="0" applyFont="1" applyFill="1" applyBorder="1" applyAlignment="1">
      <alignment horizontal="center"/>
    </xf>
    <xf fontId="5" fillId="2" borderId="31" numFmtId="0" xfId="0" applyFont="1" applyFill="1" applyBorder="1" applyAlignment="1">
      <alignment horizontal="right"/>
    </xf>
    <xf fontId="6" fillId="2" borderId="32" numFmtId="0" xfId="0" applyFont="1" applyFill="1" applyBorder="1" applyAlignment="1">
      <alignment horizontal="right"/>
    </xf>
    <xf fontId="5" fillId="2" borderId="33" numFmtId="0" xfId="0" applyFont="1" applyFill="1" applyBorder="1" applyAlignment="1">
      <alignment horizontal="center"/>
    </xf>
    <xf fontId="5" fillId="2" borderId="34" numFmtId="0" xfId="0" applyFont="1" applyFill="1" applyBorder="1" applyAlignment="1">
      <alignment horizontal="center"/>
    </xf>
    <xf fontId="5" fillId="2" borderId="34" numFmtId="4" xfId="0" applyNumberFormat="1" applyFont="1" applyFill="1" applyBorder="1" applyAlignment="1">
      <alignment horizontal="right"/>
    </xf>
    <xf fontId="5" fillId="2" borderId="35" numFmtId="0" xfId="0" applyFont="1" applyFill="1" applyBorder="1" applyAlignment="1">
      <alignment horizontal="right"/>
    </xf>
    <xf fontId="6" fillId="0" borderId="36" numFmtId="0" xfId="0" applyFont="1" applyBorder="1" applyAlignment="1">
      <alignment horizontal="center" vertical="center"/>
    </xf>
    <xf fontId="6" fillId="0" borderId="37" numFmtId="0" xfId="0" applyFont="1" applyBorder="1" applyAlignment="1">
      <alignment horizontal="center" vertical="center"/>
    </xf>
    <xf fontId="6" fillId="0" borderId="37" numFmtId="0" xfId="0" applyFont="1" applyBorder="1" applyAlignment="1">
      <alignment vertical="center"/>
    </xf>
    <xf fontId="6" fillId="0" borderId="37" numFmtId="0" xfId="0" applyFont="1" applyBorder="1" applyAlignment="1">
      <alignment horizontal="left" wrapText="1"/>
    </xf>
    <xf fontId="6" fillId="0" borderId="37" numFmtId="4" xfId="0" applyNumberFormat="1" applyFont="1" applyBorder="1" applyAlignment="1">
      <alignment horizontal="right" vertical="center"/>
    </xf>
    <xf fontId="6" fillId="0" borderId="38" numFmtId="4" xfId="0" applyNumberFormat="1" applyFont="1" applyBorder="1" applyAlignment="1">
      <alignment horizontal="right" vertical="center"/>
    </xf>
    <xf fontId="6" fillId="0" borderId="37" numFmtId="4" xfId="0" applyNumberFormat="1" applyFont="1" applyBorder="1" applyAlignment="1">
      <alignment horizontal="right" vertical="center" wrapText="1"/>
    </xf>
    <xf fontId="6" fillId="0" borderId="39" numFmtId="0" xfId="0" applyFont="1" applyBorder="1" applyAlignment="1">
      <alignment horizontal="center" vertical="center"/>
    </xf>
    <xf fontId="6" fillId="0" borderId="40" numFmtId="0" xfId="0" applyFont="1" applyBorder="1" applyAlignment="1">
      <alignment horizontal="center" vertical="center"/>
    </xf>
    <xf fontId="6" fillId="0" borderId="40" numFmtId="0" xfId="0" applyFont="1" applyBorder="1" applyAlignment="1">
      <alignment vertical="center"/>
    </xf>
    <xf fontId="0" fillId="0" borderId="41" numFmtId="0" xfId="0" applyBorder="1" applyAlignment="1">
      <alignment horizontal="center" vertical="center"/>
    </xf>
    <xf fontId="0" fillId="0" borderId="42" numFmtId="0" xfId="0" applyBorder="1" applyAlignment="1">
      <alignment horizontal="center" vertical="center"/>
    </xf>
    <xf fontId="0" fillId="0" borderId="42" numFmtId="0" xfId="0" applyBorder="1" applyAlignment="1">
      <alignment vertical="center"/>
    </xf>
    <xf fontId="6" fillId="0" borderId="43" numFmtId="0" xfId="0" applyFont="1" applyBorder="1" applyAlignment="1">
      <alignment horizontal="center"/>
    </xf>
    <xf fontId="6" fillId="0" borderId="44" numFmtId="0" xfId="0" applyFont="1" applyBorder="1" applyAlignment="1">
      <alignment horizontal="center"/>
    </xf>
    <xf fontId="6" fillId="0" borderId="44" numFmtId="0" xfId="0" applyFont="1" applyBorder="1"/>
    <xf fontId="6" fillId="0" borderId="44" numFmtId="0" xfId="0" applyFont="1" applyBorder="1" applyAlignment="1">
      <alignment horizontal="left"/>
    </xf>
    <xf fontId="6" fillId="0" borderId="44" numFmtId="4" xfId="0" applyNumberFormat="1" applyFont="1" applyBorder="1" applyAlignment="1">
      <alignment horizontal="right"/>
    </xf>
    <xf fontId="6" fillId="0" borderId="45" numFmtId="4" xfId="0" applyNumberFormat="1" applyFont="1" applyBorder="1" applyAlignment="1">
      <alignment horizontal="right"/>
    </xf>
    <xf fontId="6" fillId="0" borderId="46" numFmtId="0" xfId="0" applyFont="1" applyBorder="1" applyAlignment="1">
      <alignment horizontal="center"/>
    </xf>
    <xf fontId="6" fillId="0" borderId="47" numFmtId="0" xfId="0" applyFont="1" applyBorder="1" applyAlignment="1">
      <alignment horizontal="center"/>
    </xf>
    <xf fontId="5" fillId="0" borderId="47" numFmtId="0" xfId="0" applyFont="1" applyBorder="1"/>
    <xf fontId="6" fillId="0" borderId="47" numFmtId="0" xfId="0" applyFont="1" applyBorder="1" applyAlignment="1">
      <alignment horizontal="left"/>
    </xf>
    <xf fontId="5" fillId="0" borderId="47" numFmtId="4" xfId="0" applyNumberFormat="1" applyFont="1" applyBorder="1" applyAlignment="1">
      <alignment horizontal="right"/>
    </xf>
    <xf fontId="5" fillId="0" borderId="48" numFmtId="4" xfId="0" applyNumberFormat="1" applyFont="1" applyBorder="1" applyAlignment="1">
      <alignment horizontal="right"/>
    </xf>
    <xf fontId="5" fillId="2" borderId="10" numFmtId="4" xfId="0" applyNumberFormat="1" applyFont="1" applyFill="1" applyBorder="1" applyAlignment="1">
      <alignment horizontal="right"/>
    </xf>
    <xf fontId="5" fillId="2" borderId="11" numFmtId="0" xfId="0" applyFont="1" applyFill="1" applyBorder="1" applyAlignment="1">
      <alignment horizontal="right"/>
    </xf>
    <xf fontId="6" fillId="0" borderId="49" numFmtId="0" xfId="0" applyFont="1" applyBorder="1" applyAlignment="1">
      <alignment horizontal="center"/>
    </xf>
    <xf fontId="6" fillId="0" borderId="50" numFmtId="0" xfId="0" applyFont="1" applyBorder="1" applyAlignment="1">
      <alignment horizontal="center"/>
    </xf>
    <xf fontId="6" fillId="0" borderId="50" numFmtId="0" xfId="0" applyFont="1" applyBorder="1" applyAlignment="1">
      <alignment horizontal="left"/>
    </xf>
    <xf fontId="6" fillId="0" borderId="50" numFmtId="4" xfId="0" applyNumberFormat="1" applyFont="1" applyBorder="1" applyAlignment="1">
      <alignment horizontal="right"/>
    </xf>
    <xf fontId="5" fillId="0" borderId="50" numFmtId="0" xfId="0" applyFont="1" applyBorder="1"/>
    <xf fontId="5" fillId="0" borderId="50" numFmtId="4" xfId="0" applyNumberFormat="1" applyFont="1" applyBorder="1" applyAlignment="1">
      <alignment horizontal="right"/>
    </xf>
    <xf fontId="5" fillId="0" borderId="51" numFmtId="4" xfId="0" applyNumberFormat="1" applyFont="1" applyBorder="1" applyAlignment="1">
      <alignment horizontal="right"/>
    </xf>
    <xf fontId="5" fillId="0" borderId="22" numFmtId="4" xfId="0" applyNumberFormat="1" applyFont="1" applyBorder="1" applyAlignment="1">
      <alignment horizontal="right"/>
    </xf>
    <xf fontId="5" fillId="0" borderId="23" numFmtId="4" xfId="0" applyNumberFormat="1" applyFont="1" applyBorder="1" applyAlignment="1">
      <alignment horizontal="right"/>
    </xf>
    <xf fontId="6" fillId="0" borderId="50" numFmtId="0" xfId="0" applyFont="1" applyBorder="1"/>
    <xf fontId="6" fillId="0" borderId="51" numFmtId="4" xfId="0" applyNumberFormat="1" applyFont="1" applyBorder="1" applyAlignment="1">
      <alignment horizontal="right"/>
    </xf>
    <xf fontId="6" fillId="4" borderId="18" numFmtId="0" xfId="0" applyFont="1" applyFill="1" applyBorder="1" applyAlignment="1">
      <alignment horizontal="center"/>
    </xf>
    <xf fontId="6" fillId="4" borderId="19" numFmtId="0" xfId="0" applyFont="1" applyFill="1" applyBorder="1" applyAlignment="1">
      <alignment horizontal="center"/>
    </xf>
    <xf fontId="5" fillId="4" borderId="19" numFmtId="0" xfId="0" applyFont="1" applyFill="1" applyBorder="1"/>
    <xf fontId="5" fillId="4" borderId="19" numFmtId="4" xfId="0" applyNumberFormat="1" applyFont="1" applyFill="1" applyBorder="1" applyAlignment="1">
      <alignment horizontal="right"/>
    </xf>
    <xf fontId="5" fillId="4" borderId="20" numFmtId="4" xfId="0" applyNumberFormat="1" applyFont="1" applyFill="1" applyBorder="1" applyAlignment="1">
      <alignment horizontal="right"/>
    </xf>
    <xf fontId="6" fillId="0" borderId="23" numFmtId="0" xfId="0" applyFont="1" applyBorder="1"/>
    <xf fontId="6" fillId="2" borderId="6" numFmtId="0" xfId="0" applyFont="1" applyFill="1" applyBorder="1" applyAlignment="1">
      <alignment horizontal="center"/>
    </xf>
    <xf fontId="6" fillId="2" borderId="7" numFmtId="0" xfId="0" applyFont="1" applyFill="1" applyBorder="1" applyAlignment="1">
      <alignment horizontal="center"/>
    </xf>
    <xf fontId="6" fillId="2" borderId="7" numFmtId="0" xfId="0" applyFont="1" applyFill="1" applyBorder="1" applyAlignment="1">
      <alignment horizontal="right"/>
    </xf>
    <xf fontId="6" fillId="2" borderId="11" numFmtId="0" xfId="0" applyFont="1" applyFill="1" applyBorder="1"/>
    <xf fontId="6" fillId="0" borderId="25" numFmtId="0" xfId="0" applyFont="1" applyBorder="1" applyAlignment="1">
      <alignment vertical="center" wrapText="1"/>
    </xf>
    <xf fontId="6" fillId="0" borderId="19" numFmtId="0" xfId="0" applyFont="1" applyBorder="1" applyAlignment="1">
      <alignment vertical="center" wrapText="1"/>
    </xf>
    <xf fontId="6" fillId="0" borderId="19" numFmtId="0" xfId="0" applyFont="1" applyBorder="1" applyAlignment="1">
      <alignment wrapText="1"/>
    </xf>
    <xf fontId="6" fillId="0" borderId="19" numFmtId="4" xfId="0" applyNumberFormat="1" applyFont="1" applyBorder="1" applyAlignment="1">
      <alignment horizontal="right" vertical="center"/>
    </xf>
    <xf fontId="6" fillId="0" borderId="20" numFmtId="4" xfId="0" applyNumberFormat="1" applyFont="1" applyBorder="1" applyAlignment="1">
      <alignment vertical="center"/>
    </xf>
    <xf fontId="6" fillId="0" borderId="19" numFmtId="0" xfId="0" applyFont="1" applyBorder="1" applyAlignment="1">
      <alignment horizontal="left" vertical="center"/>
    </xf>
    <xf fontId="6" fillId="0" borderId="21" numFmtId="0" xfId="0" applyFont="1" applyBorder="1" applyAlignment="1">
      <alignment horizontal="center" vertical="top"/>
    </xf>
    <xf fontId="6" fillId="0" borderId="22" numFmtId="0" xfId="0" applyFont="1" applyBorder="1" applyAlignment="1">
      <alignment horizontal="center" vertical="top"/>
    </xf>
    <xf fontId="3" fillId="0" borderId="22" numFmtId="0" xfId="0" applyFont="1" applyBorder="1" applyAlignment="1">
      <alignment vertical="top"/>
    </xf>
    <xf fontId="6" fillId="0" borderId="22" numFmtId="0" xfId="0" applyFont="1" applyBorder="1" applyAlignment="1">
      <alignment wrapText="1"/>
    </xf>
    <xf fontId="6" fillId="0" borderId="22" numFmtId="0" xfId="0" applyFont="1" applyBorder="1" applyAlignment="1">
      <alignment horizontal="right" vertical="center"/>
    </xf>
    <xf fontId="6" fillId="2" borderId="2" numFmtId="0" xfId="0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center" vertical="center"/>
    </xf>
    <xf fontId="5" fillId="2" borderId="3" numFmtId="0" xfId="0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right" vertical="center"/>
    </xf>
    <xf fontId="6" fillId="2" borderId="4" numFmtId="0" xfId="0" applyFont="1" applyFill="1" applyBorder="1"/>
    <xf fontId="6" fillId="0" borderId="30" numFmtId="0" xfId="0" applyFont="1" applyBorder="1" applyAlignment="1">
      <alignment horizontal="center" vertical="center"/>
    </xf>
    <xf fontId="6" fillId="0" borderId="31" numFmtId="0" xfId="0" applyFont="1" applyBorder="1" applyAlignment="1">
      <alignment horizontal="center" vertical="center"/>
    </xf>
    <xf fontId="6" fillId="0" borderId="31" numFmtId="0" xfId="0" applyFont="1" applyBorder="1" applyAlignment="1">
      <alignment vertical="center" wrapText="1"/>
    </xf>
    <xf fontId="6" fillId="0" borderId="31" numFmtId="0" xfId="0" applyFont="1" applyBorder="1" applyAlignment="1">
      <alignment horizontal="left" vertical="center" wrapText="1"/>
    </xf>
    <xf fontId="6" fillId="0" borderId="31" numFmtId="4" xfId="0" applyNumberFormat="1" applyFont="1" applyBorder="1" applyAlignment="1">
      <alignment horizontal="right" vertical="center"/>
    </xf>
    <xf fontId="6" fillId="0" borderId="32" numFmtId="4" xfId="0" applyNumberFormat="1" applyFont="1" applyBorder="1" applyAlignment="1">
      <alignment vertical="center"/>
    </xf>
    <xf fontId="6" fillId="0" borderId="52" numFmtId="0" xfId="0" applyFont="1" applyBorder="1" applyAlignment="1">
      <alignment horizontal="center"/>
    </xf>
    <xf fontId="6" fillId="0" borderId="53" numFmtId="4" xfId="0" applyNumberFormat="1" applyFont="1" applyBorder="1" applyAlignment="1">
      <alignment vertical="center"/>
    </xf>
    <xf fontId="6" fillId="0" borderId="52" numFmtId="0" xfId="0" applyFont="1" applyBorder="1" applyAlignment="1">
      <alignment horizontal="center" vertical="center"/>
    </xf>
    <xf fontId="6" fillId="0" borderId="54" numFmtId="0" xfId="0" applyFont="1" applyBorder="1" applyAlignment="1">
      <alignment horizontal="center" vertical="center"/>
    </xf>
    <xf fontId="6" fillId="0" borderId="55" numFmtId="4" xfId="0" applyNumberFormat="1" applyFont="1" applyBorder="1" applyAlignment="1">
      <alignment vertical="center"/>
    </xf>
    <xf fontId="6" fillId="0" borderId="56" numFmtId="0" xfId="0" applyFont="1" applyBorder="1" applyAlignment="1">
      <alignment horizontal="center" vertical="center"/>
    </xf>
    <xf fontId="6" fillId="0" borderId="57" numFmtId="0" xfId="0" applyFont="1" applyBorder="1" applyAlignment="1">
      <alignment horizontal="center" vertical="center"/>
    </xf>
    <xf fontId="6" fillId="0" borderId="57" numFmtId="0" xfId="0" applyFont="1" applyBorder="1" applyAlignment="1">
      <alignment vertical="center" wrapText="1"/>
    </xf>
    <xf fontId="6" fillId="0" borderId="57" numFmtId="0" xfId="0" applyFont="1" applyBorder="1" applyAlignment="1">
      <alignment horizontal="left" vertical="center" wrapText="1"/>
    </xf>
    <xf fontId="6" fillId="0" borderId="57" numFmtId="4" xfId="0" applyNumberFormat="1" applyFont="1" applyBorder="1" applyAlignment="1">
      <alignment horizontal="right" vertical="center"/>
    </xf>
    <xf fontId="6" fillId="0" borderId="58" numFmtId="4" xfId="0" applyNumberFormat="1" applyFont="1" applyBorder="1" applyAlignment="1">
      <alignment vertical="center"/>
    </xf>
    <xf fontId="6" fillId="0" borderId="59" numFmtId="0" xfId="0" applyFont="1" applyBorder="1" applyAlignment="1">
      <alignment horizontal="center" vertical="center"/>
    </xf>
    <xf fontId="6" fillId="0" borderId="37" numFmtId="0" xfId="0" applyFont="1" applyBorder="1" applyAlignment="1">
      <alignment vertical="center" wrapText="1"/>
    </xf>
    <xf fontId="6" fillId="0" borderId="37" numFmtId="0" xfId="0" applyFont="1" applyBorder="1" applyAlignment="1">
      <alignment horizontal="left" vertical="center" wrapText="1"/>
    </xf>
    <xf fontId="6" fillId="0" borderId="60" numFmtId="4" xfId="0" applyNumberFormat="1" applyFont="1" applyBorder="1" applyAlignment="1">
      <alignment horizontal="right" vertical="center"/>
    </xf>
    <xf fontId="6" fillId="0" borderId="61" numFmtId="4" xfId="0" applyNumberFormat="1" applyFont="1" applyBorder="1" applyAlignment="1">
      <alignment vertical="center"/>
    </xf>
    <xf fontId="5" fillId="0" borderId="57" numFmtId="0" xfId="0" applyFont="1" applyBorder="1" applyAlignment="1">
      <alignment vertical="center" wrapText="1"/>
    </xf>
    <xf fontId="5" fillId="0" borderId="57" numFmtId="0" xfId="0" applyFont="1" applyBorder="1" applyAlignment="1">
      <alignment horizontal="left" vertical="center" wrapText="1"/>
    </xf>
    <xf fontId="5" fillId="0" borderId="60" numFmtId="4" xfId="0" applyNumberFormat="1" applyFont="1" applyBorder="1" applyAlignment="1">
      <alignment horizontal="right" vertical="center"/>
    </xf>
    <xf fontId="5" fillId="0" borderId="62" numFmtId="4" xfId="0" applyNumberFormat="1" applyFont="1" applyBorder="1" applyAlignment="1">
      <alignment horizontal="right" vertical="center"/>
    </xf>
    <xf fontId="6" fillId="0" borderId="49" numFmtId="0" xfId="0" applyFont="1" applyBorder="1" applyAlignment="1">
      <alignment horizontal="center" vertical="center"/>
    </xf>
    <xf fontId="6" fillId="0" borderId="50" numFmtId="0" xfId="0" applyFont="1" applyBorder="1" applyAlignment="1">
      <alignment horizontal="center" vertical="center"/>
    </xf>
    <xf fontId="6" fillId="0" borderId="50" numFmtId="0" xfId="0" applyFont="1" applyBorder="1" applyAlignment="1">
      <alignment vertical="center" wrapText="1"/>
    </xf>
    <xf fontId="6" fillId="0" borderId="50" numFmtId="0" xfId="0" applyFont="1" applyBorder="1" applyAlignment="1">
      <alignment horizontal="left" vertical="center" wrapText="1"/>
    </xf>
    <xf fontId="6" fillId="0" borderId="50" numFmtId="4" xfId="0" applyNumberFormat="1" applyFont="1" applyBorder="1" applyAlignment="1">
      <alignment horizontal="right" vertical="center"/>
    </xf>
    <xf fontId="6" fillId="0" borderId="51" numFmtId="4" xfId="0" applyNumberFormat="1" applyFont="1" applyBorder="1" applyAlignment="1">
      <alignment vertical="center"/>
    </xf>
    <xf fontId="6" fillId="2" borderId="8" numFmtId="0" xfId="0" applyFont="1" applyFill="1" applyBorder="1"/>
    <xf fontId="5" fillId="2" borderId="10" numFmtId="0" xfId="0" applyFont="1" applyFill="1" applyBorder="1" applyAlignment="1">
      <alignment horizontal="center" vertical="center" wrapText="1"/>
    </xf>
    <xf fontId="6" fillId="2" borderId="11" numFmtId="0" xfId="0" applyFont="1" applyFill="1" applyBorder="1" applyAlignment="1">
      <alignment horizontal="right" vertical="center"/>
    </xf>
    <xf fontId="6" fillId="0" borderId="25" numFmtId="0" xfId="0" applyFont="1" applyBorder="1" applyAlignment="1">
      <alignment vertical="center"/>
    </xf>
    <xf fontId="6" fillId="0" borderId="26" numFmtId="4" xfId="0" applyNumberFormat="1" applyFont="1" applyBorder="1" applyAlignment="1">
      <alignment horizontal="right" vertical="center"/>
    </xf>
    <xf fontId="6" fillId="0" borderId="14" numFmtId="4" xfId="0" applyNumberFormat="1" applyFont="1" applyBorder="1" applyAlignment="1">
      <alignment horizontal="right" vertical="center"/>
    </xf>
    <xf fontId="6" fillId="0" borderId="17" numFmtId="4" xfId="0" applyNumberFormat="1" applyFont="1" applyBorder="1" applyAlignment="1">
      <alignment horizontal="right" vertical="center"/>
    </xf>
    <xf fontId="6" fillId="0" borderId="19" numFmtId="4" xfId="0" applyNumberFormat="1" applyFont="1" applyBorder="1" applyAlignment="1">
      <alignment horizontal="right"/>
    </xf>
    <xf fontId="6" fillId="0" borderId="20" numFmtId="4" xfId="0" applyNumberFormat="1" applyFont="1" applyBorder="1" applyAlignment="1">
      <alignment horizontal="right"/>
    </xf>
    <xf fontId="3" fillId="0" borderId="22" numFmtId="0" xfId="0" applyFont="1" applyBorder="1"/>
    <xf fontId="6" fillId="2" borderId="18" numFmtId="0" xfId="0" applyFont="1" applyFill="1" applyBorder="1" applyAlignment="1">
      <alignment horizontal="center" vertical="center"/>
    </xf>
    <xf fontId="6" fillId="2" borderId="19" numFmtId="0" xfId="0" applyFont="1" applyFill="1" applyBorder="1" applyAlignment="1">
      <alignment horizontal="center" vertical="center"/>
    </xf>
    <xf fontId="5" fillId="2" borderId="19" numFmtId="0" xfId="0" applyFont="1" applyFill="1" applyBorder="1" applyAlignment="1">
      <alignment horizontal="center" vertical="center"/>
    </xf>
    <xf fontId="6" fillId="2" borderId="19" numFmtId="0" xfId="0" applyFont="1" applyFill="1" applyBorder="1" applyAlignment="1">
      <alignment horizontal="right" vertical="center"/>
    </xf>
    <xf fontId="6" fillId="2" borderId="20" numFmtId="0" xfId="0" applyFont="1" applyFill="1" applyBorder="1" applyAlignment="1">
      <alignment vertical="center"/>
    </xf>
    <xf fontId="6" fillId="0" borderId="25" numFmtId="0" xfId="0" applyFont="1" applyBorder="1" applyAlignment="1">
      <alignment wrapText="1"/>
    </xf>
    <xf fontId="6" fillId="0" borderId="13" numFmtId="0" xfId="0" applyFont="1" applyBorder="1" applyAlignment="1">
      <alignment wrapText="1"/>
    </xf>
    <xf fontId="6" fillId="0" borderId="15" numFmtId="0" xfId="0" applyFont="1" applyBorder="1"/>
    <xf fontId="5" fillId="2" borderId="19" numFmtId="0" xfId="0" applyFont="1" applyFill="1" applyBorder="1" applyAlignment="1">
      <alignment horizontal="center" vertical="center" wrapText="1"/>
    </xf>
    <xf fontId="6" fillId="2" borderId="19" numFmtId="0" xfId="0" applyFont="1" applyFill="1" applyBorder="1" applyAlignment="1">
      <alignment horizontal="right"/>
    </xf>
    <xf fontId="6" fillId="2" borderId="20" numFmtId="0" xfId="0" applyFont="1" applyFill="1" applyBorder="1"/>
    <xf fontId="7" fillId="0" borderId="26" numFmtId="4" xfId="0" applyNumberFormat="1" applyFont="1" applyBorder="1" applyAlignment="1">
      <alignment vertical="center"/>
    </xf>
    <xf fontId="5" fillId="0" borderId="19" numFmtId="0" xfId="0" applyFont="1" applyBorder="1" applyAlignment="1">
      <alignment horizontal="center" vertical="center"/>
    </xf>
    <xf fontId="5" fillId="0" borderId="19" numFmtId="0" xfId="0" applyFont="1" applyBorder="1" applyAlignment="1">
      <alignment horizontal="left" wrapText="1"/>
    </xf>
    <xf fontId="5" fillId="3" borderId="19" numFmtId="0" xfId="0" applyFont="1" applyFill="1" applyBorder="1" applyAlignment="1">
      <alignment horizontal="right"/>
    </xf>
    <xf fontId="6" fillId="0" borderId="23" numFmtId="0" xfId="0" applyFont="1" applyBorder="1" applyAlignment="1">
      <alignment horizontal="right"/>
    </xf>
    <xf fontId="5" fillId="0" borderId="19" numFmtId="0" xfId="0" applyFont="1" applyBorder="1" applyAlignment="1">
      <alignment horizontal="left" vertical="center" wrapText="1"/>
    </xf>
    <xf fontId="5" fillId="2" borderId="18" numFmtId="0" xfId="0" applyFont="1" applyFill="1" applyBorder="1"/>
    <xf fontId="5" fillId="2" borderId="19" numFmtId="0" xfId="0" applyFont="1" applyFill="1" applyBorder="1"/>
    <xf fontId="5" fillId="2" borderId="19" numFmtId="0" xfId="0" applyFont="1" applyFill="1" applyBorder="1" applyAlignment="1">
      <alignment horizontal="center" wrapText="1"/>
    </xf>
    <xf fontId="5" fillId="2" borderId="20" numFmtId="0" xfId="0" applyFont="1" applyFill="1" applyBorder="1"/>
    <xf fontId="5" fillId="0" borderId="18" numFmtId="0" xfId="0" applyFont="1" applyBorder="1" applyAlignment="1">
      <alignment horizontal="center" vertical="center"/>
    </xf>
    <xf fontId="6" fillId="5" borderId="18" numFmtId="0" xfId="0" applyFont="1" applyFill="1" applyBorder="1" applyAlignment="1">
      <alignment horizontal="center"/>
    </xf>
    <xf fontId="6" fillId="5" borderId="19" numFmtId="0" xfId="0" applyFont="1" applyFill="1" applyBorder="1" applyAlignment="1">
      <alignment horizontal="center"/>
    </xf>
    <xf fontId="5" fillId="5" borderId="19" numFmtId="0" xfId="0" applyFont="1" applyFill="1" applyBorder="1"/>
    <xf fontId="5" fillId="5" borderId="19" numFmtId="0" xfId="0" applyFont="1" applyFill="1" applyBorder="1" applyAlignment="1">
      <alignment horizontal="right"/>
    </xf>
    <xf fontId="5" fillId="5" borderId="19" numFmtId="4" xfId="0" applyNumberFormat="1" applyFont="1" applyFill="1" applyBorder="1" applyAlignment="1">
      <alignment horizontal="right"/>
    </xf>
    <xf fontId="5" fillId="5" borderId="20" numFmtId="4" xfId="0" applyNumberFormat="1" applyFont="1" applyFill="1" applyBorder="1" applyAlignment="1">
      <alignment horizontal="right"/>
    </xf>
    <xf fontId="6" fillId="2" borderId="18" numFmtId="0" xfId="0" applyFont="1" applyFill="1" applyBorder="1" applyAlignment="1">
      <alignment horizontal="center"/>
    </xf>
    <xf fontId="6" fillId="2" borderId="19" numFmtId="0" xfId="0" applyFont="1" applyFill="1" applyBorder="1" applyAlignment="1">
      <alignment horizontal="center"/>
    </xf>
    <xf fontId="5" fillId="2" borderId="63" numFmtId="0" xfId="0" applyFont="1" applyFill="1" applyBorder="1" applyAlignment="1">
      <alignment horizontal="center"/>
    </xf>
    <xf fontId="5" fillId="2" borderId="64" numFmtId="0" xfId="0" applyFont="1" applyFill="1" applyBorder="1" applyAlignment="1">
      <alignment horizontal="center"/>
    </xf>
    <xf fontId="5" fillId="2" borderId="19" numFmtId="4" xfId="0" applyNumberFormat="1" applyFont="1" applyFill="1" applyBorder="1" applyAlignment="1">
      <alignment horizontal="right"/>
    </xf>
    <xf fontId="5" fillId="2" borderId="20" numFmtId="4" xfId="0" applyNumberFormat="1" applyFont="1" applyFill="1" applyBorder="1" applyAlignment="1">
      <alignment horizontal="right"/>
    </xf>
    <xf fontId="6" fillId="0" borderId="65" numFmtId="0" xfId="0" applyFont="1" applyBorder="1" applyAlignment="1">
      <alignment horizontal="center" vertical="center"/>
    </xf>
    <xf fontId="6" fillId="5" borderId="66" numFmtId="0" xfId="0" applyFont="1" applyFill="1" applyBorder="1" applyAlignment="1">
      <alignment horizontal="center" vertical="center"/>
    </xf>
    <xf fontId="6" fillId="5" borderId="66" numFmtId="0" xfId="0" applyFont="1" applyFill="1" applyBorder="1" applyAlignment="1">
      <alignment vertical="center"/>
    </xf>
    <xf fontId="6" fillId="5" borderId="66" numFmtId="0" xfId="0" applyFont="1" applyFill="1" applyBorder="1" applyAlignment="1">
      <alignment horizontal="left" wrapText="1"/>
    </xf>
    <xf fontId="6" fillId="5" borderId="66" numFmtId="4" xfId="0" applyNumberFormat="1" applyFont="1" applyFill="1" applyBorder="1" applyAlignment="1">
      <alignment horizontal="right" vertical="center"/>
    </xf>
    <xf fontId="6" fillId="5" borderId="67" numFmtId="4" xfId="0" applyNumberFormat="1" applyFont="1" applyFill="1" applyBorder="1" applyAlignment="1">
      <alignment horizontal="right" vertical="center"/>
    </xf>
    <xf fontId="6" fillId="0" borderId="56" numFmtId="0" xfId="0" applyFont="1" applyBorder="1" applyAlignment="1">
      <alignment horizontal="center"/>
    </xf>
    <xf fontId="6" fillId="5" borderId="57" numFmtId="0" xfId="0" applyFont="1" applyFill="1" applyBorder="1" applyAlignment="1">
      <alignment horizontal="center"/>
    </xf>
    <xf fontId="6" fillId="5" borderId="57" numFmtId="0" xfId="0" applyFont="1" applyFill="1" applyBorder="1"/>
    <xf fontId="6" fillId="5" borderId="57" numFmtId="0" xfId="0" applyFont="1" applyFill="1" applyBorder="1" applyAlignment="1">
      <alignment horizontal="left"/>
    </xf>
    <xf fontId="6" fillId="5" borderId="57" numFmtId="4" xfId="0" applyNumberFormat="1" applyFont="1" applyFill="1" applyBorder="1" applyAlignment="1">
      <alignment horizontal="right"/>
    </xf>
    <xf fontId="6" fillId="5" borderId="62" numFmtId="4" xfId="0" applyNumberFormat="1" applyFont="1" applyFill="1" applyBorder="1" applyAlignment="1">
      <alignment horizontal="right"/>
    </xf>
    <xf fontId="6" fillId="5" borderId="57" numFmtId="0" xfId="0" applyFont="1" applyFill="1" applyBorder="1" applyAlignment="1">
      <alignment horizontal="center" vertical="center"/>
    </xf>
    <xf fontId="6" fillId="5" borderId="57" numFmtId="0" xfId="0" applyFont="1" applyFill="1" applyBorder="1" applyAlignment="1">
      <alignment vertical="center"/>
    </xf>
    <xf fontId="6" fillId="5" borderId="57" numFmtId="0" xfId="0" applyFont="1" applyFill="1" applyBorder="1" applyAlignment="1">
      <alignment horizontal="left" wrapText="1"/>
    </xf>
    <xf fontId="6" fillId="5" borderId="57" numFmtId="4" xfId="0" applyNumberFormat="1" applyFont="1" applyFill="1" applyBorder="1" applyAlignment="1">
      <alignment horizontal="right" vertical="center" wrapText="1"/>
    </xf>
    <xf fontId="6" fillId="5" borderId="62" numFmtId="4" xfId="0" applyNumberFormat="1" applyFont="1" applyFill="1" applyBorder="1" applyAlignment="1">
      <alignment horizontal="right" vertical="center" wrapText="1"/>
    </xf>
    <xf fontId="6" fillId="5" borderId="57" numFmtId="0" xfId="0" applyFont="1" applyFill="1" applyBorder="1" applyAlignment="1">
      <alignment wrapText="1"/>
    </xf>
    <xf fontId="6" fillId="5" borderId="57" numFmtId="4" xfId="0" applyNumberFormat="1" applyFont="1" applyFill="1" applyBorder="1" applyAlignment="1">
      <alignment horizontal="right" vertical="center"/>
    </xf>
    <xf fontId="6" fillId="5" borderId="62" numFmtId="4" xfId="0" applyNumberFormat="1" applyFont="1" applyFill="1" applyBorder="1" applyAlignment="1">
      <alignment horizontal="right" vertical="center"/>
    </xf>
    <xf fontId="6" fillId="5" borderId="49" numFmtId="0" xfId="0" applyFont="1" applyFill="1" applyBorder="1" applyAlignment="1">
      <alignment horizontal="center"/>
    </xf>
    <xf fontId="6" fillId="5" borderId="50" numFmtId="0" xfId="0" applyFont="1" applyFill="1" applyBorder="1" applyAlignment="1">
      <alignment horizontal="center"/>
    </xf>
    <xf fontId="5" fillId="5" borderId="50" numFmtId="0" xfId="0" applyFont="1" applyFill="1" applyBorder="1"/>
    <xf fontId="6" fillId="5" borderId="50" numFmtId="0" xfId="0" applyFont="1" applyFill="1" applyBorder="1" applyAlignment="1">
      <alignment horizontal="left" wrapText="1"/>
    </xf>
    <xf fontId="5" fillId="5" borderId="50" numFmtId="4" xfId="0" applyNumberFormat="1" applyFont="1" applyFill="1" applyBorder="1" applyAlignment="1">
      <alignment horizontal="right"/>
    </xf>
    <xf fontId="5" fillId="5" borderId="51" numFmtId="4" xfId="0" applyNumberFormat="1" applyFont="1" applyFill="1" applyBorder="1" applyAlignment="1">
      <alignment horizontal="right"/>
    </xf>
    <xf fontId="6" fillId="5" borderId="19" numFmtId="0" xfId="0" applyFont="1" applyFill="1" applyBorder="1"/>
    <xf fontId="6" fillId="5" borderId="19" numFmtId="0" xfId="0" applyFont="1" applyFill="1" applyBorder="1" applyAlignment="1">
      <alignment horizontal="left" wrapText="1"/>
    </xf>
    <xf fontId="6" fillId="5" borderId="19" numFmtId="4" xfId="0" applyNumberFormat="1" applyFont="1" applyFill="1" applyBorder="1" applyAlignment="1">
      <alignment horizontal="right"/>
    </xf>
    <xf fontId="6" fillId="5" borderId="20" numFmtId="4" xfId="0" applyNumberFormat="1" applyFont="1" applyFill="1" applyBorder="1" applyAlignment="1">
      <alignment horizontal="right"/>
    </xf>
    <xf fontId="5" fillId="2" borderId="21" numFmtId="0" xfId="0" applyFont="1" applyFill="1" applyBorder="1"/>
    <xf fontId="5" fillId="2" borderId="22" numFmtId="0" xfId="0" applyFont="1" applyFill="1" applyBorder="1"/>
    <xf fontId="5" fillId="2" borderId="68" numFmtId="0" xfId="0" applyFont="1" applyFill="1" applyBorder="1" applyAlignment="1">
      <alignment horizontal="center"/>
    </xf>
    <xf fontId="5" fillId="2" borderId="69" numFmtId="0" xfId="0" applyFont="1" applyFill="1" applyBorder="1" applyAlignment="1">
      <alignment horizontal="center"/>
    </xf>
    <xf fontId="5" fillId="2" borderId="23" numFmtId="0" xfId="0" applyFont="1" applyFill="1" applyBorder="1"/>
    <xf fontId="6" fillId="0" borderId="31" numFmtId="0" xfId="0" applyFont="1" applyBorder="1" applyAlignment="1">
      <alignment vertical="center"/>
    </xf>
    <xf fontId="6" fillId="0" borderId="31" numFmtId="0" xfId="0" applyFont="1" applyBorder="1" applyAlignment="1">
      <alignment wrapText="1"/>
    </xf>
    <xf fontId="6" fillId="0" borderId="31" numFmtId="4" xfId="0" applyNumberFormat="1" applyFont="1" applyBorder="1" applyAlignment="1">
      <alignment vertical="center"/>
    </xf>
    <xf fontId="3" fillId="0" borderId="15" numFmtId="0" xfId="0" applyFont="1" applyBorder="1" applyAlignment="1">
      <alignment horizontal="center"/>
    </xf>
    <xf fontId="9" fillId="0" borderId="0" numFmtId="0" xfId="0" applyFont="1" applyAlignment="1">
      <alignment wrapText="1"/>
    </xf>
    <xf fontId="3" fillId="0" borderId="57" numFmtId="0" xfId="0" applyFont="1" applyBorder="1" applyAlignment="1">
      <alignment horizontal="center"/>
    </xf>
    <xf fontId="6" fillId="0" borderId="57" numFmtId="0" xfId="0" applyFont="1" applyBorder="1" applyAlignment="1">
      <alignment vertical="center"/>
    </xf>
    <xf fontId="6" fillId="0" borderId="57" numFmtId="4" xfId="0" applyNumberFormat="1" applyFont="1" applyBorder="1" applyAlignment="1">
      <alignment vertical="center"/>
    </xf>
    <xf fontId="6" fillId="0" borderId="62" numFmtId="4" xfId="0" applyNumberFormat="1" applyFont="1" applyBorder="1" applyAlignment="1">
      <alignment vertical="center"/>
    </xf>
    <xf fontId="3" fillId="0" borderId="57" numFmtId="0" xfId="0" applyFont="1" applyBorder="1" applyAlignment="1">
      <alignment horizontal="center" vertical="center"/>
    </xf>
    <xf fontId="6" fillId="0" borderId="70" numFmtId="0" xfId="0" applyFont="1" applyBorder="1" applyAlignment="1">
      <alignment vertical="center"/>
    </xf>
    <xf fontId="6" fillId="0" borderId="70" numFmtId="0" xfId="0" applyFont="1" applyBorder="1" applyAlignment="1">
      <alignment horizontal="center" vertical="center"/>
    </xf>
    <xf fontId="6" fillId="0" borderId="70" numFmtId="0" xfId="0" applyFont="1" applyBorder="1" applyAlignment="1">
      <alignment horizontal="left" vertical="center"/>
    </xf>
    <xf fontId="6" fillId="0" borderId="71" numFmtId="0" xfId="0" applyFont="1" applyBorder="1" applyAlignment="1">
      <alignment horizontal="left" vertical="center" wrapText="1"/>
    </xf>
    <xf fontId="6" fillId="0" borderId="70" numFmtId="4" xfId="0" applyNumberFormat="1" applyFont="1" applyBorder="1" applyAlignment="1">
      <alignment vertical="center"/>
    </xf>
    <xf fontId="6" fillId="0" borderId="72" numFmtId="0" xfId="0" applyFont="1" applyBorder="1" applyAlignment="1">
      <alignment horizontal="center" vertical="center"/>
    </xf>
    <xf fontId="6" fillId="0" borderId="72" numFmtId="0" xfId="0" applyFont="1" applyBorder="1" applyAlignment="1">
      <alignment horizontal="left" vertical="center"/>
    </xf>
    <xf fontId="6" fillId="0" borderId="73" numFmtId="0" xfId="0" applyFont="1" applyBorder="1" applyAlignment="1">
      <alignment horizontal="center" vertical="center"/>
    </xf>
    <xf fontId="6" fillId="0" borderId="74" numFmtId="0" xfId="0" applyFont="1" applyBorder="1" applyAlignment="1">
      <alignment horizontal="center" vertical="center"/>
    </xf>
    <xf fontId="6" fillId="0" borderId="57" numFmtId="0" xfId="0" applyFont="1" applyBorder="1" applyAlignment="1">
      <alignment horizontal="left" vertical="center"/>
    </xf>
    <xf fontId="10" fillId="0" borderId="0" numFmtId="4" xfId="0" applyNumberFormat="1" applyFont="1"/>
    <xf fontId="6" fillId="0" borderId="75" numFmtId="0" xfId="0" applyFont="1" applyBorder="1" applyAlignment="1">
      <alignment horizontal="center" vertical="center"/>
    </xf>
    <xf fontId="6" fillId="0" borderId="70" numFmtId="0" xfId="0" applyFont="1" applyBorder="1" applyAlignment="1">
      <alignment vertical="center" wrapText="1"/>
    </xf>
    <xf fontId="6" fillId="0" borderId="76" numFmtId="0" xfId="0" applyFont="1" applyBorder="1" applyAlignment="1">
      <alignment vertical="center"/>
    </xf>
    <xf fontId="6" fillId="0" borderId="77" numFmtId="0" xfId="0" applyFont="1" applyBorder="1" applyAlignment="1">
      <alignment horizontal="center" vertical="center"/>
    </xf>
    <xf fontId="6" fillId="0" borderId="78" numFmtId="0" xfId="0" applyFont="1" applyBorder="1" applyAlignment="1">
      <alignment horizontal="center" vertical="center"/>
    </xf>
    <xf fontId="6" fillId="0" borderId="78" numFmtId="0" xfId="0" applyFont="1" applyBorder="1" applyAlignment="1">
      <alignment vertical="center"/>
    </xf>
    <xf fontId="6" fillId="0" borderId="78" numFmtId="0" xfId="0" applyFont="1" applyBorder="1" applyAlignment="1">
      <alignment vertical="center" wrapText="1"/>
    </xf>
    <xf fontId="6" fillId="0" borderId="78" numFmtId="4" xfId="0" applyNumberFormat="1" applyFont="1" applyBorder="1" applyAlignment="1">
      <alignment vertical="center"/>
    </xf>
    <xf fontId="6" fillId="0" borderId="79" numFmtId="4" xfId="0" applyNumberFormat="1" applyFont="1" applyBorder="1" applyAlignment="1">
      <alignment vertical="center"/>
    </xf>
    <xf fontId="11" fillId="0" borderId="0" numFmtId="0" xfId="0" applyFont="1" applyAlignment="1">
      <alignment vertical="center"/>
    </xf>
    <xf fontId="12" fillId="0" borderId="0" numFmtId="0" xfId="0" applyFont="1" applyAlignment="1">
      <alignment vertical="center" wrapText="1"/>
    </xf>
    <xf fontId="13" fillId="0" borderId="0" numFmtId="0" xfId="0" applyFont="1" applyAlignment="1">
      <alignment horizontal="left" vertical="center"/>
    </xf>
    <xf fontId="5" fillId="0" borderId="50" numFmtId="0" xfId="0" applyFont="1" applyBorder="1" applyAlignment="1">
      <alignment vertical="center"/>
    </xf>
    <xf fontId="5" fillId="0" borderId="50" numFmtId="0" xfId="0" applyFont="1" applyBorder="1" applyAlignment="1">
      <alignment vertical="center" wrapText="1"/>
    </xf>
    <xf fontId="5" fillId="0" borderId="50" numFmtId="4" xfId="0" applyNumberFormat="1" applyFont="1" applyBorder="1" applyAlignment="1">
      <alignment vertical="center"/>
    </xf>
    <xf fontId="5" fillId="0" borderId="80" numFmtId="4" xfId="0" applyNumberFormat="1" applyFont="1" applyBorder="1" applyAlignment="1">
      <alignment vertical="center"/>
    </xf>
    <xf fontId="7" fillId="0" borderId="19" numFmtId="4" xfId="0" applyNumberFormat="1" applyFont="1" applyBorder="1"/>
    <xf fontId="5" fillId="4" borderId="19" numFmtId="0" xfId="0" applyFont="1" applyFill="1" applyBorder="1" applyAlignment="1">
      <alignment horizontal="right"/>
    </xf>
    <xf fontId="8" fillId="4" borderId="19" numFmtId="4" xfId="0" applyNumberFormat="1" applyFont="1" applyFill="1" applyBorder="1" applyAlignment="1">
      <alignment horizontal="right"/>
    </xf>
    <xf fontId="8" fillId="4" borderId="20" numFmtId="4" xfId="0" applyNumberFormat="1" applyFont="1" applyFill="1" applyBorder="1" applyAlignment="1">
      <alignment horizontal="right"/>
    </xf>
    <xf fontId="5" fillId="0" borderId="23" numFmtId="0" xfId="0" applyFont="1" applyBorder="1"/>
    <xf fontId="5" fillId="2" borderId="18" numFmtId="0" xfId="0" applyFont="1" applyFill="1" applyBorder="1" applyAlignment="1">
      <alignment horizontal="center"/>
    </xf>
    <xf fontId="5" fillId="2" borderId="19" numFmtId="0" xfId="0" applyFont="1" applyFill="1" applyBorder="1" applyAlignment="1">
      <alignment horizontal="center"/>
    </xf>
    <xf fontId="5" fillId="2" borderId="19" numFmtId="4" xfId="0" applyNumberFormat="1" applyFont="1" applyFill="1" applyBorder="1"/>
    <xf fontId="6" fillId="0" borderId="25" numFmtId="0" xfId="0" applyFont="1" applyBorder="1"/>
    <xf fontId="6" fillId="0" borderId="25" numFmtId="0" xfId="0" applyFont="1" applyBorder="1" applyAlignment="1">
      <alignment horizontal="right"/>
    </xf>
    <xf fontId="7" fillId="0" borderId="26" numFmtId="4" xfId="0" applyNumberFormat="1" applyFont="1" applyBorder="1"/>
    <xf fontId="5" fillId="0" borderId="16" numFmtId="0" xfId="0" applyFont="1" applyBorder="1" applyAlignment="1">
      <alignment horizontal="center"/>
    </xf>
    <xf fontId="6" fillId="0" borderId="15" numFmtId="0" xfId="0" applyFont="1" applyBorder="1" applyAlignment="1">
      <alignment horizontal="center"/>
    </xf>
    <xf fontId="6" fillId="0" borderId="15" numFmtId="0" xfId="0" applyFont="1" applyBorder="1" applyAlignment="1">
      <alignment horizontal="right"/>
    </xf>
    <xf fontId="7" fillId="0" borderId="17" numFmtId="4" xfId="0" applyNumberFormat="1" applyFont="1" applyBorder="1"/>
    <xf fontId="5" fillId="2" borderId="20" numFmtId="4" xfId="0" applyNumberFormat="1" applyFont="1" applyFill="1" applyBorder="1"/>
    <xf fontId="5" fillId="0" borderId="25" numFmtId="0" xfId="0" applyFont="1" applyBorder="1" applyAlignment="1">
      <alignment horizontal="center"/>
    </xf>
    <xf fontId="6" fillId="0" borderId="26" numFmtId="4" xfId="0" applyNumberFormat="1" applyFont="1" applyBorder="1"/>
    <xf fontId="3" fillId="0" borderId="0" numFmtId="164" xfId="0" applyNumberFormat="1" applyFont="1"/>
    <xf fontId="6" fillId="0" borderId="23" numFmtId="4" xfId="0" applyNumberFormat="1" applyFont="1" applyBorder="1"/>
    <xf fontId="6" fillId="0" borderId="20" numFmtId="0" xfId="0" applyFont="1" applyBorder="1"/>
    <xf fontId="5" fillId="2" borderId="7" numFmtId="4" xfId="0" applyNumberFormat="1" applyFont="1" applyFill="1" applyBorder="1" applyAlignment="1">
      <alignment horizontal="right"/>
    </xf>
    <xf fontId="5" fillId="2" borderId="8" numFmtId="4" xfId="0" applyNumberFormat="1" applyFont="1" applyFill="1" applyBorder="1"/>
    <xf fontId="8" fillId="5" borderId="21" numFmtId="0" xfId="0" applyFont="1" applyFill="1" applyBorder="1" applyAlignment="1">
      <alignment horizontal="center"/>
    </xf>
    <xf fontId="7" fillId="5" borderId="22" numFmtId="0" xfId="0" applyFont="1" applyFill="1" applyBorder="1" applyAlignment="1">
      <alignment horizontal="center"/>
    </xf>
    <xf fontId="7" fillId="5" borderId="22" numFmtId="0" xfId="0" applyFont="1" applyFill="1" applyBorder="1"/>
    <xf fontId="8" fillId="5" borderId="22" numFmtId="4" xfId="0" applyNumberFormat="1" applyFont="1" applyFill="1" applyBorder="1" applyAlignment="1">
      <alignment horizontal="right"/>
    </xf>
    <xf fontId="7" fillId="5" borderId="23" numFmtId="4" xfId="0" applyNumberFormat="1" applyFont="1" applyFill="1" applyBorder="1"/>
    <xf fontId="5" fillId="2" borderId="10" numFmtId="4" xfId="0" applyNumberFormat="1" applyFont="1" applyFill="1" applyBorder="1"/>
    <xf fontId="5" fillId="2" borderId="11" numFmtId="4" xfId="0" applyNumberFormat="1" applyFont="1" applyFill="1" applyBorder="1"/>
    <xf fontId="5" fillId="0" borderId="22" numFmtId="4" xfId="0" applyNumberFormat="1" applyFont="1" applyBorder="1"/>
    <xf fontId="3" fillId="0" borderId="0" numFmtId="3" xfId="0" applyNumberFormat="1" applyFont="1"/>
    <xf fontId="5" fillId="0" borderId="57" numFmtId="0" xfId="0" applyFont="1" applyBorder="1" applyAlignment="1">
      <alignment horizontal="center"/>
    </xf>
    <xf fontId="6" fillId="0" borderId="57" numFmtId="0" xfId="0" applyFont="1" applyBorder="1" applyAlignment="1">
      <alignment horizontal="center"/>
    </xf>
    <xf fontId="6" fillId="0" borderId="57" numFmtId="0" xfId="0" applyFont="1" applyBorder="1" applyAlignment="1">
      <alignment horizontal="left"/>
    </xf>
    <xf fontId="5" fillId="0" borderId="57" numFmtId="4" xfId="0" applyNumberFormat="1" applyFont="1" applyBorder="1"/>
    <xf fontId="5" fillId="0" borderId="49" numFmtId="0" xfId="0" applyFont="1" applyBorder="1" applyAlignment="1">
      <alignment horizontal="center"/>
    </xf>
    <xf fontId="5" fillId="0" borderId="50" numFmtId="0" xfId="0" applyFont="1" applyBorder="1" applyAlignment="1">
      <alignment horizontal="center"/>
    </xf>
    <xf fontId="5" fillId="0" borderId="50" numFmtId="4" xfId="0" applyNumberFormat="1" applyFont="1" applyBorder="1"/>
    <xf fontId="5" fillId="0" borderId="51" numFmtId="4" xfId="0" applyNumberFormat="1" applyFont="1" applyBorder="1"/>
    <xf fontId="5" fillId="3" borderId="49" numFmtId="0" xfId="0" applyFont="1" applyFill="1" applyBorder="1" applyAlignment="1">
      <alignment horizontal="center"/>
    </xf>
    <xf fontId="6" fillId="3" borderId="50" numFmtId="0" xfId="0" applyFont="1" applyFill="1" applyBorder="1" applyAlignment="1">
      <alignment horizontal="center"/>
    </xf>
    <xf fontId="5" fillId="3" borderId="50" numFmtId="0" xfId="0" applyFont="1" applyFill="1" applyBorder="1" applyAlignment="1">
      <alignment horizontal="left"/>
    </xf>
    <xf fontId="5" fillId="3" borderId="50" numFmtId="0" xfId="0" applyFont="1" applyFill="1" applyBorder="1" applyAlignment="1">
      <alignment horizontal="center"/>
    </xf>
    <xf fontId="5" fillId="3" borderId="50" numFmtId="4" xfId="0" applyNumberFormat="1" applyFont="1" applyFill="1" applyBorder="1"/>
    <xf fontId="5" fillId="3" borderId="51" numFmtId="4" xfId="0" applyNumberFormat="1" applyFont="1" applyFill="1" applyBorder="1"/>
    <xf fontId="5" fillId="0" borderId="50" numFmtId="0" xfId="0" applyFont="1" applyBorder="1" applyAlignment="1">
      <alignment horizontal="left"/>
    </xf>
    <xf fontId="5" fillId="4" borderId="18" numFmtId="0" xfId="0" applyFont="1" applyFill="1" applyBorder="1"/>
    <xf fontId="5" fillId="4" borderId="19" numFmtId="4" xfId="0" applyNumberFormat="1" applyFont="1" applyFill="1" applyBorder="1"/>
    <xf fontId="5" fillId="4" borderId="20" numFmtId="4" xfId="0" applyNumberFormat="1" applyFont="1" applyFill="1" applyBorder="1"/>
    <xf fontId="5" fillId="0" borderId="21" numFmtId="0" xfId="0" applyFont="1" applyBorder="1"/>
    <xf fontId="5" fillId="0" borderId="23" numFmtId="4" xfId="0" applyNumberFormat="1" applyFont="1" applyBorder="1"/>
    <xf fontId="5" fillId="2" borderId="7" numFmtId="4" xfId="0" applyNumberFormat="1" applyFont="1" applyFill="1" applyBorder="1"/>
    <xf fontId="0" fillId="0" borderId="10" numFmtId="0" xfId="0" applyBorder="1" applyAlignment="1">
      <alignment horizontal="center"/>
    </xf>
    <xf fontId="6" fillId="0" borderId="28" numFmtId="0" xfId="0" applyFont="1" applyBorder="1"/>
    <xf fontId="6" fillId="0" borderId="28" numFmtId="4" xfId="0" applyNumberFormat="1" applyFont="1" applyBorder="1"/>
    <xf fontId="6" fillId="0" borderId="29" numFmtId="4" xfId="0" applyNumberFormat="1" applyFont="1" applyBorder="1"/>
    <xf fontId="6" fillId="0" borderId="22" numFmtId="4" xfId="0" applyNumberFormat="1" applyFont="1" applyBorder="1"/>
    <xf fontId="5" fillId="0" borderId="19" numFmtId="4" xfId="0" applyNumberFormat="1" applyFont="1" applyBorder="1"/>
    <xf fontId="5" fillId="0" borderId="20" numFmtId="4" xfId="0" applyNumberFormat="1" applyFont="1" applyBorder="1"/>
    <xf fontId="6" fillId="4" borderId="21" numFmtId="0" xfId="0" applyFont="1" applyFill="1" applyBorder="1" applyAlignment="1">
      <alignment horizontal="center"/>
    </xf>
    <xf fontId="6" fillId="4" borderId="22" numFmtId="0" xfId="0" applyFont="1" applyFill="1" applyBorder="1" applyAlignment="1">
      <alignment horizontal="center"/>
    </xf>
    <xf fontId="5" fillId="4" borderId="22" numFmtId="0" xfId="0" applyFont="1" applyFill="1" applyBorder="1"/>
    <xf fontId="5" fillId="4" borderId="22" numFmtId="4" xfId="0" applyNumberFormat="1" applyFont="1" applyFill="1" applyBorder="1" applyAlignment="1">
      <alignment horizontal="right"/>
    </xf>
    <xf fontId="5" fillId="4" borderId="23" numFmtId="4" xfId="0" applyNumberFormat="1" applyFont="1" applyFill="1" applyBorder="1" applyAlignment="1">
      <alignment horizontal="right"/>
    </xf>
    <xf fontId="5" fillId="0" borderId="57" numFmtId="0" xfId="0" applyFont="1" applyBorder="1"/>
    <xf fontId="5" fillId="0" borderId="57" numFmtId="4" xfId="0" applyNumberFormat="1" applyFont="1" applyBorder="1" applyAlignment="1">
      <alignment horizontal="right"/>
    </xf>
    <xf fontId="5" fillId="2" borderId="81" numFmtId="0" xfId="0" applyFont="1" applyFill="1" applyBorder="1" applyAlignment="1">
      <alignment horizontal="center"/>
    </xf>
    <xf fontId="5" fillId="2" borderId="72" numFmtId="0" xfId="0" applyFont="1" applyFill="1" applyBorder="1" applyAlignment="1">
      <alignment horizontal="center"/>
    </xf>
    <xf fontId="0" fillId="2" borderId="72" numFmtId="0" xfId="0" applyFill="1" applyBorder="1" applyAlignment="1">
      <alignment horizontal="center"/>
    </xf>
    <xf fontId="5" fillId="2" borderId="72" numFmtId="4" xfId="0" applyNumberFormat="1" applyFont="1" applyFill="1" applyBorder="1"/>
    <xf fontId="5" fillId="2" borderId="82" numFmtId="0" xfId="0" applyFont="1" applyFill="1" applyBorder="1"/>
    <xf fontId="5" fillId="2" borderId="77" numFmtId="0" xfId="0" applyFont="1" applyFill="1" applyBorder="1" applyAlignment="1">
      <alignment horizontal="center"/>
    </xf>
    <xf fontId="5" fillId="2" borderId="78" numFmtId="0" xfId="0" applyFont="1" applyFill="1" applyBorder="1" applyAlignment="1">
      <alignment horizontal="center"/>
    </xf>
    <xf fontId="5" fillId="2" borderId="78" numFmtId="4" xfId="0" applyNumberFormat="1" applyFont="1" applyFill="1" applyBorder="1"/>
    <xf fontId="5" fillId="2" borderId="79" numFmtId="0" xfId="0" applyFont="1" applyFill="1" applyBorder="1"/>
    <xf fontId="0" fillId="0" borderId="22" numFmtId="0" xfId="0" applyBorder="1" applyAlignment="1">
      <alignment horizontal="left" wrapText="1"/>
    </xf>
    <xf fontId="0" fillId="0" borderId="57" numFmtId="0" xfId="0" applyBorder="1" applyAlignment="1">
      <alignment horizontal="left" wrapText="1"/>
    </xf>
    <xf fontId="6" fillId="0" borderId="57" numFmtId="4" xfId="0" applyNumberFormat="1" applyFont="1" applyBorder="1"/>
    <xf fontId="6" fillId="0" borderId="57" numFmtId="2" xfId="0" applyNumberFormat="1" applyFont="1" applyBorder="1"/>
    <xf fontId="6" fillId="4" borderId="49" numFmtId="0" xfId="0" applyFont="1" applyFill="1" applyBorder="1" applyAlignment="1">
      <alignment horizontal="center"/>
    </xf>
    <xf fontId="6" fillId="4" borderId="50" numFmtId="0" xfId="0" applyFont="1" applyFill="1" applyBorder="1" applyAlignment="1">
      <alignment horizontal="center"/>
    </xf>
    <xf fontId="5" fillId="4" borderId="50" numFmtId="0" xfId="0" applyFont="1" applyFill="1" applyBorder="1"/>
    <xf fontId="5" fillId="4" borderId="50" numFmtId="4" xfId="0" applyNumberFormat="1" applyFont="1" applyFill="1" applyBorder="1" applyAlignment="1">
      <alignment horizontal="right"/>
    </xf>
    <xf fontId="5" fillId="4" borderId="51" numFmtId="4" xfId="0" applyNumberFormat="1" applyFont="1" applyFill="1" applyBorder="1" applyAlignment="1">
      <alignment horizontal="right"/>
    </xf>
    <xf fontId="6" fillId="0" borderId="0" numFmtId="0" xfId="0" applyFont="1" applyAlignment="1">
      <alignment horizontal="center"/>
    </xf>
    <xf fontId="5" fillId="0" borderId="0" numFmtId="0" xfId="0" applyFont="1"/>
    <xf fontId="5" fillId="0" borderId="0" numFmtId="4" xfId="0" applyNumberFormat="1" applyFont="1" applyAlignment="1">
      <alignment horizontal="right"/>
    </xf>
    <xf fontId="14" fillId="0" borderId="0" numFmtId="0" xfId="0" applyFont="1"/>
    <xf fontId="6" fillId="0" borderId="0" numFmtId="0" xfId="0" applyFont="1" applyAlignment="1">
      <alignment horizontal="center" wrapText="1"/>
    </xf>
    <xf fontId="0" fillId="0" borderId="0" numFmtId="0" xfId="0" applyAlignment="1">
      <alignment horizontal="center" wrapText="1"/>
    </xf>
    <xf fontId="15" fillId="0" borderId="0" numFmtId="0" xfId="0" applyFont="1" applyAlignment="1">
      <alignment vertical="center"/>
    </xf>
    <xf fontId="14" fillId="0" borderId="0" numFmtId="0" xfId="0" applyFont="1" applyAlignment="1">
      <alignment vertical="center"/>
    </xf>
    <xf fontId="6" fillId="0" borderId="0" numFmtId="4" xfId="0" applyNumberFormat="1" applyFont="1" applyAlignment="1">
      <alignment vertical="center"/>
    </xf>
    <xf fontId="0" fillId="0" borderId="0" numFmtId="0" xfId="0" applyAlignment="1">
      <alignment horizontal="center"/>
    </xf>
    <xf fontId="15" fillId="0" borderId="0" numFmtId="0" xfId="0" applyFont="1"/>
    <xf fontId="6" fillId="0" borderId="0" numFmtId="4" xfId="0" applyNumberFormat="1" applyFont="1"/>
    <xf fontId="6" fillId="0" borderId="0" numFmtId="0" xfId="0" applyFont="1" applyAlignment="1">
      <alignment vertical="center"/>
    </xf>
    <xf fontId="6" fillId="0" borderId="0" numFmtId="0" xfId="0" applyFont="1"/>
    <xf fontId="5" fillId="0" borderId="0" numFmtId="4" xfId="0" applyNumberFormat="1" applyFont="1"/>
    <xf fontId="6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6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/>
    </xf>
    <xf fontId="16" fillId="0" borderId="0" numFmtId="0" xfId="0" applyFont="1"/>
    <xf fontId="0" fillId="0" borderId="0" numFmtId="0" xfId="0"/>
    <xf fontId="0" fillId="0" borderId="0" numFmtId="4" xfId="0" applyNumberFormat="1"/>
    <xf fontId="14" fillId="6" borderId="0" numFmtId="0" xfId="0" applyFont="1" applyFill="1"/>
    <xf fontId="6" fillId="6" borderId="0" numFmtId="0" xfId="0" applyFont="1" applyFill="1"/>
    <xf fontId="5" fillId="6" borderId="0" numFmtId="0" xfId="0" applyFont="1" applyFill="1"/>
    <xf fontId="5" fillId="6" borderId="0" numFmtId="4" xfId="0" applyNumberFormat="1" applyFont="1" applyFill="1"/>
    <xf fontId="17" fillId="0" borderId="0" numFmtId="0" xfId="0" applyFont="1"/>
    <xf fontId="18" fillId="0" borderId="0" numFmtId="0" xfId="0" applyFont="1"/>
    <xf fontId="18" fillId="0" borderId="0" numFmtId="14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37" zoomScale="100" workbookViewId="0">
      <selection activeCell="H353" activeCellId="0" sqref="H353"/>
    </sheetView>
  </sheetViews>
  <sheetFormatPr defaultRowHeight="14.25"/>
  <cols>
    <col customWidth="1" min="1" max="1" width="13.44140625"/>
    <col customWidth="1" min="2" max="2" width="11.88671875"/>
    <col customWidth="1" min="3" max="3" width="44.88671875"/>
    <col customWidth="1" min="4" max="4" width="50.33203125"/>
    <col customWidth="1" min="5" max="5" width="14.33203125"/>
    <col customWidth="1" min="6" max="6" width="15.109375"/>
    <col customWidth="1" min="7" max="7" width="14.109375"/>
    <col customWidth="1" min="8" max="8" width="15.44140625"/>
    <col customWidth="1" min="9" max="9" width="20.5546875"/>
  </cols>
  <sheetData>
    <row r="1" ht="15.6">
      <c r="A1" s="1"/>
      <c r="B1" s="1"/>
      <c r="C1" s="1" t="s">
        <v>0</v>
      </c>
      <c r="D1" s="1"/>
      <c r="E1" s="2"/>
      <c r="F1" s="3"/>
      <c r="G1" s="3"/>
      <c r="H1" s="3"/>
    </row>
    <row r="2" ht="16.199999999999999">
      <c r="A2" s="4"/>
      <c r="B2" s="4"/>
      <c r="C2" s="4"/>
      <c r="D2" s="4"/>
      <c r="E2" s="5"/>
      <c r="F2" s="6"/>
      <c r="G2" s="3"/>
      <c r="H2" s="3"/>
    </row>
    <row r="3" ht="1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/>
      <c r="H3" s="3"/>
    </row>
    <row r="4" ht="16.5" customHeight="1">
      <c r="A4" s="11"/>
      <c r="B4" s="12"/>
      <c r="C4" s="13" t="s">
        <v>7</v>
      </c>
      <c r="D4" s="13"/>
      <c r="E4" s="12"/>
      <c r="F4" s="14"/>
      <c r="G4" s="10"/>
      <c r="H4" s="3"/>
    </row>
    <row r="5" ht="16.5" customHeight="1">
      <c r="A5" s="15"/>
      <c r="B5" s="16"/>
      <c r="C5" s="17" t="s">
        <v>8</v>
      </c>
      <c r="D5" s="16"/>
      <c r="E5" s="16"/>
      <c r="F5" s="18"/>
      <c r="G5" s="10"/>
      <c r="H5" s="3"/>
    </row>
    <row r="6" ht="30" customHeight="1">
      <c r="A6" s="19">
        <v>3900</v>
      </c>
      <c r="B6" s="20">
        <v>5222</v>
      </c>
      <c r="C6" s="21" t="s">
        <v>9</v>
      </c>
      <c r="D6" s="22" t="s">
        <v>10</v>
      </c>
      <c r="E6" s="23">
        <v>40000</v>
      </c>
      <c r="F6" s="24">
        <v>40000</v>
      </c>
      <c r="G6" s="25"/>
      <c r="H6" s="26"/>
    </row>
    <row r="7" ht="19.199999999999999" customHeight="1">
      <c r="A7" s="19"/>
      <c r="B7" s="20">
        <v>5223</v>
      </c>
      <c r="C7" s="27" t="s">
        <v>11</v>
      </c>
      <c r="D7" s="28" t="s">
        <v>12</v>
      </c>
      <c r="E7" s="23">
        <v>55000</v>
      </c>
      <c r="F7" s="24">
        <v>55000</v>
      </c>
      <c r="G7" s="25">
        <f>E6+E7</f>
        <v>95000</v>
      </c>
      <c r="H7" s="26">
        <f>F6+F7</f>
        <v>95000</v>
      </c>
    </row>
    <row r="8" ht="19.199999999999999" customHeight="1">
      <c r="A8" s="19">
        <v>4349</v>
      </c>
      <c r="B8" s="20">
        <v>5223</v>
      </c>
      <c r="C8" s="29" t="s">
        <v>13</v>
      </c>
      <c r="D8" s="28" t="s">
        <v>14</v>
      </c>
      <c r="E8" s="30">
        <v>50000</v>
      </c>
      <c r="F8" s="24">
        <v>50000</v>
      </c>
      <c r="G8" s="10"/>
      <c r="H8" s="3"/>
    </row>
    <row r="9" ht="16.5" customHeight="1">
      <c r="A9" s="31">
        <v>4379</v>
      </c>
      <c r="B9" s="32">
        <v>5222</v>
      </c>
      <c r="C9" s="29" t="s">
        <v>15</v>
      </c>
      <c r="D9" s="33" t="s">
        <v>16</v>
      </c>
      <c r="E9" s="34">
        <v>45500</v>
      </c>
      <c r="F9" s="35">
        <v>45500</v>
      </c>
      <c r="G9" s="10"/>
      <c r="H9" s="3"/>
    </row>
    <row r="10" ht="15">
      <c r="A10" s="36"/>
      <c r="B10" s="37"/>
      <c r="C10" s="38" t="s">
        <v>17</v>
      </c>
      <c r="D10" s="39"/>
      <c r="E10" s="40">
        <f>SUM(E6:E9)</f>
        <v>190500</v>
      </c>
      <c r="F10" s="41">
        <f>SUM(F6:F9)</f>
        <v>190500</v>
      </c>
      <c r="G10" s="10"/>
      <c r="H10" s="3"/>
    </row>
    <row r="11" ht="15">
      <c r="A11" s="42">
        <v>6409</v>
      </c>
      <c r="B11" s="43">
        <v>5901</v>
      </c>
      <c r="C11" s="44" t="s">
        <v>18</v>
      </c>
      <c r="D11" s="45"/>
      <c r="E11" s="46">
        <v>0</v>
      </c>
      <c r="F11" s="47">
        <v>0</v>
      </c>
      <c r="G11" s="10"/>
      <c r="H11" s="3"/>
    </row>
    <row r="12" ht="15">
      <c r="A12" s="36"/>
      <c r="B12" s="37"/>
      <c r="C12" s="39" t="s">
        <v>19</v>
      </c>
      <c r="D12" s="48"/>
      <c r="E12" s="49">
        <f>E10+E11</f>
        <v>190500</v>
      </c>
      <c r="F12" s="50">
        <f>F10++F11</f>
        <v>190500</v>
      </c>
      <c r="G12" s="10"/>
      <c r="H12" s="3"/>
    </row>
    <row r="13" ht="15">
      <c r="A13" s="42"/>
      <c r="B13" s="43"/>
      <c r="C13" s="51"/>
      <c r="D13" s="52"/>
      <c r="E13" s="53"/>
      <c r="F13" s="54"/>
      <c r="G13" s="10"/>
      <c r="H13" s="3"/>
    </row>
    <row r="14">
      <c r="A14" s="55"/>
      <c r="B14" s="56"/>
      <c r="C14" s="57" t="s">
        <v>20</v>
      </c>
      <c r="D14" s="57"/>
      <c r="E14" s="58"/>
      <c r="F14" s="59"/>
      <c r="G14" s="10"/>
      <c r="H14" s="3"/>
    </row>
    <row r="15" ht="15">
      <c r="A15" s="60"/>
      <c r="B15" s="61"/>
      <c r="C15" s="62" t="s">
        <v>21</v>
      </c>
      <c r="D15" s="63"/>
      <c r="E15" s="64"/>
      <c r="F15" s="65"/>
      <c r="G15" s="10"/>
      <c r="H15" s="3"/>
    </row>
    <row r="16" ht="40.200000000000003">
      <c r="A16" s="66">
        <v>3421</v>
      </c>
      <c r="B16" s="67">
        <v>5221</v>
      </c>
      <c r="C16" s="68" t="s">
        <v>22</v>
      </c>
      <c r="D16" s="69" t="s">
        <v>23</v>
      </c>
      <c r="E16" s="70">
        <v>28200</v>
      </c>
      <c r="F16" s="71">
        <v>28200</v>
      </c>
      <c r="G16" s="10"/>
      <c r="H16" s="3"/>
    </row>
    <row r="17" ht="27">
      <c r="A17" s="19">
        <v>3900</v>
      </c>
      <c r="B17" s="20">
        <v>5222</v>
      </c>
      <c r="C17" s="22" t="s">
        <v>24</v>
      </c>
      <c r="D17" s="72" t="s">
        <v>25</v>
      </c>
      <c r="E17" s="23">
        <v>60000</v>
      </c>
      <c r="F17" s="24">
        <v>60000</v>
      </c>
      <c r="G17" s="10"/>
      <c r="H17" s="3"/>
    </row>
    <row r="18" ht="15">
      <c r="A18" s="31"/>
      <c r="B18" s="32"/>
      <c r="C18" s="28" t="s">
        <v>26</v>
      </c>
      <c r="D18" s="73" t="s">
        <v>27</v>
      </c>
      <c r="E18" s="74">
        <v>70000</v>
      </c>
      <c r="F18" s="35">
        <v>70000</v>
      </c>
      <c r="G18" s="25">
        <f>E17+E18</f>
        <v>130000</v>
      </c>
      <c r="H18" s="26">
        <f>F17+F18</f>
        <v>130000</v>
      </c>
    </row>
    <row r="19" ht="15">
      <c r="A19" s="75"/>
      <c r="B19" s="76"/>
      <c r="C19" s="77" t="s">
        <v>17</v>
      </c>
      <c r="D19" s="78"/>
      <c r="E19" s="79">
        <f>SUM(E16:E18)</f>
        <v>158200</v>
      </c>
      <c r="F19" s="50">
        <f>SUM(F16:F18)</f>
        <v>158200</v>
      </c>
      <c r="G19" s="10"/>
      <c r="H19" s="3"/>
    </row>
    <row r="20" ht="15">
      <c r="A20" s="80">
        <v>6409</v>
      </c>
      <c r="B20" s="81">
        <v>5901</v>
      </c>
      <c r="C20" s="82" t="s">
        <v>28</v>
      </c>
      <c r="D20" s="83"/>
      <c r="E20" s="84">
        <v>41800</v>
      </c>
      <c r="F20" s="47">
        <v>0</v>
      </c>
      <c r="G20" s="10"/>
      <c r="H20" s="3"/>
    </row>
    <row r="21" ht="15">
      <c r="A21" s="36"/>
      <c r="B21" s="37"/>
      <c r="C21" s="77" t="s">
        <v>29</v>
      </c>
      <c r="D21" s="78"/>
      <c r="E21" s="79">
        <f>E19+E20</f>
        <v>200000</v>
      </c>
      <c r="F21" s="50">
        <f>F19+F20</f>
        <v>158200</v>
      </c>
      <c r="G21" s="10"/>
      <c r="H21" s="3"/>
    </row>
    <row r="22">
      <c r="A22" s="85"/>
      <c r="B22" s="86"/>
      <c r="C22" s="87"/>
      <c r="D22" s="88"/>
      <c r="E22" s="89"/>
      <c r="F22" s="90"/>
      <c r="G22" s="10"/>
      <c r="H22" s="3"/>
    </row>
    <row r="23" ht="15">
      <c r="A23" s="42"/>
      <c r="B23" s="43"/>
      <c r="C23" s="91"/>
      <c r="D23" s="83"/>
      <c r="E23" s="92"/>
      <c r="F23" s="93"/>
      <c r="G23" s="10"/>
      <c r="H23" s="3"/>
    </row>
    <row r="24" ht="16.5" customHeight="1">
      <c r="A24" s="11"/>
      <c r="B24" s="12"/>
      <c r="C24" s="13" t="s">
        <v>30</v>
      </c>
      <c r="D24" s="13"/>
      <c r="E24" s="12"/>
      <c r="F24" s="14"/>
      <c r="G24" s="10"/>
      <c r="H24" s="3"/>
    </row>
    <row r="25" ht="16.5" customHeight="1">
      <c r="A25" s="15"/>
      <c r="B25" s="16"/>
      <c r="C25" s="17" t="s">
        <v>31</v>
      </c>
      <c r="D25" s="16"/>
      <c r="E25" s="16"/>
      <c r="F25" s="18"/>
      <c r="G25" s="10"/>
      <c r="H25" s="3"/>
    </row>
    <row r="26" ht="16.5" customHeight="1">
      <c r="A26" s="19">
        <v>4312</v>
      </c>
      <c r="B26" s="20">
        <v>5221</v>
      </c>
      <c r="C26" s="94" t="s">
        <v>32</v>
      </c>
      <c r="D26" s="95" t="s">
        <v>33</v>
      </c>
      <c r="E26" s="96">
        <v>87000</v>
      </c>
      <c r="F26" s="97">
        <f>43500+43500</f>
        <v>87000</v>
      </c>
      <c r="G26" s="10"/>
      <c r="H26" s="3"/>
    </row>
    <row r="27" ht="16.5" customHeight="1">
      <c r="A27" s="19"/>
      <c r="B27" s="20"/>
      <c r="C27" s="94"/>
      <c r="D27" s="95" t="s">
        <v>34</v>
      </c>
      <c r="E27" s="96">
        <v>430000</v>
      </c>
      <c r="F27" s="97">
        <f>215000+215000</f>
        <v>430000</v>
      </c>
      <c r="G27" s="25">
        <f>E26+E27</f>
        <v>517000</v>
      </c>
      <c r="H27" s="26">
        <f>F26+F27</f>
        <v>517000</v>
      </c>
      <c r="I27" s="98"/>
    </row>
    <row r="28" ht="16.5" customHeight="1">
      <c r="A28" s="31"/>
      <c r="B28" s="32">
        <v>5222</v>
      </c>
      <c r="C28" s="99" t="s">
        <v>35</v>
      </c>
      <c r="D28" s="100" t="s">
        <v>36</v>
      </c>
      <c r="E28" s="101">
        <v>9700</v>
      </c>
      <c r="F28" s="102">
        <v>9700</v>
      </c>
      <c r="G28" s="25"/>
      <c r="H28" s="26"/>
    </row>
    <row r="29" ht="16.5" customHeight="1">
      <c r="A29" s="103">
        <v>4344</v>
      </c>
      <c r="B29" s="104">
        <v>5221</v>
      </c>
      <c r="C29" s="105" t="s">
        <v>37</v>
      </c>
      <c r="D29" s="95" t="s">
        <v>38</v>
      </c>
      <c r="E29" s="96">
        <v>445000</v>
      </c>
      <c r="F29" s="97">
        <v>445000</v>
      </c>
      <c r="G29" s="10"/>
      <c r="H29" s="3"/>
    </row>
    <row r="30" ht="16.5" customHeight="1">
      <c r="A30" s="103"/>
      <c r="B30" s="104">
        <v>5223</v>
      </c>
      <c r="C30" s="105" t="s">
        <v>13</v>
      </c>
      <c r="D30" s="95" t="s">
        <v>39</v>
      </c>
      <c r="E30" s="96">
        <v>596000</v>
      </c>
      <c r="F30" s="97">
        <f>298000+298000</f>
        <v>596000</v>
      </c>
      <c r="G30" s="25">
        <f>E29+E30</f>
        <v>1041000</v>
      </c>
      <c r="H30" s="26">
        <f>F29+F30</f>
        <v>1041000</v>
      </c>
    </row>
    <row r="31" ht="16.5" customHeight="1">
      <c r="A31" s="103">
        <v>4351</v>
      </c>
      <c r="B31" s="104">
        <v>5213</v>
      </c>
      <c r="C31" s="105" t="s">
        <v>40</v>
      </c>
      <c r="D31" s="95" t="s">
        <v>41</v>
      </c>
      <c r="E31" s="96">
        <v>1084400</v>
      </c>
      <c r="F31" s="97">
        <v>1084400</v>
      </c>
      <c r="G31" s="10"/>
      <c r="H31" s="3"/>
    </row>
    <row r="32" ht="16.5" customHeight="1">
      <c r="A32" s="103"/>
      <c r="B32" s="104">
        <v>5221</v>
      </c>
      <c r="C32" s="105" t="s">
        <v>32</v>
      </c>
      <c r="D32" s="95" t="s">
        <v>42</v>
      </c>
      <c r="E32" s="96">
        <v>710900</v>
      </c>
      <c r="F32" s="97">
        <f>355450+355450</f>
        <v>710900</v>
      </c>
      <c r="G32" s="10"/>
      <c r="H32" s="3"/>
    </row>
    <row r="33" ht="16.5" customHeight="1">
      <c r="A33" s="103"/>
      <c r="B33" s="104">
        <v>5221</v>
      </c>
      <c r="C33" s="105" t="s">
        <v>43</v>
      </c>
      <c r="D33" s="95" t="s">
        <v>44</v>
      </c>
      <c r="E33" s="96">
        <v>216000</v>
      </c>
      <c r="F33" s="97">
        <v>216000</v>
      </c>
      <c r="G33" s="25">
        <f>E31+E32+E33</f>
        <v>2011300</v>
      </c>
      <c r="H33" s="26">
        <f>F31+F32+F33</f>
        <v>2011300</v>
      </c>
    </row>
    <row r="34" ht="16.5" customHeight="1">
      <c r="A34" s="31">
        <v>4354</v>
      </c>
      <c r="B34" s="32">
        <v>5223</v>
      </c>
      <c r="C34" s="29" t="s">
        <v>13</v>
      </c>
      <c r="D34" s="95" t="s">
        <v>45</v>
      </c>
      <c r="E34" s="96">
        <v>359600</v>
      </c>
      <c r="F34" s="97">
        <f>179800+179800</f>
        <v>359600</v>
      </c>
      <c r="G34" s="10"/>
      <c r="H34" s="3"/>
    </row>
    <row r="35" ht="16.5" customHeight="1">
      <c r="A35" s="103">
        <v>4356</v>
      </c>
      <c r="B35" s="104">
        <v>5223</v>
      </c>
      <c r="C35" s="105" t="s">
        <v>13</v>
      </c>
      <c r="D35" s="95" t="s">
        <v>46</v>
      </c>
      <c r="E35" s="96">
        <v>1296500</v>
      </c>
      <c r="F35" s="97">
        <f>648250+648250</f>
        <v>1296500</v>
      </c>
      <c r="G35" s="10"/>
      <c r="H35" s="3"/>
    </row>
    <row r="36" ht="16.5" customHeight="1">
      <c r="A36" s="103">
        <v>4359</v>
      </c>
      <c r="B36" s="106">
        <v>5222</v>
      </c>
      <c r="C36" s="105" t="s">
        <v>47</v>
      </c>
      <c r="D36" s="95" t="s">
        <v>48</v>
      </c>
      <c r="E36" s="107">
        <v>10000</v>
      </c>
      <c r="F36" s="97">
        <v>10000</v>
      </c>
      <c r="G36" s="10"/>
      <c r="H36" s="3"/>
    </row>
    <row r="37" ht="16.5" customHeight="1">
      <c r="A37" s="108"/>
      <c r="B37" s="32">
        <v>5223</v>
      </c>
      <c r="C37" s="29" t="s">
        <v>13</v>
      </c>
      <c r="D37" s="95" t="s">
        <v>49</v>
      </c>
      <c r="E37" s="96">
        <v>46300</v>
      </c>
      <c r="F37" s="97">
        <f>23150+23150</f>
        <v>46300</v>
      </c>
      <c r="G37" s="25"/>
      <c r="H37" s="26"/>
    </row>
    <row r="38" ht="16.5" customHeight="1">
      <c r="A38" s="109"/>
      <c r="B38" s="67"/>
      <c r="C38" s="68"/>
      <c r="D38" s="95" t="s">
        <v>50</v>
      </c>
      <c r="E38" s="96">
        <v>400000</v>
      </c>
      <c r="F38" s="97">
        <f>200000+200000</f>
        <v>400000</v>
      </c>
      <c r="G38" s="25">
        <f>E37+E38</f>
        <v>446300</v>
      </c>
      <c r="H38" s="26">
        <f>F37+F38</f>
        <v>446300</v>
      </c>
      <c r="I38" t="s">
        <v>51</v>
      </c>
    </row>
    <row r="39" ht="16.5" customHeight="1">
      <c r="A39" s="103">
        <v>4371</v>
      </c>
      <c r="B39" s="104">
        <v>5221</v>
      </c>
      <c r="C39" s="105" t="s">
        <v>52</v>
      </c>
      <c r="D39" s="95" t="s">
        <v>53</v>
      </c>
      <c r="E39" s="96">
        <v>626000</v>
      </c>
      <c r="F39" s="97">
        <v>626000</v>
      </c>
      <c r="G39" s="10"/>
      <c r="H39" s="3"/>
    </row>
    <row r="40" ht="16.5" customHeight="1">
      <c r="A40" s="103"/>
      <c r="B40" s="104">
        <v>5222</v>
      </c>
      <c r="C40" s="105" t="s">
        <v>54</v>
      </c>
      <c r="D40" s="95" t="s">
        <v>54</v>
      </c>
      <c r="E40" s="96">
        <v>46000</v>
      </c>
      <c r="F40" s="97">
        <v>46000</v>
      </c>
      <c r="G40" s="10"/>
      <c r="H40" s="3"/>
    </row>
    <row r="41" ht="16.5" customHeight="1">
      <c r="A41" s="103"/>
      <c r="B41" s="104">
        <v>5223</v>
      </c>
      <c r="C41" s="105" t="s">
        <v>13</v>
      </c>
      <c r="D41" s="95" t="s">
        <v>55</v>
      </c>
      <c r="E41" s="96">
        <v>117000</v>
      </c>
      <c r="F41" s="97">
        <f>58500+58500</f>
        <v>117000</v>
      </c>
      <c r="G41" s="25">
        <f>E39+E40+E41</f>
        <v>789000</v>
      </c>
      <c r="H41" s="26">
        <f>F39+F40+F41</f>
        <v>789000</v>
      </c>
    </row>
    <row r="42">
      <c r="A42" s="103">
        <v>4372</v>
      </c>
      <c r="B42" s="104">
        <v>5222</v>
      </c>
      <c r="C42" s="105" t="s">
        <v>56</v>
      </c>
      <c r="D42" s="95" t="s">
        <v>57</v>
      </c>
      <c r="E42" s="96">
        <v>50000</v>
      </c>
      <c r="F42" s="97">
        <v>50000</v>
      </c>
      <c r="G42" s="10"/>
      <c r="H42" s="3"/>
    </row>
    <row r="43">
      <c r="A43" s="31">
        <v>4374</v>
      </c>
      <c r="B43" s="32">
        <v>5223</v>
      </c>
      <c r="C43" s="29" t="s">
        <v>11</v>
      </c>
      <c r="D43" s="95" t="s">
        <v>58</v>
      </c>
      <c r="E43" s="96">
        <v>2045200</v>
      </c>
      <c r="F43" s="97">
        <f>1022600+1022600</f>
        <v>2045200</v>
      </c>
      <c r="G43" s="10"/>
      <c r="H43" s="3"/>
    </row>
    <row r="44" ht="15" customHeight="1">
      <c r="A44" s="42"/>
      <c r="B44" s="43"/>
      <c r="C44" s="44"/>
      <c r="D44" s="95" t="s">
        <v>59</v>
      </c>
      <c r="E44" s="96">
        <v>1607000</v>
      </c>
      <c r="F44" s="110">
        <f>803500+803500</f>
        <v>1607000</v>
      </c>
      <c r="G44" s="25"/>
      <c r="H44" s="26"/>
      <c r="I44" s="98"/>
    </row>
    <row r="45" ht="15" customHeight="1">
      <c r="A45" s="66"/>
      <c r="B45" s="67"/>
      <c r="C45" s="68"/>
      <c r="D45" s="95" t="s">
        <v>60</v>
      </c>
      <c r="E45" s="96">
        <v>994000</v>
      </c>
      <c r="F45" s="110">
        <f>497000+497000</f>
        <v>994000</v>
      </c>
      <c r="G45" s="25">
        <f>E43+E44+E45</f>
        <v>4646200</v>
      </c>
      <c r="H45" s="26">
        <f>F43+F44+F45</f>
        <v>4646200</v>
      </c>
      <c r="I45" s="98"/>
    </row>
    <row r="46">
      <c r="A46" s="19">
        <v>4375</v>
      </c>
      <c r="B46" s="20">
        <v>5221</v>
      </c>
      <c r="C46" s="94" t="s">
        <v>61</v>
      </c>
      <c r="D46" s="95" t="s">
        <v>62</v>
      </c>
      <c r="E46" s="96">
        <v>540000</v>
      </c>
      <c r="F46" s="97">
        <v>540000</v>
      </c>
      <c r="G46" s="10"/>
      <c r="H46" s="3"/>
    </row>
    <row r="47" ht="16.5" customHeight="1">
      <c r="A47" s="103">
        <v>4377</v>
      </c>
      <c r="B47" s="104">
        <v>5223</v>
      </c>
      <c r="C47" s="105" t="s">
        <v>13</v>
      </c>
      <c r="D47" s="95" t="s">
        <v>63</v>
      </c>
      <c r="E47" s="96">
        <v>388000</v>
      </c>
      <c r="F47" s="97">
        <f>194000+194000</f>
        <v>388000</v>
      </c>
      <c r="G47" s="10"/>
      <c r="H47" s="3"/>
    </row>
    <row r="48">
      <c r="A48" s="103">
        <v>4378</v>
      </c>
      <c r="B48" s="104">
        <v>5221</v>
      </c>
      <c r="C48" s="105" t="s">
        <v>64</v>
      </c>
      <c r="D48" s="95" t="s">
        <v>65</v>
      </c>
      <c r="E48" s="96">
        <v>0</v>
      </c>
      <c r="F48" s="97">
        <v>0</v>
      </c>
      <c r="G48" s="111" t="s">
        <v>66</v>
      </c>
      <c r="H48" s="3"/>
    </row>
    <row r="49" ht="30" customHeight="1">
      <c r="A49" s="31">
        <v>4379</v>
      </c>
      <c r="B49" s="32">
        <v>5222</v>
      </c>
      <c r="C49" s="99" t="s">
        <v>35</v>
      </c>
      <c r="D49" s="73" t="s">
        <v>67</v>
      </c>
      <c r="E49" s="74">
        <v>17800</v>
      </c>
      <c r="F49" s="35">
        <v>17800</v>
      </c>
      <c r="G49" s="10"/>
      <c r="H49" s="3"/>
    </row>
    <row r="50" ht="15">
      <c r="A50" s="76"/>
      <c r="B50" s="76"/>
      <c r="C50" s="77" t="s">
        <v>17</v>
      </c>
      <c r="D50" s="112"/>
      <c r="E50" s="113">
        <f>SUM(E26:E49)</f>
        <v>12122400</v>
      </c>
      <c r="F50" s="114">
        <f>SUM(F26:F49)</f>
        <v>12122400</v>
      </c>
      <c r="G50" s="10"/>
      <c r="H50" s="3"/>
    </row>
    <row r="51" ht="15">
      <c r="A51" s="76">
        <v>6409</v>
      </c>
      <c r="B51" s="76">
        <v>5901</v>
      </c>
      <c r="C51" s="115" t="s">
        <v>68</v>
      </c>
      <c r="D51" s="116"/>
      <c r="E51" s="117">
        <v>0</v>
      </c>
      <c r="F51" s="118">
        <v>0</v>
      </c>
      <c r="G51" s="10"/>
      <c r="H51" s="3"/>
    </row>
    <row r="52" ht="15">
      <c r="A52" s="76"/>
      <c r="B52" s="76"/>
      <c r="C52" s="77" t="s">
        <v>69</v>
      </c>
      <c r="D52" s="116"/>
      <c r="E52" s="113">
        <f>E50+E51</f>
        <v>12122400</v>
      </c>
      <c r="F52" s="114">
        <f>F50+F51</f>
        <v>12122400</v>
      </c>
      <c r="G52" s="25"/>
      <c r="H52" s="3"/>
    </row>
    <row r="53" ht="15">
      <c r="A53" s="76"/>
      <c r="B53" s="76"/>
      <c r="C53" s="77"/>
      <c r="D53" s="77"/>
      <c r="E53" s="119"/>
      <c r="F53" s="120"/>
      <c r="G53" s="10"/>
      <c r="H53" s="3"/>
    </row>
    <row r="54" ht="16.5" customHeight="1">
      <c r="A54" s="121"/>
      <c r="B54" s="13"/>
      <c r="C54" s="122" t="s">
        <v>70</v>
      </c>
      <c r="D54" s="122"/>
      <c r="E54" s="123"/>
      <c r="F54" s="124"/>
      <c r="G54" s="10"/>
      <c r="H54" s="3"/>
    </row>
    <row r="55" ht="16.5" customHeight="1">
      <c r="A55" s="125"/>
      <c r="B55" s="17"/>
      <c r="C55" s="17" t="s">
        <v>71</v>
      </c>
      <c r="D55" s="126"/>
      <c r="E55" s="127"/>
      <c r="F55" s="128"/>
      <c r="G55" s="10"/>
      <c r="H55" s="3"/>
    </row>
    <row r="56" ht="16.5" customHeight="1">
      <c r="A56" s="109">
        <v>4350</v>
      </c>
      <c r="B56" s="129">
        <v>5339</v>
      </c>
      <c r="C56" s="68" t="s">
        <v>72</v>
      </c>
      <c r="D56" s="130" t="s">
        <v>73</v>
      </c>
      <c r="E56" s="131">
        <v>0</v>
      </c>
      <c r="F56" s="132">
        <v>0</v>
      </c>
      <c r="G56" s="10"/>
      <c r="H56" s="3"/>
    </row>
    <row r="57" ht="16.5" customHeight="1">
      <c r="A57" s="103"/>
      <c r="B57" s="104"/>
      <c r="C57" s="133" t="s">
        <v>74</v>
      </c>
      <c r="D57" s="21" t="s">
        <v>75</v>
      </c>
      <c r="E57" s="96">
        <v>24000</v>
      </c>
      <c r="F57" s="134">
        <v>24000</v>
      </c>
      <c r="G57" s="25"/>
      <c r="H57" s="26"/>
    </row>
    <row r="58" ht="16.5" customHeight="1">
      <c r="A58" s="19">
        <v>4354</v>
      </c>
      <c r="B58" s="20">
        <v>5339</v>
      </c>
      <c r="C58" s="133" t="s">
        <v>76</v>
      </c>
      <c r="D58" s="21" t="s">
        <v>77</v>
      </c>
      <c r="E58" s="96">
        <v>60000</v>
      </c>
      <c r="F58" s="134">
        <v>60000</v>
      </c>
      <c r="G58" s="10"/>
      <c r="H58" s="3"/>
    </row>
    <row r="59" ht="16.5" customHeight="1">
      <c r="A59" s="19">
        <v>4357</v>
      </c>
      <c r="B59" s="20">
        <v>5339</v>
      </c>
      <c r="C59" s="29" t="s">
        <v>74</v>
      </c>
      <c r="D59" s="27" t="s">
        <v>78</v>
      </c>
      <c r="E59" s="74">
        <v>30000</v>
      </c>
      <c r="F59" s="135">
        <v>30000</v>
      </c>
      <c r="G59" s="10"/>
      <c r="H59" s="3"/>
    </row>
    <row r="60" ht="16.5" customHeight="1">
      <c r="A60" s="19"/>
      <c r="B60" s="20"/>
      <c r="C60" s="133" t="s">
        <v>72</v>
      </c>
      <c r="D60" s="21" t="s">
        <v>79</v>
      </c>
      <c r="E60" s="23">
        <v>0</v>
      </c>
      <c r="F60" s="134">
        <v>0</v>
      </c>
      <c r="G60" s="25">
        <f>E59+E60</f>
        <v>30000</v>
      </c>
      <c r="H60" s="26">
        <f>F59+F60</f>
        <v>30000</v>
      </c>
    </row>
    <row r="61" ht="16.5" customHeight="1">
      <c r="A61" s="19">
        <v>4359</v>
      </c>
      <c r="B61" s="20">
        <v>5339</v>
      </c>
      <c r="C61" s="133" t="s">
        <v>80</v>
      </c>
      <c r="D61" s="21" t="s">
        <v>81</v>
      </c>
      <c r="E61" s="23">
        <v>273600</v>
      </c>
      <c r="F61" s="134">
        <v>273600</v>
      </c>
      <c r="G61" s="25"/>
      <c r="H61" s="26"/>
    </row>
    <row r="62" ht="15">
      <c r="A62" s="36"/>
      <c r="B62" s="37"/>
      <c r="C62" s="77" t="s">
        <v>17</v>
      </c>
      <c r="D62" s="78"/>
      <c r="E62" s="49">
        <f>SUM(E56:E61)</f>
        <v>387600</v>
      </c>
      <c r="F62" s="50">
        <f>SUM(F56:F61)</f>
        <v>387600</v>
      </c>
      <c r="G62" s="10"/>
      <c r="H62" s="3"/>
    </row>
    <row r="63" ht="15">
      <c r="A63" s="42">
        <v>6409</v>
      </c>
      <c r="B63" s="43">
        <v>5901</v>
      </c>
      <c r="C63" s="44" t="s">
        <v>82</v>
      </c>
      <c r="D63" s="52"/>
      <c r="E63" s="136">
        <v>1348556</v>
      </c>
      <c r="F63" s="137">
        <v>0</v>
      </c>
      <c r="G63" s="10"/>
      <c r="H63" s="3"/>
    </row>
    <row r="64" ht="15">
      <c r="A64" s="36"/>
      <c r="B64" s="37"/>
      <c r="C64" s="77" t="s">
        <v>83</v>
      </c>
      <c r="D64" s="48"/>
      <c r="E64" s="49">
        <f>E62+E63</f>
        <v>1736156</v>
      </c>
      <c r="F64" s="50">
        <f>F62+F63</f>
        <v>387600</v>
      </c>
      <c r="G64" s="10"/>
      <c r="H64" s="3"/>
    </row>
    <row r="65" ht="15">
      <c r="A65" s="42"/>
      <c r="B65" s="43"/>
      <c r="C65" s="91"/>
      <c r="D65" s="52"/>
      <c r="E65" s="53"/>
      <c r="F65" s="54"/>
      <c r="G65" s="3"/>
      <c r="H65" s="3"/>
    </row>
    <row r="66" ht="16.5" customHeight="1">
      <c r="A66" s="121"/>
      <c r="B66" s="13"/>
      <c r="C66" s="138" t="s">
        <v>84</v>
      </c>
      <c r="D66" s="138"/>
      <c r="E66" s="123"/>
      <c r="F66" s="124"/>
      <c r="G66" s="3"/>
      <c r="H66" s="3"/>
    </row>
    <row r="67" ht="16.5" customHeight="1">
      <c r="A67" s="125"/>
      <c r="B67" s="17"/>
      <c r="C67" s="17" t="s">
        <v>85</v>
      </c>
      <c r="D67" s="126"/>
      <c r="E67" s="127"/>
      <c r="F67" s="128"/>
      <c r="G67" s="3"/>
      <c r="H67" s="3"/>
    </row>
    <row r="68" ht="15">
      <c r="A68" s="139">
        <v>3545</v>
      </c>
      <c r="B68" s="140">
        <v>5222</v>
      </c>
      <c r="C68" s="141" t="s">
        <v>86</v>
      </c>
      <c r="D68" s="141" t="s">
        <v>87</v>
      </c>
      <c r="E68" s="142">
        <v>135000</v>
      </c>
      <c r="F68" s="143">
        <v>135000</v>
      </c>
      <c r="G68" s="3"/>
      <c r="H68" s="3"/>
    </row>
    <row r="69" ht="15">
      <c r="A69" s="75"/>
      <c r="B69" s="76"/>
      <c r="C69" s="112" t="s">
        <v>17</v>
      </c>
      <c r="D69" s="116"/>
      <c r="E69" s="113">
        <f>E68</f>
        <v>135000</v>
      </c>
      <c r="F69" s="114">
        <f>F68</f>
        <v>135000</v>
      </c>
      <c r="G69" s="3"/>
      <c r="H69" s="3"/>
    </row>
    <row r="70" ht="15">
      <c r="A70" s="80">
        <v>6409</v>
      </c>
      <c r="B70" s="81">
        <v>5901</v>
      </c>
      <c r="C70" s="144" t="s">
        <v>88</v>
      </c>
      <c r="D70" s="141"/>
      <c r="E70" s="142">
        <v>0</v>
      </c>
      <c r="F70" s="145">
        <v>0</v>
      </c>
      <c r="G70" s="3"/>
      <c r="H70" s="3"/>
    </row>
    <row r="71" ht="15">
      <c r="A71" s="146"/>
      <c r="B71" s="147"/>
      <c r="C71" s="77" t="s">
        <v>89</v>
      </c>
      <c r="D71" s="148"/>
      <c r="E71" s="113">
        <f>E69+E70</f>
        <v>135000</v>
      </c>
      <c r="F71" s="114">
        <f>F69+F70</f>
        <v>135000</v>
      </c>
      <c r="G71" s="3"/>
      <c r="H71" s="3"/>
    </row>
    <row r="72" ht="15">
      <c r="A72" s="42"/>
      <c r="B72" s="43"/>
      <c r="C72" s="91"/>
      <c r="D72" s="52"/>
      <c r="E72" s="92"/>
      <c r="F72" s="149"/>
      <c r="G72" s="3"/>
      <c r="H72" s="3"/>
    </row>
    <row r="73" ht="15.75" customHeight="1">
      <c r="A73" s="121"/>
      <c r="B73" s="13"/>
      <c r="C73" s="122" t="s">
        <v>90</v>
      </c>
      <c r="D73" s="122"/>
      <c r="E73" s="123"/>
      <c r="F73" s="124"/>
      <c r="G73" s="3"/>
      <c r="H73" s="3"/>
    </row>
    <row r="74" ht="16.5" customHeight="1">
      <c r="A74" s="125"/>
      <c r="B74" s="17"/>
      <c r="C74" s="17" t="s">
        <v>91</v>
      </c>
      <c r="D74" s="126"/>
      <c r="E74" s="127"/>
      <c r="F74" s="128"/>
      <c r="G74" s="3"/>
      <c r="H74" s="3"/>
    </row>
    <row r="75" ht="16.5" customHeight="1">
      <c r="A75" s="150">
        <v>3900</v>
      </c>
      <c r="B75" s="151">
        <v>5221</v>
      </c>
      <c r="C75" s="152" t="s">
        <v>92</v>
      </c>
      <c r="D75" s="152" t="s">
        <v>93</v>
      </c>
      <c r="E75" s="153">
        <v>195000</v>
      </c>
      <c r="F75" s="154">
        <v>195000</v>
      </c>
      <c r="G75" s="3"/>
      <c r="H75" s="3"/>
    </row>
    <row r="76" ht="16.5" customHeight="1">
      <c r="A76" s="80"/>
      <c r="B76" s="81"/>
      <c r="C76" s="141" t="s">
        <v>94</v>
      </c>
      <c r="D76" s="141" t="s">
        <v>95</v>
      </c>
      <c r="E76" s="155">
        <v>40000</v>
      </c>
      <c r="F76" s="145">
        <v>40000</v>
      </c>
      <c r="G76" s="3"/>
      <c r="H76" s="3"/>
    </row>
    <row r="77" ht="15">
      <c r="A77" s="75"/>
      <c r="B77" s="76"/>
      <c r="C77" s="112" t="s">
        <v>17</v>
      </c>
      <c r="D77" s="116"/>
      <c r="E77" s="113">
        <f>E75+E76</f>
        <v>235000</v>
      </c>
      <c r="F77" s="114">
        <f>F75+F76</f>
        <v>235000</v>
      </c>
      <c r="G77" s="3"/>
      <c r="H77" s="3"/>
    </row>
    <row r="78" ht="15">
      <c r="A78" s="80">
        <v>6409</v>
      </c>
      <c r="B78" s="81">
        <v>5901</v>
      </c>
      <c r="C78" s="82" t="s">
        <v>96</v>
      </c>
      <c r="D78" s="141"/>
      <c r="E78" s="155">
        <v>0</v>
      </c>
      <c r="F78" s="145">
        <v>0</v>
      </c>
      <c r="G78" s="3"/>
      <c r="H78" s="3"/>
    </row>
    <row r="79" ht="15">
      <c r="A79" s="146"/>
      <c r="B79" s="147"/>
      <c r="C79" s="77" t="s">
        <v>97</v>
      </c>
      <c r="D79" s="148"/>
      <c r="E79" s="113">
        <f>E77+E78</f>
        <v>235000</v>
      </c>
      <c r="F79" s="114">
        <f>F77+F78</f>
        <v>235000</v>
      </c>
      <c r="G79" s="3"/>
      <c r="H79" s="3"/>
    </row>
    <row r="80" ht="15">
      <c r="A80" s="156"/>
      <c r="B80" s="157"/>
      <c r="C80" s="158" t="s">
        <v>98</v>
      </c>
      <c r="D80" s="158"/>
      <c r="E80" s="159">
        <f>E79+E71+E64+E52+E12+E21</f>
        <v>14619056</v>
      </c>
      <c r="F80" s="160">
        <f>F79+F71+F64+F52+F12+F21</f>
        <v>13228700</v>
      </c>
      <c r="G80" s="161"/>
      <c r="H80" s="3"/>
    </row>
    <row r="81" ht="15">
      <c r="A81" s="162"/>
      <c r="B81" s="163"/>
      <c r="C81" s="91"/>
      <c r="D81" s="164"/>
      <c r="E81" s="165"/>
      <c r="F81" s="166"/>
      <c r="G81" s="3"/>
      <c r="H81" s="3"/>
    </row>
    <row r="82">
      <c r="A82" s="167"/>
      <c r="B82" s="168"/>
      <c r="C82" s="168" t="s">
        <v>99</v>
      </c>
      <c r="D82" s="168"/>
      <c r="E82" s="169"/>
      <c r="F82" s="170"/>
      <c r="G82" s="3"/>
      <c r="H82" s="3"/>
    </row>
    <row r="83" ht="15">
      <c r="A83" s="171"/>
      <c r="B83" s="172"/>
      <c r="C83" s="172" t="s">
        <v>100</v>
      </c>
      <c r="D83" s="172"/>
      <c r="E83" s="173"/>
      <c r="F83" s="174"/>
      <c r="G83" s="3"/>
      <c r="H83" s="3"/>
    </row>
    <row r="84" ht="29.399999999999999" customHeight="1">
      <c r="A84" s="175">
        <v>3900</v>
      </c>
      <c r="B84" s="176">
        <v>5221</v>
      </c>
      <c r="C84" s="177" t="s">
        <v>101</v>
      </c>
      <c r="D84" s="178" t="s">
        <v>102</v>
      </c>
      <c r="E84" s="179">
        <v>40000</v>
      </c>
      <c r="F84" s="180">
        <v>40000</v>
      </c>
      <c r="G84" s="3"/>
      <c r="H84" s="3"/>
    </row>
    <row r="85" ht="16.800000000000001" customHeight="1">
      <c r="A85" s="175">
        <v>4378</v>
      </c>
      <c r="B85" s="176">
        <v>5221</v>
      </c>
      <c r="C85" s="177" t="s">
        <v>103</v>
      </c>
      <c r="D85" s="178" t="s">
        <v>104</v>
      </c>
      <c r="E85" s="181">
        <v>214000</v>
      </c>
      <c r="F85" s="180">
        <v>214000</v>
      </c>
      <c r="G85" s="3"/>
      <c r="H85" s="3"/>
    </row>
    <row r="86" ht="27">
      <c r="A86" s="175">
        <v>4379</v>
      </c>
      <c r="B86" s="176">
        <v>5221</v>
      </c>
      <c r="C86" s="177" t="s">
        <v>105</v>
      </c>
      <c r="D86" s="178" t="s">
        <v>106</v>
      </c>
      <c r="E86" s="181">
        <v>0</v>
      </c>
      <c r="F86" s="180">
        <v>0</v>
      </c>
      <c r="G86" s="3"/>
      <c r="H86" s="3"/>
    </row>
    <row r="87" ht="27">
      <c r="A87" s="182"/>
      <c r="B87" s="183"/>
      <c r="C87" s="184" t="s">
        <v>107</v>
      </c>
      <c r="D87" s="178" t="s">
        <v>108</v>
      </c>
      <c r="E87" s="181">
        <v>4745</v>
      </c>
      <c r="F87" s="180">
        <v>4745</v>
      </c>
      <c r="G87" s="3"/>
      <c r="H87" s="3"/>
    </row>
    <row r="88">
      <c r="A88" s="185"/>
      <c r="B88" s="186"/>
      <c r="C88" s="187"/>
      <c r="D88" s="178" t="s">
        <v>109</v>
      </c>
      <c r="E88" s="181">
        <v>23725</v>
      </c>
      <c r="F88" s="180">
        <v>23725</v>
      </c>
      <c r="G88" s="3"/>
      <c r="H88" s="3"/>
    </row>
    <row r="89">
      <c r="A89" s="175"/>
      <c r="B89" s="176">
        <v>5222</v>
      </c>
      <c r="C89" s="177" t="s">
        <v>110</v>
      </c>
      <c r="D89" s="178" t="s">
        <v>111</v>
      </c>
      <c r="E89" s="181">
        <v>10000</v>
      </c>
      <c r="F89" s="180">
        <v>0</v>
      </c>
      <c r="G89" s="3"/>
      <c r="H89" s="3"/>
    </row>
    <row r="90">
      <c r="A90" s="80">
        <v>6409</v>
      </c>
      <c r="B90" s="81">
        <v>5175</v>
      </c>
      <c r="C90" s="82" t="s">
        <v>112</v>
      </c>
      <c r="D90" s="141" t="s">
        <v>113</v>
      </c>
      <c r="E90" s="155">
        <v>0</v>
      </c>
      <c r="F90" s="145">
        <v>0</v>
      </c>
      <c r="G90" s="3"/>
      <c r="H90" s="3"/>
    </row>
    <row r="91" ht="15">
      <c r="A91" s="188"/>
      <c r="B91" s="189">
        <v>5194</v>
      </c>
      <c r="C91" s="190" t="s">
        <v>112</v>
      </c>
      <c r="D91" s="191" t="s">
        <v>114</v>
      </c>
      <c r="E91" s="192">
        <v>100000</v>
      </c>
      <c r="F91" s="193">
        <v>0</v>
      </c>
      <c r="G91" s="3"/>
      <c r="H91" s="3"/>
    </row>
    <row r="92" ht="15">
      <c r="A92" s="194"/>
      <c r="B92" s="195"/>
      <c r="C92" s="196" t="s">
        <v>115</v>
      </c>
      <c r="D92" s="197"/>
      <c r="E92" s="198">
        <f>SUM(E84:E91)</f>
        <v>392470</v>
      </c>
      <c r="F92" s="199">
        <f>SUM(F84:F91)</f>
        <v>282470</v>
      </c>
      <c r="G92" s="3"/>
      <c r="H92" s="3"/>
    </row>
    <row r="93" ht="15">
      <c r="A93" s="162"/>
      <c r="B93" s="163"/>
      <c r="C93" s="91"/>
      <c r="D93" s="164"/>
      <c r="E93" s="165"/>
      <c r="F93" s="166"/>
      <c r="G93" s="3"/>
      <c r="H93" s="3"/>
    </row>
    <row r="94">
      <c r="A94" s="121"/>
      <c r="B94" s="13"/>
      <c r="C94" s="13" t="s">
        <v>116</v>
      </c>
      <c r="D94" s="13"/>
      <c r="E94" s="123"/>
      <c r="F94" s="124"/>
      <c r="G94" s="3"/>
      <c r="H94" s="3"/>
    </row>
    <row r="95" ht="15">
      <c r="A95" s="125"/>
      <c r="B95" s="17"/>
      <c r="C95" s="17" t="s">
        <v>117</v>
      </c>
      <c r="D95" s="17"/>
      <c r="E95" s="200"/>
      <c r="F95" s="201"/>
      <c r="G95" s="3">
        <v>0</v>
      </c>
      <c r="H95" s="3"/>
    </row>
    <row r="96" ht="15">
      <c r="A96" s="202">
        <v>4379</v>
      </c>
      <c r="B96" s="203">
        <v>5221</v>
      </c>
      <c r="C96" s="204" t="s">
        <v>118</v>
      </c>
      <c r="D96" s="204" t="s">
        <v>119</v>
      </c>
      <c r="E96" s="205">
        <v>48000</v>
      </c>
      <c r="F96" s="205">
        <v>48000</v>
      </c>
      <c r="G96" s="3"/>
      <c r="H96" s="3"/>
    </row>
    <row r="97" ht="15">
      <c r="A97" s="202"/>
      <c r="B97" s="203"/>
      <c r="C97" s="206" t="s">
        <v>120</v>
      </c>
      <c r="D97" s="204"/>
      <c r="E97" s="207">
        <f>SUM(E95:E96)</f>
        <v>48000</v>
      </c>
      <c r="F97" s="208">
        <f>SUM(F95+F96)</f>
        <v>48000</v>
      </c>
      <c r="G97" s="3"/>
      <c r="H97" s="3"/>
    </row>
    <row r="98" ht="15">
      <c r="A98" s="80"/>
      <c r="B98" s="81"/>
      <c r="C98" s="91"/>
      <c r="D98" s="141"/>
      <c r="E98" s="209"/>
      <c r="F98" s="210"/>
      <c r="G98" s="3"/>
      <c r="H98" s="3"/>
    </row>
    <row r="99">
      <c r="A99" s="121"/>
      <c r="B99" s="13"/>
      <c r="C99" s="13" t="s">
        <v>121</v>
      </c>
      <c r="D99" s="13"/>
      <c r="E99" s="123"/>
      <c r="F99" s="124"/>
      <c r="G99" s="3"/>
      <c r="H99" s="3"/>
    </row>
    <row r="100" ht="15">
      <c r="A100" s="125"/>
      <c r="B100" s="17"/>
      <c r="C100" s="17" t="s">
        <v>122</v>
      </c>
      <c r="D100" s="17"/>
      <c r="E100" s="200"/>
      <c r="F100" s="201"/>
      <c r="G100" s="3"/>
      <c r="H100" s="3"/>
    </row>
    <row r="101" ht="15">
      <c r="A101" s="202">
        <v>3512</v>
      </c>
      <c r="B101" s="203">
        <v>5213</v>
      </c>
      <c r="C101" s="204"/>
      <c r="D101" s="204" t="s">
        <v>121</v>
      </c>
      <c r="E101" s="205">
        <v>1000000</v>
      </c>
      <c r="F101" s="205">
        <v>0</v>
      </c>
      <c r="G101" s="3"/>
      <c r="H101" s="3"/>
    </row>
    <row r="102" ht="15">
      <c r="A102" s="202"/>
      <c r="B102" s="203"/>
      <c r="C102" s="206" t="s">
        <v>123</v>
      </c>
      <c r="D102" s="204"/>
      <c r="E102" s="207">
        <f>SUM(E100:E101)</f>
        <v>1000000</v>
      </c>
      <c r="F102" s="208">
        <f>SUM(F100+F101)</f>
        <v>0</v>
      </c>
      <c r="G102" s="3"/>
      <c r="H102" s="3"/>
    </row>
    <row r="103" ht="16.5" customHeight="1">
      <c r="A103" s="80"/>
      <c r="B103" s="81"/>
      <c r="C103" s="91"/>
      <c r="D103" s="141"/>
      <c r="E103" s="209"/>
      <c r="F103" s="210"/>
      <c r="G103" s="98" t="s">
        <v>124</v>
      </c>
      <c r="H103" s="3"/>
    </row>
    <row r="104" ht="16.5" customHeight="1">
      <c r="A104" s="202"/>
      <c r="B104" s="203"/>
      <c r="C104" s="211"/>
      <c r="D104" s="204"/>
      <c r="E104" s="205"/>
      <c r="F104" s="212"/>
      <c r="G104" s="98" t="s">
        <v>125</v>
      </c>
      <c r="H104" s="3"/>
    </row>
    <row r="105" ht="15">
      <c r="A105" s="202">
        <v>6409</v>
      </c>
      <c r="B105" s="203">
        <v>5901</v>
      </c>
      <c r="C105" s="206" t="s">
        <v>126</v>
      </c>
      <c r="D105" s="204"/>
      <c r="E105" s="207">
        <v>0</v>
      </c>
      <c r="F105" s="208"/>
      <c r="G105" s="3"/>
      <c r="H105" s="3"/>
    </row>
    <row r="106" ht="15">
      <c r="A106" s="202"/>
      <c r="B106" s="203"/>
      <c r="C106" s="206"/>
      <c r="D106" s="204"/>
      <c r="E106" s="207"/>
      <c r="F106" s="208"/>
      <c r="G106" s="3"/>
      <c r="H106" s="3"/>
    </row>
    <row r="107" ht="16.5" customHeight="1">
      <c r="A107" s="213"/>
      <c r="B107" s="214"/>
      <c r="C107" s="215" t="s">
        <v>127</v>
      </c>
      <c r="D107" s="215"/>
      <c r="E107" s="216">
        <f>E80+E92+E105+E97+E102</f>
        <v>16059526</v>
      </c>
      <c r="F107" s="217">
        <f>F80+F92+F105+F97+F102</f>
        <v>13559170</v>
      </c>
      <c r="G107" s="3"/>
      <c r="H107" s="3"/>
    </row>
    <row r="108" ht="30" customHeight="1">
      <c r="A108" s="80"/>
      <c r="B108" s="81"/>
      <c r="C108" s="91"/>
      <c r="D108" s="141"/>
      <c r="E108" s="164"/>
      <c r="F108" s="218"/>
      <c r="G108" s="3"/>
      <c r="H108" s="3"/>
    </row>
    <row r="109" ht="16.5" customHeight="1">
      <c r="A109" s="219"/>
      <c r="B109" s="220"/>
      <c r="C109" s="13" t="s">
        <v>128</v>
      </c>
      <c r="D109" s="13"/>
      <c r="E109" s="221"/>
      <c r="F109" s="124"/>
      <c r="G109" s="3"/>
      <c r="H109" s="3"/>
    </row>
    <row r="110" ht="16.5" customHeight="1">
      <c r="A110" s="60"/>
      <c r="B110" s="61"/>
      <c r="C110" s="17" t="s">
        <v>129</v>
      </c>
      <c r="D110" s="17"/>
      <c r="E110" s="64"/>
      <c r="F110" s="222"/>
      <c r="G110" s="3"/>
      <c r="H110" s="3"/>
    </row>
    <row r="111" ht="16.5" customHeight="1">
      <c r="A111" s="66">
        <v>3312</v>
      </c>
      <c r="B111" s="67">
        <v>5222</v>
      </c>
      <c r="C111" s="223" t="s">
        <v>130</v>
      </c>
      <c r="D111" s="69"/>
      <c r="E111" s="70">
        <v>60000</v>
      </c>
      <c r="F111" s="71">
        <v>60000</v>
      </c>
      <c r="G111" s="3"/>
      <c r="H111" s="3"/>
    </row>
    <row r="112" ht="16.800000000000001" customHeight="1">
      <c r="A112" s="19"/>
      <c r="B112" s="20"/>
      <c r="C112" s="22" t="s">
        <v>131</v>
      </c>
      <c r="D112" s="72"/>
      <c r="E112" s="23">
        <v>150000</v>
      </c>
      <c r="F112" s="24">
        <v>150000</v>
      </c>
      <c r="G112" s="26"/>
      <c r="H112" s="26"/>
    </row>
    <row r="113" ht="16.5" customHeight="1">
      <c r="A113" s="19"/>
      <c r="B113" s="20"/>
      <c r="C113" s="22" t="s">
        <v>132</v>
      </c>
      <c r="D113" s="72"/>
      <c r="E113" s="23">
        <v>386000</v>
      </c>
      <c r="F113" s="24">
        <v>386000</v>
      </c>
      <c r="G113" s="3"/>
      <c r="H113" s="3"/>
    </row>
    <row r="114" ht="16.5" customHeight="1">
      <c r="A114" s="19"/>
      <c r="B114" s="20"/>
      <c r="C114" s="22" t="s">
        <v>133</v>
      </c>
      <c r="D114" s="22"/>
      <c r="E114" s="23">
        <v>400000</v>
      </c>
      <c r="F114" s="24">
        <v>400000</v>
      </c>
      <c r="G114" s="3"/>
      <c r="H114" s="3"/>
    </row>
    <row r="115" ht="15.6" customHeight="1">
      <c r="A115" s="19"/>
      <c r="B115" s="20"/>
      <c r="C115" s="22" t="s">
        <v>134</v>
      </c>
      <c r="D115" s="72"/>
      <c r="E115" s="23">
        <v>120000</v>
      </c>
      <c r="F115" s="24">
        <v>120000</v>
      </c>
      <c r="G115" s="98"/>
      <c r="H115" s="3"/>
    </row>
    <row r="116">
      <c r="A116" s="19"/>
      <c r="B116" s="20"/>
      <c r="C116" s="22" t="s">
        <v>135</v>
      </c>
      <c r="D116" s="72"/>
      <c r="E116" s="23">
        <v>150000</v>
      </c>
      <c r="F116" s="24">
        <v>150000</v>
      </c>
      <c r="G116" s="26"/>
      <c r="H116" s="26"/>
    </row>
    <row r="117">
      <c r="A117" s="19"/>
      <c r="B117" s="20"/>
      <c r="C117" s="22" t="s">
        <v>136</v>
      </c>
      <c r="D117" s="72"/>
      <c r="E117" s="23">
        <v>75000</v>
      </c>
      <c r="F117" s="24">
        <v>75000</v>
      </c>
      <c r="G117" s="26">
        <f>E111+E112+E113+E114+E115+E116+E117</f>
        <v>1341000</v>
      </c>
      <c r="H117" s="26">
        <f>F111+F112+F113+F114+F115+F116+F117</f>
        <v>1341000</v>
      </c>
    </row>
    <row r="118">
      <c r="A118" s="19">
        <v>3315</v>
      </c>
      <c r="B118" s="20">
        <v>5339</v>
      </c>
      <c r="C118" s="22" t="s">
        <v>137</v>
      </c>
      <c r="D118" s="22"/>
      <c r="E118" s="23">
        <v>110000</v>
      </c>
      <c r="F118" s="24">
        <v>110000</v>
      </c>
      <c r="G118" s="3"/>
      <c r="H118" s="3"/>
    </row>
    <row r="119" ht="15">
      <c r="A119" s="19">
        <v>3399</v>
      </c>
      <c r="B119" s="20">
        <v>5222</v>
      </c>
      <c r="C119" s="22" t="s">
        <v>138</v>
      </c>
      <c r="D119" s="22"/>
      <c r="E119" s="23">
        <v>15000</v>
      </c>
      <c r="F119" s="24">
        <v>15000</v>
      </c>
      <c r="G119" s="3"/>
      <c r="H119" s="3"/>
    </row>
    <row r="120" ht="16.5" customHeight="1">
      <c r="A120" s="36"/>
      <c r="B120" s="37"/>
      <c r="C120" s="39" t="s">
        <v>17</v>
      </c>
      <c r="D120" s="39"/>
      <c r="E120" s="49">
        <f>SUM(E111:E119)</f>
        <v>1466000</v>
      </c>
      <c r="F120" s="50">
        <f>SUM(F111:F119)</f>
        <v>1466000</v>
      </c>
      <c r="G120" s="3"/>
      <c r="H120" s="3"/>
    </row>
    <row r="121" ht="16.5" customHeight="1">
      <c r="A121" s="36">
        <v>6409</v>
      </c>
      <c r="B121" s="37">
        <v>5901</v>
      </c>
      <c r="C121" s="224" t="s">
        <v>139</v>
      </c>
      <c r="D121" s="225"/>
      <c r="E121" s="226">
        <v>34000</v>
      </c>
      <c r="F121" s="227">
        <v>0</v>
      </c>
      <c r="G121" s="3"/>
      <c r="H121" s="3"/>
    </row>
    <row r="122" ht="30.600000000000001" customHeight="1">
      <c r="A122" s="36"/>
      <c r="B122" s="37"/>
      <c r="C122" s="38" t="s">
        <v>140</v>
      </c>
      <c r="D122" s="228"/>
      <c r="E122" s="49">
        <f>E120+E121</f>
        <v>1500000</v>
      </c>
      <c r="F122" s="50">
        <f>F120+F121</f>
        <v>1466000</v>
      </c>
      <c r="G122" s="3"/>
      <c r="H122" s="3"/>
    </row>
    <row r="123" ht="19.199999999999999" customHeight="1">
      <c r="A123" s="229"/>
      <c r="B123" s="230"/>
      <c r="C123" s="231"/>
      <c r="D123" s="232"/>
      <c r="E123" s="233"/>
      <c r="F123" s="218"/>
      <c r="G123" s="3"/>
      <c r="H123" s="3"/>
    </row>
    <row r="124" ht="30" customHeight="1">
      <c r="A124" s="234"/>
      <c r="B124" s="235"/>
      <c r="C124" s="236" t="s">
        <v>141</v>
      </c>
      <c r="D124" s="236"/>
      <c r="E124" s="237"/>
      <c r="F124" s="238"/>
      <c r="G124" s="3"/>
      <c r="H124" s="3"/>
    </row>
    <row r="125" ht="30" customHeight="1">
      <c r="A125" s="239">
        <v>3312</v>
      </c>
      <c r="B125" s="240">
        <v>5222</v>
      </c>
      <c r="C125" s="241" t="s">
        <v>142</v>
      </c>
      <c r="D125" s="242" t="s">
        <v>143</v>
      </c>
      <c r="E125" s="243">
        <v>34700</v>
      </c>
      <c r="F125" s="244">
        <v>34700</v>
      </c>
      <c r="G125" s="3"/>
      <c r="H125" s="3"/>
    </row>
    <row r="126" ht="26.399999999999999" customHeight="1">
      <c r="A126" s="245"/>
      <c r="B126" s="20"/>
      <c r="C126" s="22" t="s">
        <v>144</v>
      </c>
      <c r="D126" s="21" t="s">
        <v>145</v>
      </c>
      <c r="E126" s="23">
        <v>42400</v>
      </c>
      <c r="F126" s="246">
        <v>42400</v>
      </c>
      <c r="G126" s="98"/>
      <c r="H126" s="3"/>
    </row>
    <row r="127" ht="19.199999999999999" customHeight="1">
      <c r="A127" s="245"/>
      <c r="B127" s="20"/>
      <c r="C127" s="22" t="s">
        <v>146</v>
      </c>
      <c r="D127" s="21" t="s">
        <v>147</v>
      </c>
      <c r="E127" s="23">
        <v>20000</v>
      </c>
      <c r="F127" s="246">
        <v>20000</v>
      </c>
      <c r="G127" s="26">
        <f>SUM(E125:E127)</f>
        <v>97100</v>
      </c>
      <c r="H127" s="26">
        <f>SUM(F125:F127)</f>
        <v>97100</v>
      </c>
    </row>
    <row r="128" ht="26.399999999999999">
      <c r="A128" s="247"/>
      <c r="B128" s="20">
        <v>5223</v>
      </c>
      <c r="C128" s="22" t="s">
        <v>148</v>
      </c>
      <c r="D128" s="21" t="s">
        <v>149</v>
      </c>
      <c r="E128" s="23">
        <v>6000</v>
      </c>
      <c r="F128" s="246">
        <v>6000</v>
      </c>
      <c r="G128" s="3"/>
      <c r="H128" s="3"/>
    </row>
    <row r="129">
      <c r="A129" s="248">
        <v>3399</v>
      </c>
      <c r="B129" s="32">
        <v>5212</v>
      </c>
      <c r="C129" s="28" t="s">
        <v>150</v>
      </c>
      <c r="D129" s="27" t="s">
        <v>151</v>
      </c>
      <c r="E129" s="74">
        <v>6000</v>
      </c>
      <c r="F129" s="249">
        <v>6000</v>
      </c>
      <c r="G129" s="3"/>
      <c r="H129" s="3"/>
    </row>
    <row r="130">
      <c r="A130" s="250"/>
      <c r="B130" s="251">
        <v>5493</v>
      </c>
      <c r="C130" s="252" t="s">
        <v>152</v>
      </c>
      <c r="D130" s="253" t="s">
        <v>153</v>
      </c>
      <c r="E130" s="254">
        <v>25000</v>
      </c>
      <c r="F130" s="255">
        <v>25000</v>
      </c>
      <c r="G130" s="98"/>
      <c r="H130" s="3"/>
    </row>
    <row r="131">
      <c r="A131" s="256"/>
      <c r="B131" s="176">
        <v>5493</v>
      </c>
      <c r="C131" s="257" t="s">
        <v>154</v>
      </c>
      <c r="D131" s="258" t="s">
        <v>155</v>
      </c>
      <c r="E131" s="179">
        <v>18000</v>
      </c>
      <c r="F131" s="24">
        <v>18000</v>
      </c>
      <c r="G131" s="26">
        <f>E130+E131</f>
        <v>43000</v>
      </c>
      <c r="H131" s="26">
        <f>F130+F131</f>
        <v>43000</v>
      </c>
    </row>
    <row r="132">
      <c r="A132" s="251">
        <v>3429</v>
      </c>
      <c r="B132" s="251">
        <v>5222</v>
      </c>
      <c r="C132" s="252" t="s">
        <v>156</v>
      </c>
      <c r="D132" s="253" t="s">
        <v>157</v>
      </c>
      <c r="E132" s="259">
        <v>30000</v>
      </c>
      <c r="F132" s="260">
        <v>30000</v>
      </c>
      <c r="G132" s="3"/>
      <c r="H132" s="3"/>
    </row>
    <row r="133" ht="16.5" customHeight="1">
      <c r="A133" s="251"/>
      <c r="B133" s="251"/>
      <c r="C133" s="261" t="s">
        <v>17</v>
      </c>
      <c r="D133" s="262"/>
      <c r="E133" s="263">
        <f>SUM(E125:E132)</f>
        <v>182100</v>
      </c>
      <c r="F133" s="264">
        <f>SUM(F125:F132)</f>
        <v>182100</v>
      </c>
      <c r="G133" s="3"/>
      <c r="H133" s="3"/>
    </row>
    <row r="134" ht="15">
      <c r="A134" s="265">
        <v>6409</v>
      </c>
      <c r="B134" s="266">
        <v>5901</v>
      </c>
      <c r="C134" s="267" t="s">
        <v>158</v>
      </c>
      <c r="D134" s="268"/>
      <c r="E134" s="269">
        <v>117900</v>
      </c>
      <c r="F134" s="270">
        <v>0</v>
      </c>
      <c r="G134" s="3"/>
      <c r="H134" s="3"/>
    </row>
    <row r="135" ht="16.5" customHeight="1">
      <c r="A135" s="75"/>
      <c r="B135" s="76"/>
      <c r="C135" s="77" t="s">
        <v>159</v>
      </c>
      <c r="D135" s="77"/>
      <c r="E135" s="113">
        <f>E133+E134</f>
        <v>300000</v>
      </c>
      <c r="F135" s="114">
        <f>F133+F134</f>
        <v>182100</v>
      </c>
      <c r="G135" s="3"/>
      <c r="H135" s="3"/>
    </row>
    <row r="136" ht="16.5" customHeight="1">
      <c r="A136" s="75"/>
      <c r="B136" s="76"/>
      <c r="C136" s="77"/>
      <c r="D136" s="77"/>
      <c r="E136" s="119"/>
      <c r="F136" s="120"/>
      <c r="G136" s="3"/>
      <c r="H136" s="3"/>
    </row>
    <row r="137" ht="30" customHeight="1">
      <c r="A137" s="156"/>
      <c r="B137" s="157"/>
      <c r="C137" s="158" t="s">
        <v>160</v>
      </c>
      <c r="D137" s="158"/>
      <c r="E137" s="159">
        <f>E135+E122</f>
        <v>1800000</v>
      </c>
      <c r="F137" s="160">
        <f>F135+F122</f>
        <v>1648100</v>
      </c>
      <c r="G137" s="3"/>
      <c r="H137" s="3"/>
    </row>
    <row r="138" ht="16.5" customHeight="1">
      <c r="A138" s="80"/>
      <c r="B138" s="81"/>
      <c r="C138" s="91"/>
      <c r="D138" s="91"/>
      <c r="E138" s="165"/>
      <c r="F138" s="166"/>
      <c r="G138" s="3"/>
      <c r="H138" s="3"/>
    </row>
    <row r="139" ht="16.5" customHeight="1">
      <c r="A139" s="55"/>
      <c r="B139" s="56"/>
      <c r="C139" s="13" t="s">
        <v>161</v>
      </c>
      <c r="D139" s="13"/>
      <c r="E139" s="221"/>
      <c r="F139" s="271"/>
      <c r="G139" s="3"/>
      <c r="H139" s="3"/>
    </row>
    <row r="140" ht="25.800000000000001" customHeight="1">
      <c r="A140" s="60"/>
      <c r="B140" s="61"/>
      <c r="C140" s="272" t="s">
        <v>162</v>
      </c>
      <c r="D140" s="272"/>
      <c r="E140" s="64"/>
      <c r="F140" s="273"/>
      <c r="G140" s="3"/>
      <c r="H140" s="3"/>
    </row>
    <row r="141" ht="18.600000000000001" customHeight="1">
      <c r="A141" s="66">
        <v>3419</v>
      </c>
      <c r="B141" s="67">
        <v>5222</v>
      </c>
      <c r="C141" s="274" t="s">
        <v>163</v>
      </c>
      <c r="D141" s="130"/>
      <c r="E141" s="70">
        <v>930000</v>
      </c>
      <c r="F141" s="275">
        <v>930000</v>
      </c>
      <c r="G141" s="3"/>
      <c r="H141" s="3"/>
    </row>
    <row r="142" ht="16.199999999999999" customHeight="1">
      <c r="A142" s="103"/>
      <c r="B142" s="20"/>
      <c r="C142" s="105" t="s">
        <v>164</v>
      </c>
      <c r="D142" s="72"/>
      <c r="E142" s="96">
        <v>1000000</v>
      </c>
      <c r="F142" s="134">
        <v>1000000</v>
      </c>
      <c r="G142" s="3"/>
      <c r="H142" s="3"/>
    </row>
    <row r="143" ht="15" customHeight="1">
      <c r="A143" s="103"/>
      <c r="B143" s="20"/>
      <c r="C143" s="94" t="s">
        <v>165</v>
      </c>
      <c r="D143" s="21"/>
      <c r="E143" s="23">
        <v>49000</v>
      </c>
      <c r="F143" s="134">
        <v>49000</v>
      </c>
      <c r="G143" s="3"/>
      <c r="H143" s="3"/>
    </row>
    <row r="144" ht="17.399999999999999" customHeight="1">
      <c r="A144" s="103"/>
      <c r="B144" s="20"/>
      <c r="C144" s="94" t="s">
        <v>166</v>
      </c>
      <c r="D144" s="72"/>
      <c r="E144" s="23">
        <v>35000</v>
      </c>
      <c r="F144" s="276">
        <v>35000</v>
      </c>
      <c r="G144" s="3"/>
      <c r="H144" s="3"/>
    </row>
    <row r="145" ht="15.6" customHeight="1">
      <c r="A145" s="103"/>
      <c r="B145" s="20"/>
      <c r="C145" s="94" t="s">
        <v>167</v>
      </c>
      <c r="D145" s="72"/>
      <c r="E145" s="23">
        <v>185000</v>
      </c>
      <c r="F145" s="276">
        <v>185000</v>
      </c>
      <c r="G145" s="3"/>
      <c r="H145" s="3"/>
    </row>
    <row r="146" ht="15" customHeight="1">
      <c r="A146" s="103"/>
      <c r="B146" s="20"/>
      <c r="C146" s="94" t="s">
        <v>168</v>
      </c>
      <c r="D146" s="72"/>
      <c r="E146" s="23">
        <v>30000</v>
      </c>
      <c r="F146" s="276">
        <v>30000</v>
      </c>
      <c r="G146" s="3"/>
      <c r="H146" s="3"/>
    </row>
    <row r="147" ht="16.5" customHeight="1">
      <c r="A147" s="103"/>
      <c r="B147" s="20"/>
      <c r="C147" s="94" t="s">
        <v>169</v>
      </c>
      <c r="D147" s="72"/>
      <c r="E147" s="96">
        <v>35000</v>
      </c>
      <c r="F147" s="134">
        <v>35000</v>
      </c>
      <c r="G147" s="98" t="s">
        <v>170</v>
      </c>
      <c r="H147" s="3"/>
    </row>
    <row r="148" ht="16.5" customHeight="1">
      <c r="A148" s="103"/>
      <c r="B148" s="20"/>
      <c r="C148" s="105" t="s">
        <v>171</v>
      </c>
      <c r="D148" s="72"/>
      <c r="E148" s="23">
        <v>1450000</v>
      </c>
      <c r="F148" s="134">
        <v>1450000</v>
      </c>
      <c r="G148" s="3"/>
      <c r="H148" s="3"/>
    </row>
    <row r="149" ht="16.5" customHeight="1">
      <c r="A149" s="103"/>
      <c r="B149" s="20"/>
      <c r="C149" s="105" t="s">
        <v>172</v>
      </c>
      <c r="D149" s="72"/>
      <c r="E149" s="96">
        <v>55000</v>
      </c>
      <c r="F149" s="134">
        <v>55000</v>
      </c>
      <c r="G149" s="3"/>
      <c r="H149" s="3"/>
    </row>
    <row r="150" ht="16.5" customHeight="1">
      <c r="A150" s="103"/>
      <c r="B150" s="20"/>
      <c r="C150" s="105" t="s">
        <v>173</v>
      </c>
      <c r="D150" s="72"/>
      <c r="E150" s="96">
        <v>9000</v>
      </c>
      <c r="F150" s="134">
        <v>9000</v>
      </c>
      <c r="G150" s="98"/>
      <c r="H150" s="3"/>
    </row>
    <row r="151" ht="15.6" customHeight="1">
      <c r="A151" s="103"/>
      <c r="B151" s="20"/>
      <c r="C151" s="105" t="s">
        <v>174</v>
      </c>
      <c r="D151" s="72"/>
      <c r="E151" s="96">
        <v>40000</v>
      </c>
      <c r="F151" s="134">
        <v>0</v>
      </c>
      <c r="G151" s="3"/>
      <c r="H151" s="3"/>
    </row>
    <row r="152" ht="16.5" customHeight="1">
      <c r="A152" s="103"/>
      <c r="B152" s="20"/>
      <c r="C152" s="105" t="s">
        <v>175</v>
      </c>
      <c r="D152" s="72"/>
      <c r="E152" s="96">
        <v>488000</v>
      </c>
      <c r="F152" s="134">
        <v>488000</v>
      </c>
      <c r="G152" s="3"/>
      <c r="H152" s="3"/>
    </row>
    <row r="153" ht="16.5" customHeight="1">
      <c r="A153" s="103"/>
      <c r="B153" s="20"/>
      <c r="C153" s="105" t="s">
        <v>176</v>
      </c>
      <c r="D153" s="72"/>
      <c r="E153" s="96">
        <v>85000</v>
      </c>
      <c r="F153" s="134">
        <v>85000</v>
      </c>
      <c r="G153" s="3"/>
      <c r="H153" s="3"/>
    </row>
    <row r="154">
      <c r="A154" s="103"/>
      <c r="B154" s="20"/>
      <c r="C154" s="94" t="s">
        <v>177</v>
      </c>
      <c r="D154" s="72"/>
      <c r="E154" s="23">
        <v>50000</v>
      </c>
      <c r="F154" s="276">
        <v>50000</v>
      </c>
      <c r="G154" s="3"/>
      <c r="H154" s="3"/>
    </row>
    <row r="155" ht="15" customHeight="1">
      <c r="A155" s="103"/>
      <c r="B155" s="20"/>
      <c r="C155" s="105" t="s">
        <v>178</v>
      </c>
      <c r="D155" s="72"/>
      <c r="E155" s="96">
        <v>25000</v>
      </c>
      <c r="F155" s="134">
        <v>0</v>
      </c>
      <c r="G155" s="3"/>
      <c r="H155" s="3"/>
    </row>
    <row r="156">
      <c r="A156" s="103"/>
      <c r="B156" s="20"/>
      <c r="C156" s="94" t="s">
        <v>179</v>
      </c>
      <c r="D156" s="72"/>
      <c r="E156" s="96">
        <v>45000</v>
      </c>
      <c r="F156" s="134">
        <v>45000</v>
      </c>
      <c r="G156" s="3"/>
      <c r="H156" s="3"/>
    </row>
    <row r="157">
      <c r="A157" s="108"/>
      <c r="B157" s="32"/>
      <c r="C157" s="99" t="s">
        <v>180</v>
      </c>
      <c r="D157" s="73"/>
      <c r="E157" s="101">
        <v>20000</v>
      </c>
      <c r="F157" s="135">
        <v>20000</v>
      </c>
      <c r="G157" s="3"/>
      <c r="H157" s="3"/>
    </row>
    <row r="158">
      <c r="A158" s="108"/>
      <c r="B158" s="32"/>
      <c r="C158" s="99" t="s">
        <v>181</v>
      </c>
      <c r="D158" s="73"/>
      <c r="E158" s="101">
        <v>119000</v>
      </c>
      <c r="F158" s="135">
        <v>119000</v>
      </c>
      <c r="G158" s="3"/>
      <c r="H158" s="3"/>
    </row>
    <row r="159" ht="15">
      <c r="A159" s="108"/>
      <c r="B159" s="32"/>
      <c r="C159" s="99" t="s">
        <v>182</v>
      </c>
      <c r="D159" s="73"/>
      <c r="E159" s="74">
        <v>150000</v>
      </c>
      <c r="F159" s="277">
        <v>150000</v>
      </c>
      <c r="G159" s="3"/>
      <c r="H159" s="3"/>
    </row>
    <row r="160" ht="16.5" customHeight="1">
      <c r="A160" s="75"/>
      <c r="B160" s="37"/>
      <c r="C160" s="77" t="s">
        <v>17</v>
      </c>
      <c r="D160" s="78"/>
      <c r="E160" s="113">
        <f>SUM(E141:E159)</f>
        <v>4800000</v>
      </c>
      <c r="F160" s="114">
        <f>SUM(F141:F159)</f>
        <v>4735000</v>
      </c>
      <c r="G160" s="3"/>
      <c r="H160" s="3"/>
    </row>
    <row r="161" ht="16.5" customHeight="1">
      <c r="A161" s="75">
        <v>6409</v>
      </c>
      <c r="B161" s="37">
        <v>5901</v>
      </c>
      <c r="C161" s="115" t="s">
        <v>183</v>
      </c>
      <c r="D161" s="78"/>
      <c r="E161" s="278">
        <v>0</v>
      </c>
      <c r="F161" s="279">
        <v>0</v>
      </c>
      <c r="G161" s="3"/>
      <c r="H161" s="3"/>
    </row>
    <row r="162" ht="15.75" customHeight="1">
      <c r="A162" s="75"/>
      <c r="B162" s="37"/>
      <c r="C162" s="77" t="s">
        <v>184</v>
      </c>
      <c r="D162" s="78"/>
      <c r="E162" s="113">
        <f>E161+E160</f>
        <v>4800000</v>
      </c>
      <c r="F162" s="114">
        <f>F161+F160</f>
        <v>4735000</v>
      </c>
      <c r="G162" s="3"/>
      <c r="H162" s="3"/>
    </row>
    <row r="163" ht="16.5" customHeight="1">
      <c r="A163" s="42"/>
      <c r="B163" s="43"/>
      <c r="C163" s="163"/>
      <c r="D163" s="280"/>
      <c r="E163" s="164"/>
      <c r="F163" s="218"/>
      <c r="G163" s="3"/>
      <c r="H163" s="3"/>
    </row>
    <row r="164" ht="30" customHeight="1">
      <c r="A164" s="281"/>
      <c r="B164" s="282"/>
      <c r="C164" s="283" t="s">
        <v>185</v>
      </c>
      <c r="D164" s="283"/>
      <c r="E164" s="284"/>
      <c r="F164" s="285"/>
      <c r="G164" s="3"/>
      <c r="H164" s="3"/>
    </row>
    <row r="165" ht="18.600000000000001" customHeight="1">
      <c r="A165" s="66">
        <v>3419</v>
      </c>
      <c r="B165" s="67">
        <v>5222</v>
      </c>
      <c r="C165" s="68" t="s">
        <v>163</v>
      </c>
      <c r="D165" s="286"/>
      <c r="E165" s="70">
        <v>630000</v>
      </c>
      <c r="F165" s="71">
        <v>630000</v>
      </c>
      <c r="G165" s="3"/>
      <c r="H165" s="3"/>
    </row>
    <row r="166" ht="18" customHeight="1">
      <c r="A166" s="19"/>
      <c r="B166" s="20"/>
      <c r="C166" s="133" t="s">
        <v>164</v>
      </c>
      <c r="D166" s="287"/>
      <c r="E166" s="23">
        <v>630000</v>
      </c>
      <c r="F166" s="24">
        <v>630000</v>
      </c>
      <c r="G166" s="3"/>
      <c r="H166" s="3"/>
    </row>
    <row r="167" ht="17.399999999999999" customHeight="1">
      <c r="A167" s="19"/>
      <c r="B167" s="20"/>
      <c r="C167" s="133" t="s">
        <v>165</v>
      </c>
      <c r="D167" s="287"/>
      <c r="E167" s="23">
        <v>40000</v>
      </c>
      <c r="F167" s="24">
        <v>40000</v>
      </c>
      <c r="G167" s="3"/>
      <c r="H167" s="3"/>
    </row>
    <row r="168" ht="17.399999999999999" customHeight="1">
      <c r="A168" s="19"/>
      <c r="B168" s="20"/>
      <c r="C168" s="133" t="s">
        <v>186</v>
      </c>
      <c r="D168" s="287"/>
      <c r="E168" s="23">
        <v>250000</v>
      </c>
      <c r="F168" s="24">
        <v>250000</v>
      </c>
      <c r="G168" s="3"/>
      <c r="H168" s="3"/>
    </row>
    <row r="169" ht="19.800000000000001" customHeight="1">
      <c r="A169" s="19"/>
      <c r="B169" s="20"/>
      <c r="C169" s="133" t="s">
        <v>167</v>
      </c>
      <c r="D169" s="287"/>
      <c r="E169" s="23">
        <v>640000</v>
      </c>
      <c r="F169" s="24">
        <v>640000</v>
      </c>
      <c r="G169" s="3"/>
      <c r="H169" s="3"/>
    </row>
    <row r="170" ht="19.199999999999999" customHeight="1">
      <c r="A170" s="19"/>
      <c r="B170" s="20"/>
      <c r="C170" s="133" t="s">
        <v>168</v>
      </c>
      <c r="D170" s="287"/>
      <c r="E170" s="23">
        <v>600000</v>
      </c>
      <c r="F170" s="24">
        <v>600000</v>
      </c>
      <c r="G170" s="3"/>
      <c r="H170" s="3"/>
    </row>
    <row r="171" ht="17.399999999999999" customHeight="1">
      <c r="A171" s="19"/>
      <c r="B171" s="20"/>
      <c r="C171" s="133" t="s">
        <v>187</v>
      </c>
      <c r="D171" s="287"/>
      <c r="E171" s="23">
        <v>200000</v>
      </c>
      <c r="F171" s="24">
        <v>200000</v>
      </c>
      <c r="G171" s="3"/>
      <c r="H171" s="3"/>
    </row>
    <row r="172" ht="17.399999999999999" customHeight="1">
      <c r="A172" s="19"/>
      <c r="B172" s="20"/>
      <c r="C172" s="133" t="s">
        <v>188</v>
      </c>
      <c r="D172" s="287"/>
      <c r="E172" s="23">
        <v>180000</v>
      </c>
      <c r="F172" s="24">
        <v>180000</v>
      </c>
      <c r="G172" s="3"/>
      <c r="H172" s="3"/>
    </row>
    <row r="173" ht="17.399999999999999" customHeight="1">
      <c r="A173" s="19"/>
      <c r="B173" s="20"/>
      <c r="C173" s="133" t="s">
        <v>171</v>
      </c>
      <c r="D173" s="287"/>
      <c r="E173" s="23">
        <v>2900000</v>
      </c>
      <c r="F173" s="24">
        <v>2900000</v>
      </c>
      <c r="G173" s="3"/>
      <c r="H173" s="3"/>
    </row>
    <row r="174" ht="16.5" customHeight="1">
      <c r="A174" s="19"/>
      <c r="B174" s="20"/>
      <c r="C174" s="95" t="s">
        <v>172</v>
      </c>
      <c r="D174" s="72"/>
      <c r="E174" s="23">
        <v>40000</v>
      </c>
      <c r="F174" s="24">
        <v>40000</v>
      </c>
      <c r="G174" s="3"/>
      <c r="H174" s="3"/>
    </row>
    <row r="175" ht="15.6" customHeight="1">
      <c r="A175" s="19"/>
      <c r="B175" s="20"/>
      <c r="C175" s="105" t="s">
        <v>189</v>
      </c>
      <c r="D175" s="72"/>
      <c r="E175" s="23">
        <v>170000</v>
      </c>
      <c r="F175" s="24">
        <v>170000</v>
      </c>
      <c r="G175" s="3"/>
      <c r="H175" s="3"/>
    </row>
    <row r="176" ht="18.600000000000001" customHeight="1">
      <c r="A176" s="19"/>
      <c r="B176" s="20"/>
      <c r="C176" s="105" t="s">
        <v>190</v>
      </c>
      <c r="D176" s="72"/>
      <c r="E176" s="23">
        <v>30000</v>
      </c>
      <c r="F176" s="24">
        <v>0</v>
      </c>
      <c r="G176" s="3"/>
      <c r="H176" s="3"/>
    </row>
    <row r="177" ht="17.399999999999999" customHeight="1">
      <c r="A177" s="19"/>
      <c r="B177" s="20"/>
      <c r="C177" s="94" t="s">
        <v>175</v>
      </c>
      <c r="D177" s="72"/>
      <c r="E177" s="23">
        <v>80000</v>
      </c>
      <c r="F177" s="24">
        <v>80000</v>
      </c>
      <c r="G177" s="3"/>
      <c r="H177" s="3"/>
    </row>
    <row r="178" ht="16.5" customHeight="1">
      <c r="A178" s="19"/>
      <c r="B178" s="20"/>
      <c r="C178" s="105" t="s">
        <v>176</v>
      </c>
      <c r="D178" s="72"/>
      <c r="E178" s="23">
        <v>60000</v>
      </c>
      <c r="F178" s="24">
        <v>60000</v>
      </c>
      <c r="G178" s="3"/>
      <c r="H178" s="3"/>
    </row>
    <row r="179" ht="18" customHeight="1">
      <c r="A179" s="19"/>
      <c r="B179" s="20"/>
      <c r="C179" s="94" t="s">
        <v>191</v>
      </c>
      <c r="D179" s="72"/>
      <c r="E179" s="23">
        <v>10000</v>
      </c>
      <c r="F179" s="24">
        <v>10000</v>
      </c>
      <c r="G179" s="3"/>
      <c r="H179" s="3"/>
    </row>
    <row r="180" ht="17.399999999999999" customHeight="1">
      <c r="A180" s="19"/>
      <c r="B180" s="20"/>
      <c r="C180" s="94" t="s">
        <v>177</v>
      </c>
      <c r="D180" s="72"/>
      <c r="E180" s="23">
        <v>20000</v>
      </c>
      <c r="F180" s="24">
        <v>20000</v>
      </c>
      <c r="G180" s="3"/>
      <c r="H180" s="3"/>
    </row>
    <row r="181" ht="15.75" customHeight="1">
      <c r="A181" s="19"/>
      <c r="B181" s="20"/>
      <c r="C181" s="105" t="s">
        <v>178</v>
      </c>
      <c r="D181" s="72"/>
      <c r="E181" s="23">
        <v>70000</v>
      </c>
      <c r="F181" s="24">
        <v>0</v>
      </c>
      <c r="G181" s="3"/>
      <c r="H181" s="3"/>
    </row>
    <row r="182">
      <c r="A182" s="19"/>
      <c r="B182" s="20"/>
      <c r="C182" s="105" t="s">
        <v>166</v>
      </c>
      <c r="D182" s="72"/>
      <c r="E182" s="23">
        <v>30000</v>
      </c>
      <c r="F182" s="24">
        <v>30000</v>
      </c>
      <c r="G182" s="3"/>
      <c r="H182" s="3"/>
    </row>
    <row r="183">
      <c r="A183" s="31"/>
      <c r="B183" s="32"/>
      <c r="C183" s="288" t="s">
        <v>179</v>
      </c>
      <c r="D183" s="73"/>
      <c r="E183" s="74">
        <v>360000</v>
      </c>
      <c r="F183" s="35">
        <v>360000</v>
      </c>
      <c r="G183" s="3"/>
      <c r="H183" s="3"/>
    </row>
    <row r="184" ht="15">
      <c r="A184" s="31"/>
      <c r="B184" s="32"/>
      <c r="C184" s="105" t="s">
        <v>182</v>
      </c>
      <c r="D184" s="73"/>
      <c r="E184" s="74">
        <v>310000</v>
      </c>
      <c r="F184" s="35">
        <v>310000</v>
      </c>
      <c r="G184" s="3"/>
      <c r="H184" s="3"/>
    </row>
    <row r="185" ht="16.5" customHeight="1">
      <c r="A185" s="36"/>
      <c r="B185" s="37"/>
      <c r="C185" s="77" t="s">
        <v>17</v>
      </c>
      <c r="D185" s="225"/>
      <c r="E185" s="49">
        <f>SUM(E165:E184)</f>
        <v>7250000</v>
      </c>
      <c r="F185" s="50">
        <f>SUM(F165:F184)</f>
        <v>7150000</v>
      </c>
      <c r="G185" s="3"/>
      <c r="H185" s="3"/>
    </row>
    <row r="186" ht="16.5" customHeight="1">
      <c r="A186" s="75">
        <v>6409</v>
      </c>
      <c r="B186" s="37">
        <v>5901</v>
      </c>
      <c r="C186" s="115" t="s">
        <v>192</v>
      </c>
      <c r="D186" s="78"/>
      <c r="E186" s="278">
        <v>0</v>
      </c>
      <c r="F186" s="279">
        <v>0</v>
      </c>
      <c r="G186" s="98"/>
      <c r="H186" s="98"/>
      <c r="I186" s="98"/>
    </row>
    <row r="187" ht="15.75" customHeight="1">
      <c r="A187" s="146"/>
      <c r="B187" s="77"/>
      <c r="C187" s="77" t="s">
        <v>193</v>
      </c>
      <c r="D187" s="78"/>
      <c r="E187" s="113">
        <f>E186+E185</f>
        <v>7250000</v>
      </c>
      <c r="F187" s="114">
        <f>F186+F185</f>
        <v>7150000</v>
      </c>
      <c r="G187" s="98"/>
      <c r="H187" s="3"/>
    </row>
    <row r="188" ht="16.5" customHeight="1">
      <c r="A188" s="42"/>
      <c r="B188" s="43"/>
      <c r="C188" s="163"/>
      <c r="D188" s="280"/>
      <c r="E188" s="164"/>
      <c r="F188" s="218"/>
      <c r="G188" s="26"/>
      <c r="H188" s="26"/>
    </row>
    <row r="189" ht="16.5" customHeight="1">
      <c r="A189" s="281"/>
      <c r="B189" s="282"/>
      <c r="C189" s="289" t="s">
        <v>194</v>
      </c>
      <c r="D189" s="289"/>
      <c r="E189" s="290"/>
      <c r="F189" s="291"/>
      <c r="G189" s="3"/>
      <c r="H189" s="3"/>
    </row>
    <row r="190" ht="16.5" customHeight="1">
      <c r="A190" s="66">
        <v>3419</v>
      </c>
      <c r="B190" s="67">
        <v>5212</v>
      </c>
      <c r="C190" s="68" t="s">
        <v>195</v>
      </c>
      <c r="D190" s="69" t="s">
        <v>196</v>
      </c>
      <c r="E190" s="131">
        <v>21700</v>
      </c>
      <c r="F190" s="292">
        <v>0</v>
      </c>
      <c r="G190" s="161"/>
      <c r="H190" s="26"/>
    </row>
    <row r="191" ht="16.5" customHeight="1">
      <c r="A191" s="66"/>
      <c r="B191" s="67">
        <v>5222</v>
      </c>
      <c r="C191" s="68" t="s">
        <v>197</v>
      </c>
      <c r="D191" s="69" t="s">
        <v>198</v>
      </c>
      <c r="E191" s="131">
        <v>14000</v>
      </c>
      <c r="F191" s="292">
        <v>14000</v>
      </c>
      <c r="G191" s="161"/>
      <c r="H191" s="26"/>
    </row>
    <row r="192" ht="16.5" customHeight="1">
      <c r="A192" s="75"/>
      <c r="B192" s="37"/>
      <c r="C192" s="77" t="s">
        <v>17</v>
      </c>
      <c r="D192" s="78"/>
      <c r="E192" s="113">
        <f>SUM(E190:E191)</f>
        <v>35700</v>
      </c>
      <c r="F192" s="114">
        <f>SUM(F190:F191)</f>
        <v>14000</v>
      </c>
      <c r="G192" s="3"/>
      <c r="H192" s="3"/>
    </row>
    <row r="193" ht="18.600000000000001" customHeight="1">
      <c r="A193" s="36">
        <v>6409</v>
      </c>
      <c r="B193" s="37">
        <v>5901</v>
      </c>
      <c r="C193" s="115" t="s">
        <v>199</v>
      </c>
      <c r="D193" s="78"/>
      <c r="E193" s="278">
        <f>214300-30000-70000-30000-40000</f>
        <v>44300</v>
      </c>
      <c r="F193" s="279">
        <v>0</v>
      </c>
      <c r="G193" s="3"/>
      <c r="H193" s="3"/>
    </row>
    <row r="194" ht="19.800000000000001" customHeight="1">
      <c r="A194" s="75"/>
      <c r="B194" s="37"/>
      <c r="C194" s="77" t="s">
        <v>200</v>
      </c>
      <c r="D194" s="78"/>
      <c r="E194" s="113">
        <f>E193+E192</f>
        <v>80000</v>
      </c>
      <c r="F194" s="114">
        <f>F193+F192</f>
        <v>14000</v>
      </c>
      <c r="G194" s="3"/>
      <c r="H194" s="3"/>
    </row>
    <row r="195" ht="16.5" customHeight="1">
      <c r="A195" s="80"/>
      <c r="B195" s="43"/>
      <c r="C195" s="91"/>
      <c r="D195" s="83"/>
      <c r="E195" s="165"/>
      <c r="F195" s="166"/>
      <c r="G195" s="3"/>
      <c r="H195" s="3"/>
    </row>
    <row r="196" ht="16.5" customHeight="1">
      <c r="A196" s="281"/>
      <c r="B196" s="282"/>
      <c r="C196" s="289" t="s">
        <v>201</v>
      </c>
      <c r="D196" s="289"/>
      <c r="E196" s="290"/>
      <c r="F196" s="291"/>
      <c r="G196" s="3"/>
      <c r="H196" s="3"/>
    </row>
    <row r="197" ht="17.399999999999999" customHeight="1">
      <c r="A197" s="66">
        <v>3419</v>
      </c>
      <c r="B197" s="67">
        <v>5222</v>
      </c>
      <c r="C197" s="274" t="s">
        <v>202</v>
      </c>
      <c r="D197" s="69"/>
      <c r="E197" s="70">
        <v>0</v>
      </c>
      <c r="F197" s="275">
        <v>0</v>
      </c>
      <c r="G197" s="98" t="s">
        <v>203</v>
      </c>
      <c r="H197" s="3"/>
    </row>
    <row r="198" ht="16.800000000000001" customHeight="1">
      <c r="A198" s="19"/>
      <c r="B198" s="20"/>
      <c r="C198" s="94" t="s">
        <v>204</v>
      </c>
      <c r="D198" s="72"/>
      <c r="E198" s="23">
        <v>60000</v>
      </c>
      <c r="F198" s="276">
        <v>60000</v>
      </c>
      <c r="G198" s="3"/>
      <c r="H198" s="3"/>
    </row>
    <row r="199" ht="16.5" customHeight="1">
      <c r="A199" s="19"/>
      <c r="B199" s="20"/>
      <c r="C199" s="94" t="s">
        <v>205</v>
      </c>
      <c r="D199" s="72"/>
      <c r="E199" s="23">
        <v>75000</v>
      </c>
      <c r="F199" s="276">
        <v>75000</v>
      </c>
      <c r="G199" s="3"/>
      <c r="H199" s="3"/>
    </row>
    <row r="200" ht="16.5" customHeight="1">
      <c r="A200" s="19"/>
      <c r="B200" s="20"/>
      <c r="C200" s="94" t="s">
        <v>206</v>
      </c>
      <c r="D200" s="72"/>
      <c r="E200" s="23">
        <v>130000</v>
      </c>
      <c r="F200" s="276">
        <v>130000</v>
      </c>
      <c r="G200" s="3"/>
      <c r="H200" s="3"/>
    </row>
    <row r="201" ht="16.5" customHeight="1">
      <c r="A201" s="19"/>
      <c r="B201" s="20"/>
      <c r="C201" s="94" t="s">
        <v>197</v>
      </c>
      <c r="D201" s="72"/>
      <c r="E201" s="23">
        <v>15000</v>
      </c>
      <c r="F201" s="276">
        <v>15000</v>
      </c>
      <c r="G201" s="3"/>
      <c r="H201" s="3"/>
    </row>
    <row r="202">
      <c r="A202" s="103"/>
      <c r="B202" s="20"/>
      <c r="C202" s="94" t="s">
        <v>187</v>
      </c>
      <c r="D202" s="72"/>
      <c r="E202" s="23">
        <v>400000</v>
      </c>
      <c r="F202" s="276">
        <v>400000</v>
      </c>
      <c r="G202" s="3"/>
      <c r="H202" s="3"/>
    </row>
    <row r="203">
      <c r="A203" s="103"/>
      <c r="B203" s="20"/>
      <c r="C203" s="94" t="s">
        <v>207</v>
      </c>
      <c r="D203" s="72"/>
      <c r="E203" s="23">
        <v>110000</v>
      </c>
      <c r="F203" s="276">
        <v>110000</v>
      </c>
      <c r="G203" s="3"/>
      <c r="H203" s="3"/>
    </row>
    <row r="204" ht="15">
      <c r="A204" s="108"/>
      <c r="B204" s="32"/>
      <c r="C204" s="99" t="s">
        <v>138</v>
      </c>
      <c r="D204" s="73"/>
      <c r="E204" s="74">
        <v>50000</v>
      </c>
      <c r="F204" s="277">
        <v>50000</v>
      </c>
      <c r="G204" s="3"/>
      <c r="H204" s="3"/>
    </row>
    <row r="205" ht="16.5" customHeight="1">
      <c r="A205" s="146"/>
      <c r="B205" s="293"/>
      <c r="C205" s="77" t="s">
        <v>17</v>
      </c>
      <c r="D205" s="294"/>
      <c r="E205" s="113">
        <f>SUM(E197:E204)</f>
        <v>840000</v>
      </c>
      <c r="F205" s="114">
        <f>SUM(F197:F204)</f>
        <v>840000</v>
      </c>
      <c r="G205" s="3"/>
      <c r="H205" s="3"/>
    </row>
    <row r="206" ht="15">
      <c r="A206" s="75">
        <v>6409</v>
      </c>
      <c r="B206" s="37">
        <v>5901</v>
      </c>
      <c r="C206" s="115" t="s">
        <v>208</v>
      </c>
      <c r="D206" s="78"/>
      <c r="E206" s="278">
        <v>160000</v>
      </c>
      <c r="F206" s="279">
        <v>0</v>
      </c>
      <c r="G206" s="3"/>
      <c r="H206" s="3"/>
    </row>
    <row r="207" ht="16.5" customHeight="1">
      <c r="A207" s="146"/>
      <c r="B207" s="293"/>
      <c r="C207" s="77" t="s">
        <v>209</v>
      </c>
      <c r="D207" s="294"/>
      <c r="E207" s="113">
        <f>E206+E205</f>
        <v>1000000</v>
      </c>
      <c r="F207" s="114">
        <f>F206+F205</f>
        <v>840000</v>
      </c>
      <c r="G207" s="3"/>
      <c r="H207" s="3"/>
    </row>
    <row r="208" ht="14.25" customHeight="1">
      <c r="A208" s="146"/>
      <c r="B208" s="293"/>
      <c r="C208" s="77"/>
      <c r="D208" s="294"/>
      <c r="E208" s="119"/>
      <c r="F208" s="120"/>
      <c r="G208" s="3"/>
      <c r="H208" s="3"/>
    </row>
    <row r="209" ht="16.5" customHeight="1">
      <c r="A209" s="156"/>
      <c r="B209" s="157"/>
      <c r="C209" s="158" t="s">
        <v>210</v>
      </c>
      <c r="D209" s="295"/>
      <c r="E209" s="159">
        <f>E207+E194+E187+E162</f>
        <v>13130000</v>
      </c>
      <c r="F209" s="160">
        <f>F207+F194+F187+F162</f>
        <v>12739000</v>
      </c>
      <c r="G209" s="3"/>
      <c r="H209" s="3"/>
    </row>
    <row r="210" ht="16.5" customHeight="1">
      <c r="A210" s="162"/>
      <c r="B210" s="91"/>
      <c r="C210" s="141"/>
      <c r="D210" s="83"/>
      <c r="E210" s="164"/>
      <c r="F210" s="296"/>
      <c r="G210" s="26"/>
      <c r="H210" s="26"/>
    </row>
    <row r="211" ht="30" customHeight="1">
      <c r="A211" s="55"/>
      <c r="B211" s="56"/>
      <c r="C211" s="13" t="s">
        <v>211</v>
      </c>
      <c r="D211" s="13"/>
      <c r="E211" s="221"/>
      <c r="F211" s="271"/>
      <c r="G211" s="3"/>
      <c r="H211" s="3"/>
    </row>
    <row r="212" ht="16.5" customHeight="1">
      <c r="A212" s="60"/>
      <c r="B212" s="61"/>
      <c r="C212" s="272" t="s">
        <v>212</v>
      </c>
      <c r="D212" s="272"/>
      <c r="E212" s="64"/>
      <c r="F212" s="273"/>
      <c r="G212" s="26"/>
      <c r="H212" s="26"/>
    </row>
    <row r="213" ht="28.800000000000001" customHeight="1">
      <c r="A213" s="19">
        <v>3114</v>
      </c>
      <c r="B213" s="20">
        <v>5339</v>
      </c>
      <c r="C213" s="21" t="s">
        <v>213</v>
      </c>
      <c r="D213" s="21"/>
      <c r="E213" s="23">
        <v>16000</v>
      </c>
      <c r="F213" s="276">
        <v>16000</v>
      </c>
      <c r="G213" s="3"/>
      <c r="H213" s="3"/>
    </row>
    <row r="214" ht="17.399999999999999" customHeight="1">
      <c r="A214" s="19">
        <v>3122</v>
      </c>
      <c r="B214" s="20">
        <v>5213</v>
      </c>
      <c r="C214" s="21" t="s">
        <v>214</v>
      </c>
      <c r="D214" s="21"/>
      <c r="E214" s="23">
        <v>30000</v>
      </c>
      <c r="F214" s="276">
        <v>30000</v>
      </c>
      <c r="G214" s="3"/>
      <c r="H214" s="3"/>
    </row>
    <row r="215" ht="17.399999999999999" customHeight="1">
      <c r="A215" s="19"/>
      <c r="B215" s="20">
        <v>5339</v>
      </c>
      <c r="C215" s="21" t="s">
        <v>215</v>
      </c>
      <c r="D215" s="21"/>
      <c r="E215" s="23">
        <v>78000</v>
      </c>
      <c r="F215" s="276">
        <v>78000</v>
      </c>
      <c r="G215" s="3"/>
      <c r="H215" s="3"/>
    </row>
    <row r="216" ht="17.399999999999999" customHeight="1">
      <c r="A216" s="19">
        <v>3399</v>
      </c>
      <c r="B216" s="20">
        <v>5222</v>
      </c>
      <c r="C216" s="21" t="s">
        <v>216</v>
      </c>
      <c r="D216" s="21"/>
      <c r="E216" s="23">
        <v>30000</v>
      </c>
      <c r="F216" s="276">
        <v>30000</v>
      </c>
      <c r="G216" s="3"/>
      <c r="H216" s="3"/>
    </row>
    <row r="217" ht="16.5" customHeight="1">
      <c r="A217" s="19"/>
      <c r="B217" s="20"/>
      <c r="C217" s="21" t="s">
        <v>217</v>
      </c>
      <c r="D217" s="21"/>
      <c r="E217" s="23">
        <v>120000</v>
      </c>
      <c r="F217" s="276">
        <v>120000</v>
      </c>
      <c r="G217" s="26">
        <f>SUM(E216:E217)</f>
        <v>150000</v>
      </c>
      <c r="H217" s="26">
        <f>SUM(F216:F217)</f>
        <v>150000</v>
      </c>
    </row>
    <row r="218" ht="18.600000000000001" customHeight="1">
      <c r="A218" s="19">
        <v>3419</v>
      </c>
      <c r="B218" s="20"/>
      <c r="C218" s="21" t="s">
        <v>218</v>
      </c>
      <c r="D218" s="21"/>
      <c r="E218" s="23">
        <v>70000</v>
      </c>
      <c r="F218" s="276">
        <v>70000</v>
      </c>
      <c r="G218" s="3"/>
      <c r="H218" s="3"/>
    </row>
    <row r="219" ht="18.600000000000001" customHeight="1">
      <c r="A219" s="19"/>
      <c r="B219" s="20"/>
      <c r="C219" s="21" t="s">
        <v>219</v>
      </c>
      <c r="D219" s="21"/>
      <c r="E219" s="23">
        <v>15000</v>
      </c>
      <c r="F219" s="276">
        <v>15000</v>
      </c>
      <c r="G219" s="3"/>
      <c r="H219" s="3"/>
    </row>
    <row r="220" ht="16.199999999999999" customHeight="1">
      <c r="A220" s="19"/>
      <c r="B220" s="20"/>
      <c r="C220" s="21" t="s">
        <v>166</v>
      </c>
      <c r="D220" s="21"/>
      <c r="E220" s="23">
        <v>80000</v>
      </c>
      <c r="F220" s="276">
        <v>80000</v>
      </c>
      <c r="G220" s="26"/>
      <c r="H220" s="26"/>
    </row>
    <row r="221" ht="16.800000000000001" customHeight="1">
      <c r="A221" s="19"/>
      <c r="B221" s="20"/>
      <c r="C221" s="21" t="s">
        <v>220</v>
      </c>
      <c r="D221" s="21"/>
      <c r="E221" s="23">
        <v>40000</v>
      </c>
      <c r="F221" s="276">
        <v>40000</v>
      </c>
      <c r="G221" s="26">
        <f>SUM(E218:E221)</f>
        <v>205000</v>
      </c>
      <c r="H221" s="26">
        <f>SUM(F218:F221)</f>
        <v>205000</v>
      </c>
    </row>
    <row r="222" ht="16.800000000000001" customHeight="1">
      <c r="A222" s="19">
        <v>3421</v>
      </c>
      <c r="B222" s="20"/>
      <c r="C222" s="21" t="s">
        <v>221</v>
      </c>
      <c r="D222" s="21"/>
      <c r="E222" s="23">
        <v>105000</v>
      </c>
      <c r="F222" s="276">
        <v>105000</v>
      </c>
      <c r="G222" s="3"/>
      <c r="H222" s="3"/>
    </row>
    <row r="223" ht="18.600000000000001" customHeight="1">
      <c r="A223" s="19"/>
      <c r="B223" s="20"/>
      <c r="C223" s="21" t="s">
        <v>222</v>
      </c>
      <c r="D223" s="21"/>
      <c r="E223" s="23">
        <v>80000</v>
      </c>
      <c r="F223" s="276">
        <v>80000</v>
      </c>
      <c r="G223" s="3"/>
      <c r="H223" s="3"/>
    </row>
    <row r="224" ht="16.800000000000001" customHeight="1">
      <c r="A224" s="19"/>
      <c r="B224" s="20"/>
      <c r="C224" s="21" t="s">
        <v>223</v>
      </c>
      <c r="D224" s="21"/>
      <c r="E224" s="23">
        <v>0</v>
      </c>
      <c r="F224" s="276">
        <v>0</v>
      </c>
      <c r="G224" s="26">
        <f>SUM(E222:E224)</f>
        <v>185000</v>
      </c>
      <c r="H224" s="26">
        <f>SUM(F222:F224)</f>
        <v>185000</v>
      </c>
    </row>
    <row r="225" ht="16.800000000000001" customHeight="1">
      <c r="A225" s="19">
        <v>3429</v>
      </c>
      <c r="B225" s="20"/>
      <c r="C225" s="21" t="s">
        <v>224</v>
      </c>
      <c r="D225" s="21"/>
      <c r="E225" s="23">
        <v>13000</v>
      </c>
      <c r="F225" s="276">
        <v>13000</v>
      </c>
      <c r="G225" s="3"/>
      <c r="H225" s="3"/>
    </row>
    <row r="226" ht="16.800000000000001" customHeight="1">
      <c r="A226" s="19"/>
      <c r="B226" s="20"/>
      <c r="C226" s="21" t="s">
        <v>225</v>
      </c>
      <c r="D226" s="21"/>
      <c r="E226" s="23">
        <v>15000</v>
      </c>
      <c r="F226" s="276">
        <v>15000</v>
      </c>
      <c r="G226" s="3"/>
      <c r="H226" s="3"/>
    </row>
    <row r="227" ht="16.800000000000001" customHeight="1">
      <c r="A227" s="19"/>
      <c r="B227" s="20"/>
      <c r="C227" s="21" t="s">
        <v>226</v>
      </c>
      <c r="D227" s="21"/>
      <c r="E227" s="23">
        <v>60000</v>
      </c>
      <c r="F227" s="276">
        <v>60000</v>
      </c>
      <c r="G227" s="3"/>
      <c r="H227" s="3"/>
    </row>
    <row r="228" ht="18.600000000000001" customHeight="1">
      <c r="A228" s="19"/>
      <c r="B228" s="20"/>
      <c r="C228" s="21" t="s">
        <v>227</v>
      </c>
      <c r="D228" s="21"/>
      <c r="E228" s="23">
        <v>120000</v>
      </c>
      <c r="F228" s="276">
        <v>120000</v>
      </c>
      <c r="G228" s="3"/>
      <c r="H228" s="3"/>
    </row>
    <row r="229" ht="18.600000000000001" customHeight="1">
      <c r="A229" s="19"/>
      <c r="B229" s="20"/>
      <c r="C229" s="21" t="s">
        <v>228</v>
      </c>
      <c r="D229" s="21"/>
      <c r="E229" s="23">
        <v>25000</v>
      </c>
      <c r="F229" s="276">
        <v>25000</v>
      </c>
      <c r="G229" s="3"/>
      <c r="H229" s="3"/>
    </row>
    <row r="230" ht="16.199999999999999" customHeight="1">
      <c r="A230" s="19"/>
      <c r="B230" s="20"/>
      <c r="C230" s="21" t="s">
        <v>229</v>
      </c>
      <c r="D230" s="21"/>
      <c r="E230" s="23">
        <v>70000</v>
      </c>
      <c r="F230" s="276">
        <v>70000</v>
      </c>
      <c r="G230" s="26"/>
      <c r="H230" s="26"/>
    </row>
    <row r="231">
      <c r="A231" s="19"/>
      <c r="B231" s="20"/>
      <c r="C231" s="21" t="s">
        <v>230</v>
      </c>
      <c r="D231" s="21"/>
      <c r="E231" s="23">
        <v>15000</v>
      </c>
      <c r="F231" s="276">
        <v>15000</v>
      </c>
      <c r="G231" s="3"/>
      <c r="H231" s="3"/>
    </row>
    <row r="232" ht="26.399999999999999">
      <c r="A232" s="19"/>
      <c r="B232" s="20"/>
      <c r="C232" s="21" t="s">
        <v>231</v>
      </c>
      <c r="D232" s="21"/>
      <c r="E232" s="23">
        <v>15000</v>
      </c>
      <c r="F232" s="276">
        <v>15000</v>
      </c>
      <c r="G232" s="3"/>
      <c r="H232" s="3"/>
    </row>
    <row r="233">
      <c r="A233" s="31"/>
      <c r="B233" s="32"/>
      <c r="C233" s="27" t="s">
        <v>232</v>
      </c>
      <c r="D233" s="27"/>
      <c r="E233" s="74">
        <v>50000</v>
      </c>
      <c r="F233" s="277">
        <v>50000</v>
      </c>
      <c r="G233" s="3"/>
      <c r="H233" s="3"/>
    </row>
    <row r="234">
      <c r="A234" s="31"/>
      <c r="B234" s="32"/>
      <c r="C234" s="27" t="s">
        <v>233</v>
      </c>
      <c r="D234" s="27"/>
      <c r="E234" s="74">
        <v>10000</v>
      </c>
      <c r="F234" s="277">
        <v>10000</v>
      </c>
      <c r="G234" s="3"/>
      <c r="H234" s="3"/>
    </row>
    <row r="235">
      <c r="A235" s="31"/>
      <c r="B235" s="32"/>
      <c r="C235" s="27" t="s">
        <v>234</v>
      </c>
      <c r="D235" s="27"/>
      <c r="E235" s="74">
        <v>40000</v>
      </c>
      <c r="F235" s="277">
        <v>40000</v>
      </c>
      <c r="G235" s="3"/>
      <c r="H235" s="3"/>
    </row>
    <row r="236" ht="15">
      <c r="A236" s="31"/>
      <c r="B236" s="32"/>
      <c r="C236" s="27" t="s">
        <v>156</v>
      </c>
      <c r="D236" s="27"/>
      <c r="E236" s="74">
        <v>20000</v>
      </c>
      <c r="F236" s="277">
        <v>20000</v>
      </c>
      <c r="G236" s="26">
        <f>SUM(E225:E236)</f>
        <v>453000</v>
      </c>
      <c r="H236" s="26">
        <f>SUM(F225:F236)</f>
        <v>453000</v>
      </c>
    </row>
    <row r="237" ht="16.5" customHeight="1">
      <c r="A237" s="146"/>
      <c r="B237" s="293"/>
      <c r="C237" s="297" t="s">
        <v>17</v>
      </c>
      <c r="D237" s="297"/>
      <c r="E237" s="49">
        <f>SUM(E213:E236)</f>
        <v>1117000</v>
      </c>
      <c r="F237" s="50">
        <f>SUM(F213:F236)</f>
        <v>1117000</v>
      </c>
      <c r="G237" s="3"/>
      <c r="H237" s="3"/>
    </row>
    <row r="238" ht="30" customHeight="1">
      <c r="A238" s="36">
        <v>6409</v>
      </c>
      <c r="B238" s="37">
        <v>5901</v>
      </c>
      <c r="C238" s="48" t="s">
        <v>235</v>
      </c>
      <c r="D238" s="48"/>
      <c r="E238" s="226">
        <v>225000</v>
      </c>
      <c r="F238" s="227">
        <v>0</v>
      </c>
      <c r="G238" s="3"/>
      <c r="H238" s="3"/>
    </row>
    <row r="239" ht="16.5" customHeight="1">
      <c r="A239" s="75"/>
      <c r="B239" s="76"/>
      <c r="C239" s="297" t="s">
        <v>236</v>
      </c>
      <c r="D239" s="48"/>
      <c r="E239" s="113">
        <f>E238+E237</f>
        <v>1342000</v>
      </c>
      <c r="F239" s="114">
        <f>F238+F237</f>
        <v>1117000</v>
      </c>
      <c r="G239" s="3"/>
      <c r="H239" s="3"/>
    </row>
    <row r="240" ht="16.5" customHeight="1">
      <c r="A240" s="75"/>
      <c r="B240" s="76"/>
      <c r="C240" s="297"/>
      <c r="D240" s="48"/>
      <c r="E240" s="119"/>
      <c r="F240" s="120"/>
      <c r="G240" s="3"/>
      <c r="H240" s="3"/>
    </row>
    <row r="241" ht="16.5" customHeight="1">
      <c r="A241" s="298"/>
      <c r="B241" s="299"/>
      <c r="C241" s="300" t="s">
        <v>237</v>
      </c>
      <c r="D241" s="300"/>
      <c r="E241" s="299"/>
      <c r="F241" s="301"/>
      <c r="G241" s="3"/>
      <c r="H241" s="3"/>
    </row>
    <row r="242" ht="16.5" customHeight="1">
      <c r="A242" s="19">
        <v>3399</v>
      </c>
      <c r="B242" s="20">
        <v>5493</v>
      </c>
      <c r="C242" s="22" t="s">
        <v>238</v>
      </c>
      <c r="D242" s="22" t="s">
        <v>239</v>
      </c>
      <c r="E242" s="23">
        <v>30000</v>
      </c>
      <c r="F242" s="276">
        <v>30000</v>
      </c>
      <c r="G242" s="98"/>
      <c r="H242" s="3"/>
    </row>
    <row r="243" ht="16.800000000000001" customHeight="1">
      <c r="A243" s="19">
        <v>3421</v>
      </c>
      <c r="B243" s="20">
        <v>5222</v>
      </c>
      <c r="C243" s="22" t="s">
        <v>240</v>
      </c>
      <c r="D243" s="22" t="s">
        <v>241</v>
      </c>
      <c r="E243" s="23">
        <v>30000</v>
      </c>
      <c r="F243" s="276">
        <v>30000</v>
      </c>
      <c r="G243" s="161"/>
      <c r="H243" s="3"/>
    </row>
    <row r="244">
      <c r="A244" s="31">
        <v>3429</v>
      </c>
      <c r="B244" s="32">
        <v>5222</v>
      </c>
      <c r="C244" s="28" t="s">
        <v>242</v>
      </c>
      <c r="D244" s="28" t="s">
        <v>243</v>
      </c>
      <c r="E244" s="74">
        <v>12000</v>
      </c>
      <c r="F244" s="277">
        <v>12000</v>
      </c>
      <c r="G244" s="3"/>
      <c r="H244" s="3"/>
    </row>
    <row r="245" ht="27">
      <c r="A245" s="31"/>
      <c r="B245" s="32"/>
      <c r="C245" s="28" t="s">
        <v>244</v>
      </c>
      <c r="D245" s="28" t="s">
        <v>245</v>
      </c>
      <c r="E245" s="74">
        <v>0</v>
      </c>
      <c r="F245" s="277">
        <v>0</v>
      </c>
      <c r="G245" s="26">
        <f>SUM(E244:E245)</f>
        <v>12000</v>
      </c>
      <c r="H245" s="26">
        <f>SUM(F244:F245)</f>
        <v>12000</v>
      </c>
    </row>
    <row r="246" ht="15">
      <c r="A246" s="302"/>
      <c r="B246" s="293"/>
      <c r="C246" s="297" t="s">
        <v>17</v>
      </c>
      <c r="D246" s="297"/>
      <c r="E246" s="49">
        <f>SUM(E242:E245)</f>
        <v>72000</v>
      </c>
      <c r="F246" s="50">
        <f>SUM(F242:F245)</f>
        <v>72000</v>
      </c>
      <c r="G246" s="3"/>
      <c r="H246" s="3"/>
    </row>
    <row r="247" ht="15">
      <c r="A247" s="36">
        <v>6409</v>
      </c>
      <c r="B247" s="37">
        <v>5901</v>
      </c>
      <c r="C247" s="48" t="s">
        <v>246</v>
      </c>
      <c r="D247" s="224"/>
      <c r="E247" s="226">
        <v>86000</v>
      </c>
      <c r="F247" s="227">
        <v>0</v>
      </c>
      <c r="G247" s="3"/>
      <c r="H247" s="3"/>
    </row>
    <row r="248" ht="15">
      <c r="A248" s="36"/>
      <c r="B248" s="76"/>
      <c r="C248" s="77" t="s">
        <v>247</v>
      </c>
      <c r="D248" s="119"/>
      <c r="E248" s="113">
        <f>E247+E246</f>
        <v>158000</v>
      </c>
      <c r="F248" s="114">
        <f>F247+F246</f>
        <v>72000</v>
      </c>
      <c r="G248" s="3"/>
      <c r="H248" s="3"/>
    </row>
    <row r="249" ht="15">
      <c r="A249" s="36"/>
      <c r="B249" s="76"/>
      <c r="C249" s="77"/>
      <c r="D249" s="119"/>
      <c r="E249" s="119"/>
      <c r="F249" s="120"/>
      <c r="G249" s="3"/>
      <c r="H249" s="3"/>
    </row>
    <row r="250" ht="15">
      <c r="A250" s="156"/>
      <c r="B250" s="157"/>
      <c r="C250" s="158" t="s">
        <v>248</v>
      </c>
      <c r="D250" s="295"/>
      <c r="E250" s="159">
        <f>E248+E239</f>
        <v>1500000</v>
      </c>
      <c r="F250" s="160">
        <f>F248+F239</f>
        <v>1189000</v>
      </c>
      <c r="G250" s="3"/>
      <c r="H250" s="3"/>
    </row>
    <row r="251" ht="15">
      <c r="A251" s="303"/>
      <c r="B251" s="304"/>
      <c r="C251" s="305"/>
      <c r="D251" s="306"/>
      <c r="E251" s="307"/>
      <c r="F251" s="308"/>
      <c r="G251" s="3"/>
      <c r="H251" s="3"/>
    </row>
    <row r="252" ht="15">
      <c r="A252" s="309"/>
      <c r="B252" s="310"/>
      <c r="C252" s="311" t="s">
        <v>249</v>
      </c>
      <c r="D252" s="312"/>
      <c r="E252" s="313"/>
      <c r="F252" s="314"/>
      <c r="G252" s="3"/>
      <c r="H252" s="3"/>
    </row>
    <row r="253" ht="27" customHeight="1">
      <c r="A253" s="315">
        <v>3322</v>
      </c>
      <c r="B253" s="316">
        <v>5212</v>
      </c>
      <c r="C253" s="317" t="s">
        <v>250</v>
      </c>
      <c r="D253" s="318" t="s">
        <v>251</v>
      </c>
      <c r="E253" s="319">
        <v>242300</v>
      </c>
      <c r="F253" s="320">
        <v>242300</v>
      </c>
      <c r="G253" s="3"/>
      <c r="H253" s="3"/>
    </row>
    <row r="254">
      <c r="A254" s="321"/>
      <c r="B254" s="322">
        <v>5213</v>
      </c>
      <c r="C254" s="323" t="s">
        <v>252</v>
      </c>
      <c r="D254" s="324" t="s">
        <v>253</v>
      </c>
      <c r="E254" s="325">
        <v>300000</v>
      </c>
      <c r="F254" s="326">
        <v>300000</v>
      </c>
      <c r="G254" s="3"/>
      <c r="H254" s="3"/>
    </row>
    <row r="255" ht="27">
      <c r="A255" s="321"/>
      <c r="B255" s="327">
        <v>5223</v>
      </c>
      <c r="C255" s="328" t="s">
        <v>254</v>
      </c>
      <c r="D255" s="329" t="s">
        <v>255</v>
      </c>
      <c r="E255" s="330">
        <v>300000</v>
      </c>
      <c r="F255" s="331">
        <v>300000</v>
      </c>
      <c r="G255" s="3"/>
      <c r="H255" s="3"/>
    </row>
    <row r="256" ht="27">
      <c r="A256" s="321"/>
      <c r="B256" s="327">
        <v>5225</v>
      </c>
      <c r="C256" s="332" t="s">
        <v>256</v>
      </c>
      <c r="D256" s="329" t="s">
        <v>257</v>
      </c>
      <c r="E256" s="333">
        <v>82900</v>
      </c>
      <c r="F256" s="334">
        <v>82900</v>
      </c>
      <c r="G256" s="3"/>
      <c r="H256" s="3"/>
    </row>
    <row r="257">
      <c r="A257" s="321"/>
      <c r="B257" s="322">
        <v>5493</v>
      </c>
      <c r="C257" s="323" t="s">
        <v>258</v>
      </c>
      <c r="D257" s="324" t="s">
        <v>259</v>
      </c>
      <c r="E257" s="325">
        <v>180600</v>
      </c>
      <c r="F257" s="326">
        <v>180600</v>
      </c>
      <c r="G257" s="3"/>
      <c r="H257" s="3"/>
    </row>
    <row r="258" ht="15">
      <c r="A258" s="335"/>
      <c r="B258" s="336"/>
      <c r="C258" s="337" t="s">
        <v>17</v>
      </c>
      <c r="D258" s="338"/>
      <c r="E258" s="339">
        <f>SUM(E253:E257)</f>
        <v>1105800</v>
      </c>
      <c r="F258" s="340">
        <f>SUM(F253:F257)</f>
        <v>1105800</v>
      </c>
      <c r="G258" s="3"/>
      <c r="H258" s="3"/>
    </row>
    <row r="259" ht="15">
      <c r="A259" s="303">
        <v>6409</v>
      </c>
      <c r="B259" s="304">
        <v>5901</v>
      </c>
      <c r="C259" s="341" t="s">
        <v>260</v>
      </c>
      <c r="D259" s="342"/>
      <c r="E259" s="343">
        <v>194200</v>
      </c>
      <c r="F259" s="344">
        <v>0</v>
      </c>
      <c r="G259" s="3"/>
      <c r="H259" s="3"/>
    </row>
    <row r="260" ht="15">
      <c r="A260" s="303"/>
      <c r="B260" s="304"/>
      <c r="C260" s="305" t="s">
        <v>261</v>
      </c>
      <c r="D260" s="342"/>
      <c r="E260" s="307">
        <f>SUM(E258:E259)</f>
        <v>1300000</v>
      </c>
      <c r="F260" s="308">
        <f>SUM(F258:F259)</f>
        <v>1105800</v>
      </c>
      <c r="G260" s="3"/>
      <c r="H260" s="3"/>
    </row>
    <row r="261" ht="15">
      <c r="A261" s="303"/>
      <c r="B261" s="304"/>
      <c r="C261" s="305"/>
      <c r="D261" s="342"/>
      <c r="E261" s="307"/>
      <c r="F261" s="308"/>
      <c r="G261" s="3"/>
      <c r="H261" s="3"/>
    </row>
    <row r="262" ht="15">
      <c r="A262" s="156"/>
      <c r="B262" s="157"/>
      <c r="C262" s="158" t="s">
        <v>262</v>
      </c>
      <c r="D262" s="295"/>
      <c r="E262" s="159">
        <f>SUM(E260)</f>
        <v>1300000</v>
      </c>
      <c r="F262" s="160">
        <f>SUM(F260)</f>
        <v>1105800</v>
      </c>
      <c r="G262" s="3"/>
      <c r="H262" s="3"/>
    </row>
    <row r="263" ht="15">
      <c r="A263" s="303"/>
      <c r="B263" s="304"/>
      <c r="C263" s="305"/>
      <c r="D263" s="306"/>
      <c r="E263" s="307"/>
      <c r="F263" s="308"/>
      <c r="G263" s="3"/>
      <c r="H263" s="3"/>
    </row>
    <row r="264" ht="16.5" customHeight="1">
      <c r="A264" s="345"/>
      <c r="B264" s="346"/>
      <c r="C264" s="347" t="s">
        <v>263</v>
      </c>
      <c r="D264" s="348"/>
      <c r="E264" s="346"/>
      <c r="F264" s="349"/>
      <c r="G264" s="3"/>
      <c r="H264" s="3"/>
    </row>
    <row r="265" ht="16.5" customHeight="1">
      <c r="A265" s="239">
        <v>3111</v>
      </c>
      <c r="B265" s="240">
        <v>5213</v>
      </c>
      <c r="C265" s="350" t="s">
        <v>264</v>
      </c>
      <c r="D265" s="351" t="s">
        <v>265</v>
      </c>
      <c r="E265" s="352">
        <v>278500</v>
      </c>
      <c r="F265" s="244">
        <v>278500</v>
      </c>
      <c r="G265" s="98" t="s">
        <v>266</v>
      </c>
      <c r="H265" s="3"/>
      <c r="I265" s="98"/>
    </row>
    <row r="266" ht="25.199999999999999" customHeight="1">
      <c r="A266" s="248"/>
      <c r="B266" s="353"/>
      <c r="C266" s="99" t="s">
        <v>267</v>
      </c>
      <c r="D266" s="28" t="s">
        <v>268</v>
      </c>
      <c r="E266" s="34">
        <v>63300</v>
      </c>
      <c r="F266" s="249">
        <v>63300</v>
      </c>
      <c r="G266" s="26">
        <f>E265+E266</f>
        <v>341800</v>
      </c>
      <c r="H266" s="26">
        <f>F265+F266</f>
        <v>341800</v>
      </c>
      <c r="I266" s="354" t="s">
        <v>269</v>
      </c>
    </row>
    <row r="267" ht="16.5" customHeight="1">
      <c r="A267" s="250">
        <v>3113</v>
      </c>
      <c r="B267" s="355">
        <v>5213</v>
      </c>
      <c r="C267" s="356" t="s">
        <v>270</v>
      </c>
      <c r="D267" s="252" t="s">
        <v>271</v>
      </c>
      <c r="E267" s="357">
        <v>450800</v>
      </c>
      <c r="F267" s="358">
        <v>450800</v>
      </c>
      <c r="G267" s="98"/>
      <c r="H267" s="3"/>
      <c r="I267" s="98"/>
    </row>
    <row r="268" ht="25.800000000000001" customHeight="1">
      <c r="A268" s="250">
        <v>3122</v>
      </c>
      <c r="B268" s="359">
        <v>5339</v>
      </c>
      <c r="C268" s="360" t="s">
        <v>272</v>
      </c>
      <c r="D268" s="252" t="s">
        <v>273</v>
      </c>
      <c r="E268" s="357">
        <v>10000</v>
      </c>
      <c r="F268" s="358">
        <v>10000</v>
      </c>
      <c r="G268" s="98"/>
      <c r="H268" s="3"/>
      <c r="I268" s="98"/>
    </row>
    <row r="269" ht="18" customHeight="1">
      <c r="A269" s="250">
        <v>3211</v>
      </c>
      <c r="B269" s="359">
        <v>5491</v>
      </c>
      <c r="C269" s="360" t="s">
        <v>274</v>
      </c>
      <c r="D269" s="252" t="s">
        <v>274</v>
      </c>
      <c r="E269" s="357">
        <v>200000</v>
      </c>
      <c r="F269" s="358">
        <v>0</v>
      </c>
      <c r="G269" s="98"/>
      <c r="H269" s="3"/>
      <c r="I269" s="98"/>
    </row>
    <row r="270" ht="25.800000000000001" customHeight="1">
      <c r="A270" s="250">
        <v>3312</v>
      </c>
      <c r="B270" s="359">
        <v>5221</v>
      </c>
      <c r="C270" s="360" t="s">
        <v>275</v>
      </c>
      <c r="D270" s="252" t="s">
        <v>276</v>
      </c>
      <c r="E270" s="357">
        <v>60000</v>
      </c>
      <c r="F270" s="358">
        <v>60000</v>
      </c>
      <c r="G270" s="98"/>
      <c r="H270" s="3"/>
      <c r="I270" s="98"/>
    </row>
    <row r="271" ht="16.5" customHeight="1">
      <c r="A271" s="250">
        <v>3330</v>
      </c>
      <c r="B271" s="251">
        <v>5222</v>
      </c>
      <c r="C271" s="360" t="s">
        <v>277</v>
      </c>
      <c r="D271" s="252" t="s">
        <v>278</v>
      </c>
      <c r="E271" s="357">
        <v>15000</v>
      </c>
      <c r="F271" s="358">
        <v>15000</v>
      </c>
      <c r="G271" s="3"/>
      <c r="H271" s="3"/>
    </row>
    <row r="272" ht="17.399999999999999" customHeight="1">
      <c r="A272" s="361">
        <v>3419</v>
      </c>
      <c r="B272" s="361">
        <v>5222</v>
      </c>
      <c r="C272" s="362" t="s">
        <v>279</v>
      </c>
      <c r="D272" s="363" t="s">
        <v>280</v>
      </c>
      <c r="E272" s="364">
        <v>0</v>
      </c>
      <c r="F272" s="255">
        <v>0</v>
      </c>
      <c r="G272" s="3"/>
      <c r="H272" s="3"/>
    </row>
    <row r="273" ht="16.199999999999999" customHeight="1">
      <c r="A273" s="365"/>
      <c r="B273" s="365"/>
      <c r="C273" s="366"/>
      <c r="D273" s="363" t="s">
        <v>281</v>
      </c>
      <c r="E273" s="364">
        <v>0</v>
      </c>
      <c r="F273" s="255">
        <v>0</v>
      </c>
      <c r="G273" s="3"/>
      <c r="H273" s="3"/>
    </row>
    <row r="274" ht="16.199999999999999" customHeight="1">
      <c r="A274" s="367"/>
      <c r="B274" s="365"/>
      <c r="C274" s="366" t="s">
        <v>202</v>
      </c>
      <c r="D274" s="363" t="s">
        <v>282</v>
      </c>
      <c r="E274" s="364">
        <f>3800000+595004.14</f>
        <v>4395004.1399999997</v>
      </c>
      <c r="F274" s="255">
        <f>1500000+460000+460000+460000+460000+460000+595004.14</f>
        <v>4395004.1399999997</v>
      </c>
      <c r="G274" s="98" t="s">
        <v>283</v>
      </c>
      <c r="H274" s="3"/>
    </row>
    <row r="275" ht="16.199999999999999" customHeight="1">
      <c r="A275" s="367"/>
      <c r="B275" s="365"/>
      <c r="C275" s="366" t="s">
        <v>284</v>
      </c>
      <c r="D275" s="363" t="s">
        <v>285</v>
      </c>
      <c r="E275" s="364">
        <v>30000</v>
      </c>
      <c r="F275" s="255">
        <v>30000</v>
      </c>
      <c r="G275" s="98"/>
      <c r="H275" s="3"/>
    </row>
    <row r="276" ht="16.199999999999999" customHeight="1">
      <c r="A276" s="368"/>
      <c r="B276" s="251"/>
      <c r="C276" s="369" t="s">
        <v>286</v>
      </c>
      <c r="D276" s="363" t="s">
        <v>287</v>
      </c>
      <c r="E276" s="364">
        <v>70000</v>
      </c>
      <c r="F276" s="255">
        <v>70000</v>
      </c>
      <c r="G276" s="26"/>
      <c r="H276" s="26"/>
    </row>
    <row r="277" ht="16.199999999999999" customHeight="1">
      <c r="A277" s="368"/>
      <c r="B277" s="251"/>
      <c r="C277" s="369" t="s">
        <v>288</v>
      </c>
      <c r="D277" s="363" t="s">
        <v>289</v>
      </c>
      <c r="E277" s="364">
        <v>30000</v>
      </c>
      <c r="F277" s="255">
        <v>30000</v>
      </c>
      <c r="G277" s="26"/>
      <c r="H277" s="26"/>
    </row>
    <row r="278" ht="16.199999999999999" customHeight="1">
      <c r="A278" s="368"/>
      <c r="B278" s="251"/>
      <c r="C278" s="369" t="s">
        <v>290</v>
      </c>
      <c r="D278" s="363" t="s">
        <v>291</v>
      </c>
      <c r="E278" s="364">
        <v>40000</v>
      </c>
      <c r="F278" s="255">
        <v>40000</v>
      </c>
      <c r="G278" s="26"/>
      <c r="H278" s="26"/>
    </row>
    <row r="279" ht="27" customHeight="1">
      <c r="A279" s="368"/>
      <c r="B279" s="251"/>
      <c r="C279" s="369" t="s">
        <v>292</v>
      </c>
      <c r="D279" s="363" t="s">
        <v>293</v>
      </c>
      <c r="E279" s="364">
        <v>30000</v>
      </c>
      <c r="F279" s="255">
        <v>30000</v>
      </c>
      <c r="G279" s="26">
        <f>E272+E273+E276+E279+E274+E275+E277+E278</f>
        <v>4595004.1399999997</v>
      </c>
      <c r="H279" s="26">
        <f>F272+F273+F276+F279+F274+F275+F277+F278</f>
        <v>4595004.1399999997</v>
      </c>
    </row>
    <row r="280" ht="18.600000000000001" customHeight="1">
      <c r="A280" s="368"/>
      <c r="B280" s="251">
        <v>5493</v>
      </c>
      <c r="C280" s="369" t="s">
        <v>294</v>
      </c>
      <c r="D280" s="363" t="s">
        <v>295</v>
      </c>
      <c r="E280" s="364">
        <v>7500</v>
      </c>
      <c r="F280" s="255">
        <v>7500</v>
      </c>
      <c r="G280" s="161"/>
      <c r="H280" s="26" t="s">
        <v>296</v>
      </c>
    </row>
    <row r="281" ht="18.600000000000001" customHeight="1">
      <c r="A281" s="368"/>
      <c r="B281" s="251"/>
      <c r="C281" s="369" t="s">
        <v>297</v>
      </c>
      <c r="D281" s="363" t="s">
        <v>298</v>
      </c>
      <c r="E281" s="364">
        <v>15000</v>
      </c>
      <c r="F281" s="255">
        <v>15000</v>
      </c>
      <c r="G281" s="370">
        <f>E280+E281</f>
        <v>22500</v>
      </c>
      <c r="H281" s="26">
        <f>F280+F281</f>
        <v>22500</v>
      </c>
    </row>
    <row r="282" ht="18.600000000000001" customHeight="1">
      <c r="A282" s="368"/>
      <c r="B282" s="251">
        <v>5622</v>
      </c>
      <c r="C282" s="369" t="s">
        <v>202</v>
      </c>
      <c r="D282" s="363" t="s">
        <v>299</v>
      </c>
      <c r="E282" s="364">
        <v>2000000</v>
      </c>
      <c r="F282" s="255">
        <v>2000000</v>
      </c>
      <c r="G282" s="370"/>
      <c r="H282" s="26"/>
    </row>
    <row r="283" ht="21" customHeight="1">
      <c r="A283" s="371">
        <v>3429</v>
      </c>
      <c r="B283" s="361">
        <v>5222</v>
      </c>
      <c r="C283" s="356" t="s">
        <v>300</v>
      </c>
      <c r="D283" s="372" t="s">
        <v>301</v>
      </c>
      <c r="E283" s="364">
        <v>10000</v>
      </c>
      <c r="F283" s="255">
        <v>10000</v>
      </c>
      <c r="G283" s="26"/>
      <c r="H283" s="26"/>
    </row>
    <row r="284" ht="18.600000000000001" customHeight="1">
      <c r="A284" s="371"/>
      <c r="B284" s="361"/>
      <c r="C284" s="356" t="s">
        <v>302</v>
      </c>
      <c r="D284" s="372" t="s">
        <v>303</v>
      </c>
      <c r="E284" s="364">
        <v>7500</v>
      </c>
      <c r="F284" s="255">
        <v>7500</v>
      </c>
      <c r="G284" s="26"/>
      <c r="H284" s="26"/>
    </row>
    <row r="285" ht="18.600000000000001" customHeight="1">
      <c r="A285" s="371"/>
      <c r="B285" s="361"/>
      <c r="C285" s="356" t="s">
        <v>304</v>
      </c>
      <c r="D285" s="372" t="s">
        <v>304</v>
      </c>
      <c r="E285" s="364">
        <v>80000</v>
      </c>
      <c r="F285" s="255">
        <v>80000</v>
      </c>
      <c r="G285" s="26">
        <f>E283+E284+E285</f>
        <v>97500</v>
      </c>
      <c r="H285" s="26">
        <f>F283+F284+F285</f>
        <v>97500</v>
      </c>
    </row>
    <row r="286" ht="19.800000000000001" customHeight="1">
      <c r="A286" s="371"/>
      <c r="B286" s="361">
        <v>5493</v>
      </c>
      <c r="C286" s="356" t="s">
        <v>305</v>
      </c>
      <c r="D286" s="372" t="s">
        <v>306</v>
      </c>
      <c r="E286" s="364">
        <v>30000</v>
      </c>
      <c r="F286" s="255">
        <v>30000</v>
      </c>
      <c r="G286" s="26"/>
      <c r="H286" s="26"/>
    </row>
    <row r="287" ht="18.600000000000001" customHeight="1">
      <c r="A287" s="371"/>
      <c r="B287" s="361"/>
      <c r="C287" s="373" t="s">
        <v>307</v>
      </c>
      <c r="D287" s="372" t="s">
        <v>308</v>
      </c>
      <c r="E287" s="364">
        <v>30000</v>
      </c>
      <c r="F287" s="255">
        <v>30000</v>
      </c>
      <c r="G287" s="26">
        <f>E287+E286</f>
        <v>60000</v>
      </c>
      <c r="H287" s="26">
        <f>F287+F286</f>
        <v>60000</v>
      </c>
    </row>
    <row r="288" ht="27" customHeight="1">
      <c r="A288" s="374">
        <v>3741</v>
      </c>
      <c r="B288" s="375">
        <v>5222</v>
      </c>
      <c r="C288" s="376" t="s">
        <v>309</v>
      </c>
      <c r="D288" s="377" t="s">
        <v>310</v>
      </c>
      <c r="E288" s="378">
        <v>90000</v>
      </c>
      <c r="F288" s="379">
        <v>90000</v>
      </c>
      <c r="G288" s="380"/>
      <c r="H288" s="381"/>
      <c r="I288" s="382"/>
      <c r="J288" s="382"/>
      <c r="K288" s="382"/>
    </row>
    <row r="289" ht="16.5" customHeight="1">
      <c r="A289" s="202"/>
      <c r="B289" s="266"/>
      <c r="C289" s="383" t="s">
        <v>17</v>
      </c>
      <c r="D289" s="384"/>
      <c r="E289" s="385">
        <f>SUM(E265:E288)</f>
        <v>7942604.1399999997</v>
      </c>
      <c r="F289" s="386">
        <f>SUM(F265:F288)</f>
        <v>7742604.1399999997</v>
      </c>
      <c r="G289" s="98" t="s">
        <v>311</v>
      </c>
      <c r="H289" s="3"/>
    </row>
    <row r="290" ht="15">
      <c r="A290" s="75">
        <v>6409</v>
      </c>
      <c r="B290" s="76">
        <v>5901</v>
      </c>
      <c r="C290" s="115" t="s">
        <v>312</v>
      </c>
      <c r="D290" s="115"/>
      <c r="E290" s="387">
        <v>3800400</v>
      </c>
      <c r="F290" s="118">
        <v>0</v>
      </c>
      <c r="G290" s="98"/>
      <c r="H290" s="3"/>
    </row>
    <row r="291" ht="16.5" customHeight="1">
      <c r="A291" s="156"/>
      <c r="B291" s="157"/>
      <c r="C291" s="158" t="s">
        <v>115</v>
      </c>
      <c r="D291" s="295"/>
      <c r="E291" s="159">
        <f>E290+E289</f>
        <v>11743004.140000001</v>
      </c>
      <c r="F291" s="160">
        <f>F290+F289</f>
        <v>7742604.1399999997</v>
      </c>
      <c r="G291" s="3"/>
      <c r="H291" s="98"/>
    </row>
    <row r="292" ht="16.5" customHeight="1">
      <c r="A292" s="75"/>
      <c r="B292" s="76"/>
      <c r="C292" s="77"/>
      <c r="D292" s="119"/>
      <c r="E292" s="119"/>
      <c r="F292" s="120"/>
      <c r="G292" s="3"/>
      <c r="H292" s="3"/>
    </row>
    <row r="293" ht="16.5" customHeight="1">
      <c r="A293" s="213"/>
      <c r="B293" s="214"/>
      <c r="C293" s="215" t="s">
        <v>313</v>
      </c>
      <c r="D293" s="388"/>
      <c r="E293" s="389">
        <f>E291+E250+E209+E137+E262</f>
        <v>29473004.140000001</v>
      </c>
      <c r="F293" s="390">
        <f>F291+F250+F209+F137+F262</f>
        <v>24424504.140000001</v>
      </c>
      <c r="G293" s="26"/>
      <c r="H293" s="370"/>
    </row>
    <row r="294" ht="16.5" customHeight="1">
      <c r="A294" s="162"/>
      <c r="B294" s="81"/>
      <c r="C294" s="91"/>
      <c r="D294" s="82"/>
      <c r="E294" s="91"/>
      <c r="F294" s="391"/>
      <c r="G294" s="3"/>
      <c r="H294" s="3"/>
    </row>
    <row r="295" ht="16.5" customHeight="1">
      <c r="A295" s="392">
        <v>6409</v>
      </c>
      <c r="B295" s="393">
        <v>5179</v>
      </c>
      <c r="C295" s="393" t="s">
        <v>314</v>
      </c>
      <c r="D295" s="393"/>
      <c r="E295" s="394">
        <v>125000</v>
      </c>
      <c r="F295" s="301"/>
      <c r="G295" s="3"/>
      <c r="H295" s="3"/>
    </row>
    <row r="296" ht="16.5" customHeight="1">
      <c r="A296" s="109"/>
      <c r="B296" s="129"/>
      <c r="C296" s="395" t="s">
        <v>315</v>
      </c>
      <c r="D296" s="396"/>
      <c r="E296" s="131"/>
      <c r="F296" s="397">
        <v>82486.410000000003</v>
      </c>
      <c r="G296" s="26"/>
      <c r="H296" s="26"/>
    </row>
    <row r="297" ht="16.5" customHeight="1">
      <c r="A297" s="398"/>
      <c r="B297" s="399"/>
      <c r="C297" s="288" t="s">
        <v>316</v>
      </c>
      <c r="D297" s="400"/>
      <c r="E297" s="101"/>
      <c r="F297" s="401">
        <v>5000</v>
      </c>
      <c r="G297" s="26">
        <f>E295-H297</f>
        <v>37513.589999999997</v>
      </c>
      <c r="H297" s="26">
        <f>F296+F297</f>
        <v>87486.410000000003</v>
      </c>
    </row>
    <row r="298" ht="16.5" customHeight="1">
      <c r="A298" s="392">
        <v>6409</v>
      </c>
      <c r="B298" s="393">
        <v>5229</v>
      </c>
      <c r="C298" s="299"/>
      <c r="D298" s="299"/>
      <c r="E298" s="394">
        <v>150000</v>
      </c>
      <c r="F298" s="402">
        <v>0</v>
      </c>
      <c r="G298" s="3"/>
      <c r="H298" s="3"/>
    </row>
    <row r="299" ht="16.5" customHeight="1">
      <c r="A299" s="109"/>
      <c r="B299" s="403"/>
      <c r="C299" s="395" t="s">
        <v>317</v>
      </c>
      <c r="D299" s="396"/>
      <c r="E299" s="131"/>
      <c r="F299" s="404">
        <v>27592</v>
      </c>
      <c r="G299" s="3"/>
      <c r="H299" s="3"/>
    </row>
    <row r="300" ht="16.5" customHeight="1">
      <c r="A300" s="398"/>
      <c r="B300" s="399"/>
      <c r="C300" s="288" t="s">
        <v>318</v>
      </c>
      <c r="D300" s="400"/>
      <c r="E300" s="101"/>
      <c r="F300" s="102">
        <v>91972</v>
      </c>
      <c r="G300" s="26">
        <f>E298-H300</f>
        <v>30436</v>
      </c>
      <c r="H300" s="26">
        <f>F299+F300</f>
        <v>119564</v>
      </c>
    </row>
    <row r="301" ht="16.5" customHeight="1">
      <c r="A301" s="392">
        <v>6409</v>
      </c>
      <c r="B301" s="393">
        <v>5179</v>
      </c>
      <c r="C301" s="299"/>
      <c r="D301" s="299"/>
      <c r="E301" s="394">
        <v>125000</v>
      </c>
      <c r="F301" s="301"/>
      <c r="G301" s="405"/>
      <c r="H301" s="26"/>
    </row>
    <row r="302" ht="16.5" customHeight="1">
      <c r="A302" s="80"/>
      <c r="B302" s="81"/>
      <c r="C302" s="82" t="s">
        <v>319</v>
      </c>
      <c r="D302" s="164"/>
      <c r="E302" s="155"/>
      <c r="F302" s="406">
        <v>200000</v>
      </c>
      <c r="G302" s="3"/>
      <c r="H302" s="3"/>
    </row>
    <row r="303" ht="15">
      <c r="A303" s="392">
        <v>6409</v>
      </c>
      <c r="B303" s="393">
        <v>5229</v>
      </c>
      <c r="C303" s="299"/>
      <c r="D303" s="299"/>
      <c r="E303" s="394">
        <v>100000</v>
      </c>
      <c r="F303" s="301"/>
      <c r="G303" s="3"/>
      <c r="H303" s="3"/>
    </row>
    <row r="304" ht="15">
      <c r="A304" s="109"/>
      <c r="B304" s="129"/>
      <c r="C304" s="395" t="s">
        <v>320</v>
      </c>
      <c r="D304" s="396"/>
      <c r="E304" s="131"/>
      <c r="F304" s="404">
        <v>72888</v>
      </c>
      <c r="G304" s="26">
        <f>E303-F304</f>
        <v>27112</v>
      </c>
      <c r="H304" s="26">
        <f>F304</f>
        <v>72888</v>
      </c>
    </row>
    <row r="305" ht="15">
      <c r="A305" s="156"/>
      <c r="B305" s="157"/>
      <c r="C305" s="158" t="s">
        <v>321</v>
      </c>
      <c r="D305" s="295"/>
      <c r="E305" s="159">
        <f>E295+E298+E301+E303</f>
        <v>500000</v>
      </c>
      <c r="F305" s="160">
        <f>F304+F302+F300+F299+F297+F296</f>
        <v>479938.41000000003</v>
      </c>
      <c r="G305" s="3"/>
      <c r="H305" s="3"/>
    </row>
    <row r="306" ht="16.5" customHeight="1">
      <c r="A306" s="80"/>
      <c r="B306" s="163"/>
      <c r="C306" s="91"/>
      <c r="D306" s="91"/>
      <c r="E306" s="91"/>
      <c r="F306" s="391"/>
      <c r="G306" s="3"/>
      <c r="H306" s="3"/>
    </row>
    <row r="307" ht="15">
      <c r="A307" s="75"/>
      <c r="B307" s="76"/>
      <c r="C307" s="77"/>
      <c r="D307" s="115"/>
      <c r="E307" s="115"/>
      <c r="F307" s="407"/>
      <c r="G307" s="3"/>
      <c r="H307" s="3"/>
    </row>
    <row r="308" ht="17.25" customHeight="1">
      <c r="A308" s="213"/>
      <c r="B308" s="214"/>
      <c r="C308" s="215" t="s">
        <v>322</v>
      </c>
      <c r="D308" s="215"/>
      <c r="E308" s="216">
        <f>E305</f>
        <v>500000</v>
      </c>
      <c r="F308" s="217">
        <f>F305</f>
        <v>479938.41000000003</v>
      </c>
      <c r="G308" s="3"/>
      <c r="H308" s="3"/>
    </row>
    <row r="309" ht="16.5" customHeight="1">
      <c r="A309" s="75"/>
      <c r="B309" s="76"/>
      <c r="C309" s="77"/>
      <c r="D309" s="115"/>
      <c r="E309" s="115"/>
      <c r="F309" s="407"/>
      <c r="G309" s="3"/>
      <c r="H309" s="3" t="s">
        <v>323</v>
      </c>
    </row>
    <row r="310" ht="15" customHeight="1">
      <c r="A310" s="121">
        <v>3699</v>
      </c>
      <c r="B310" s="13">
        <v>5493</v>
      </c>
      <c r="C310" s="13" t="s">
        <v>324</v>
      </c>
      <c r="D310" s="13"/>
      <c r="E310" s="408">
        <v>0</v>
      </c>
      <c r="F310" s="409"/>
      <c r="G310" s="3"/>
      <c r="H310" s="3"/>
    </row>
    <row r="311" ht="15" customHeight="1">
      <c r="A311" s="410"/>
      <c r="B311" s="411"/>
      <c r="C311" s="412"/>
      <c r="D311" s="412"/>
      <c r="E311" s="413"/>
      <c r="F311" s="414"/>
      <c r="G311" s="3"/>
      <c r="H311" s="3"/>
    </row>
    <row r="312" ht="15">
      <c r="A312" s="125"/>
      <c r="B312" s="17"/>
      <c r="C312" s="17" t="s">
        <v>325</v>
      </c>
      <c r="D312" s="17"/>
      <c r="E312" s="415">
        <v>0</v>
      </c>
      <c r="F312" s="416">
        <v>0</v>
      </c>
      <c r="G312" s="3"/>
      <c r="H312" s="3"/>
    </row>
    <row r="313">
      <c r="A313" s="80"/>
      <c r="B313" s="81"/>
      <c r="C313" s="141"/>
      <c r="D313" s="141"/>
      <c r="E313" s="417">
        <f t="shared" ref="E313:E316" si="0">SUM(E312)</f>
        <v>0</v>
      </c>
      <c r="F313" s="406">
        <v>0</v>
      </c>
      <c r="G313" s="418"/>
      <c r="H313" s="3"/>
    </row>
    <row r="314">
      <c r="A314" s="419"/>
      <c r="B314" s="420"/>
      <c r="C314" s="421"/>
      <c r="D314" s="419"/>
      <c r="E314" s="422">
        <f t="shared" si="0"/>
        <v>0</v>
      </c>
      <c r="F314" s="422"/>
      <c r="G314" s="418"/>
      <c r="H314" s="3"/>
    </row>
    <row r="315" ht="15">
      <c r="A315" s="423"/>
      <c r="B315" s="203"/>
      <c r="C315" s="204"/>
      <c r="D315" s="424"/>
      <c r="E315" s="425">
        <f t="shared" si="0"/>
        <v>0</v>
      </c>
      <c r="F315" s="426"/>
      <c r="G315" s="418"/>
      <c r="H315" s="3"/>
    </row>
    <row r="316" ht="15">
      <c r="A316" s="427"/>
      <c r="B316" s="428"/>
      <c r="C316" s="429" t="s">
        <v>261</v>
      </c>
      <c r="D316" s="430"/>
      <c r="E316" s="431">
        <f t="shared" si="0"/>
        <v>0</v>
      </c>
      <c r="F316" s="432">
        <f>SUM(F313:F315)</f>
        <v>0</v>
      </c>
      <c r="G316" s="418"/>
      <c r="H316" s="3"/>
    </row>
    <row r="317" ht="15">
      <c r="A317" s="423"/>
      <c r="B317" s="203"/>
      <c r="C317" s="433"/>
      <c r="D317" s="424"/>
      <c r="E317" s="425"/>
      <c r="F317" s="426"/>
      <c r="G317" s="418"/>
      <c r="H317" s="3"/>
    </row>
    <row r="318" ht="15">
      <c r="A318" s="434"/>
      <c r="B318" s="215"/>
      <c r="C318" s="215" t="s">
        <v>326</v>
      </c>
      <c r="D318" s="215"/>
      <c r="E318" s="435">
        <f>E310+E316</f>
        <v>0</v>
      </c>
      <c r="F318" s="436">
        <f>F310+F316</f>
        <v>0</v>
      </c>
      <c r="G318" s="3"/>
      <c r="H318" s="3"/>
    </row>
    <row r="319">
      <c r="A319" s="437"/>
      <c r="B319" s="91"/>
      <c r="C319" s="91"/>
      <c r="D319" s="91"/>
      <c r="E319" s="417"/>
      <c r="F319" s="438"/>
      <c r="G319" s="3"/>
      <c r="H319" s="3"/>
    </row>
    <row r="320" ht="15">
      <c r="A320" s="437"/>
      <c r="B320" s="91"/>
      <c r="C320" s="91"/>
      <c r="D320" s="91"/>
      <c r="E320" s="417"/>
      <c r="F320" s="438"/>
      <c r="G320" s="3"/>
      <c r="H320" s="3"/>
    </row>
    <row r="321">
      <c r="A321" s="121"/>
      <c r="B321" s="13"/>
      <c r="C321" s="13" t="s">
        <v>327</v>
      </c>
      <c r="D321" s="13"/>
      <c r="E321" s="439"/>
      <c r="F321" s="14"/>
      <c r="G321" s="3"/>
      <c r="H321" s="3"/>
    </row>
    <row r="322" ht="15">
      <c r="A322" s="125"/>
      <c r="B322" s="17"/>
      <c r="C322" s="17" t="s">
        <v>328</v>
      </c>
      <c r="D322" s="440"/>
      <c r="E322" s="415"/>
      <c r="F322" s="18"/>
      <c r="G322" s="3"/>
      <c r="H322" s="3"/>
    </row>
    <row r="323">
      <c r="A323" s="150">
        <v>2321</v>
      </c>
      <c r="B323" s="151">
        <v>6371</v>
      </c>
      <c r="C323" s="441" t="s">
        <v>329</v>
      </c>
      <c r="D323" s="441"/>
      <c r="E323" s="442">
        <f>100000+27427.5</f>
        <v>127427.5</v>
      </c>
      <c r="F323" s="443">
        <f>27427.5</f>
        <v>27427.5</v>
      </c>
      <c r="G323" s="3"/>
      <c r="H323" s="3"/>
    </row>
    <row r="324" ht="15">
      <c r="A324" s="80">
        <v>3634</v>
      </c>
      <c r="B324" s="81"/>
      <c r="C324" s="82" t="s">
        <v>330</v>
      </c>
      <c r="D324" s="82"/>
      <c r="E324" s="444">
        <v>0</v>
      </c>
      <c r="F324" s="406"/>
      <c r="G324" s="3"/>
      <c r="H324" s="3"/>
    </row>
    <row r="325" ht="15">
      <c r="A325" s="75"/>
      <c r="B325" s="76"/>
      <c r="C325" s="77" t="s">
        <v>17</v>
      </c>
      <c r="D325" s="115"/>
      <c r="E325" s="445">
        <f>SUM(E323:E324)</f>
        <v>127427.5</v>
      </c>
      <c r="F325" s="446">
        <f>SUM(F323:F324)</f>
        <v>27427.5</v>
      </c>
      <c r="G325" s="3"/>
      <c r="H325" s="3"/>
    </row>
    <row r="326">
      <c r="A326" s="80"/>
      <c r="B326" s="81"/>
      <c r="C326" s="91"/>
      <c r="D326" s="82"/>
      <c r="E326" s="417"/>
      <c r="F326" s="438"/>
      <c r="G326" s="3"/>
      <c r="H326" s="3"/>
    </row>
    <row r="327">
      <c r="A327" s="447"/>
      <c r="B327" s="448"/>
      <c r="C327" s="449" t="s">
        <v>331</v>
      </c>
      <c r="D327" s="449"/>
      <c r="E327" s="450">
        <f>E325</f>
        <v>127427.5</v>
      </c>
      <c r="F327" s="451">
        <f>F325</f>
        <v>27427.5</v>
      </c>
      <c r="G327" s="3"/>
      <c r="H327" s="3"/>
    </row>
    <row r="328">
      <c r="A328" s="420"/>
      <c r="B328" s="420"/>
      <c r="C328" s="452"/>
      <c r="D328" s="452"/>
      <c r="E328" s="453"/>
      <c r="F328" s="453"/>
      <c r="G328" s="3"/>
      <c r="H328" s="3"/>
    </row>
    <row r="329" ht="15">
      <c r="A329" s="202"/>
      <c r="B329" s="203"/>
      <c r="C329" s="206"/>
      <c r="D329" s="211"/>
      <c r="E329" s="425"/>
      <c r="F329" s="426"/>
      <c r="G329" s="3"/>
      <c r="H329" s="3"/>
    </row>
    <row r="330">
      <c r="A330" s="454"/>
      <c r="B330" s="455"/>
      <c r="C330" s="455" t="s">
        <v>332</v>
      </c>
      <c r="D330" s="456"/>
      <c r="E330" s="457"/>
      <c r="F330" s="458"/>
      <c r="G330" s="3"/>
      <c r="H330" s="3"/>
    </row>
    <row r="331" ht="15">
      <c r="A331" s="459"/>
      <c r="B331" s="460"/>
      <c r="C331" s="460" t="s">
        <v>333</v>
      </c>
      <c r="D331" s="460"/>
      <c r="E331" s="461"/>
      <c r="F331" s="462"/>
      <c r="G331" s="3"/>
      <c r="H331" s="3"/>
    </row>
    <row r="332">
      <c r="A332" s="80">
        <v>3713</v>
      </c>
      <c r="B332" s="81">
        <v>6342</v>
      </c>
      <c r="C332" s="141" t="s">
        <v>334</v>
      </c>
      <c r="D332" s="463" t="s">
        <v>335</v>
      </c>
      <c r="E332" s="444">
        <v>200000</v>
      </c>
      <c r="F332" s="406">
        <f>30000+37500</f>
        <v>67500</v>
      </c>
      <c r="G332" s="3"/>
      <c r="H332" s="3"/>
    </row>
    <row r="333">
      <c r="A333" s="420"/>
      <c r="B333" s="420"/>
      <c r="C333" s="421"/>
      <c r="D333" s="464"/>
      <c r="E333" s="465"/>
      <c r="F333" s="466"/>
      <c r="G333" s="3"/>
      <c r="H333" s="3"/>
    </row>
    <row r="334" ht="15">
      <c r="A334" s="202"/>
      <c r="B334" s="203"/>
      <c r="C334" s="206" t="s">
        <v>17</v>
      </c>
      <c r="D334" s="211"/>
      <c r="E334" s="425">
        <f>E332</f>
        <v>200000</v>
      </c>
      <c r="F334" s="426">
        <f>F332</f>
        <v>67500</v>
      </c>
      <c r="G334" s="3"/>
      <c r="H334" s="3"/>
    </row>
    <row r="335" ht="15">
      <c r="A335" s="467"/>
      <c r="B335" s="468"/>
      <c r="C335" s="469" t="s">
        <v>336</v>
      </c>
      <c r="D335" s="469"/>
      <c r="E335" s="470">
        <f>E334</f>
        <v>200000</v>
      </c>
      <c r="F335" s="471">
        <f>F334</f>
        <v>67500</v>
      </c>
      <c r="G335" s="3"/>
      <c r="H335" s="3"/>
    </row>
    <row r="336">
      <c r="A336" s="472"/>
      <c r="B336" s="472"/>
      <c r="C336" s="473"/>
      <c r="D336" s="473"/>
      <c r="E336" s="474"/>
      <c r="F336" s="474"/>
      <c r="G336" s="3"/>
      <c r="H336" s="3"/>
    </row>
    <row r="337">
      <c r="A337" s="472"/>
      <c r="B337" s="472"/>
      <c r="C337" s="473"/>
      <c r="D337" s="473"/>
      <c r="E337" s="474"/>
      <c r="F337" s="474"/>
      <c r="G337" s="3"/>
      <c r="H337" s="3"/>
    </row>
    <row r="338">
      <c r="A338" s="473"/>
      <c r="B338" s="475"/>
      <c r="C338" s="475"/>
      <c r="D338" s="475"/>
      <c r="E338" s="475"/>
      <c r="F338" s="3"/>
      <c r="G338" s="3"/>
      <c r="H338" s="3"/>
    </row>
    <row r="339">
      <c r="A339" s="476" t="s">
        <v>337</v>
      </c>
      <c r="B339" s="477"/>
      <c r="C339" s="478" t="s">
        <v>128</v>
      </c>
      <c r="D339" s="479"/>
      <c r="E339" s="480">
        <f>E137</f>
        <v>1800000</v>
      </c>
      <c r="F339" s="480">
        <f>F137</f>
        <v>1648100</v>
      </c>
      <c r="G339" s="3"/>
      <c r="H339" s="3"/>
    </row>
    <row r="340">
      <c r="A340" s="472" t="s">
        <v>338</v>
      </c>
      <c r="B340" s="481"/>
      <c r="C340" s="482" t="s">
        <v>161</v>
      </c>
      <c r="D340" s="475"/>
      <c r="E340" s="483">
        <f>E209</f>
        <v>13130000</v>
      </c>
      <c r="F340" s="483">
        <f>F209</f>
        <v>12739000</v>
      </c>
      <c r="G340" s="3"/>
      <c r="H340" s="3"/>
    </row>
    <row r="341">
      <c r="A341" s="476" t="s">
        <v>339</v>
      </c>
      <c r="B341" s="477"/>
      <c r="C341" s="478" t="s">
        <v>211</v>
      </c>
      <c r="D341" s="484"/>
      <c r="E341" s="480">
        <f>E250</f>
        <v>1500000</v>
      </c>
      <c r="F341" s="480">
        <f>F250</f>
        <v>1189000</v>
      </c>
      <c r="G341" s="3"/>
      <c r="H341" s="3"/>
    </row>
    <row r="342">
      <c r="A342" s="476" t="s">
        <v>340</v>
      </c>
      <c r="B342" s="476"/>
      <c r="C342" s="478" t="s">
        <v>341</v>
      </c>
      <c r="D342" s="484"/>
      <c r="E342" s="480">
        <f>E262</f>
        <v>1300000</v>
      </c>
      <c r="F342" s="480">
        <f>F262</f>
        <v>1105800</v>
      </c>
      <c r="G342" s="3"/>
      <c r="H342" s="3"/>
    </row>
    <row r="343">
      <c r="A343" s="472" t="s">
        <v>342</v>
      </c>
      <c r="B343" s="481"/>
      <c r="C343" s="482" t="s">
        <v>343</v>
      </c>
      <c r="D343" s="485"/>
      <c r="E343" s="483">
        <f>E291</f>
        <v>11743004.140000001</v>
      </c>
      <c r="F343" s="483">
        <f>F291</f>
        <v>7742604.1399999997</v>
      </c>
      <c r="G343" s="3"/>
      <c r="H343" s="3"/>
    </row>
    <row r="344">
      <c r="A344" s="472"/>
      <c r="B344" s="485"/>
      <c r="C344" s="473" t="s">
        <v>313</v>
      </c>
      <c r="D344" s="485"/>
      <c r="E344" s="486">
        <f>SUM(E339:E343)</f>
        <v>29473004.140000001</v>
      </c>
      <c r="F344" s="486">
        <f>SUM(F339:F343)</f>
        <v>24424504.140000001</v>
      </c>
      <c r="G344" s="26"/>
      <c r="H344" s="3"/>
    </row>
    <row r="345">
      <c r="A345" s="472"/>
      <c r="B345" s="485"/>
      <c r="C345" s="473"/>
      <c r="D345" s="485"/>
      <c r="E345" s="485"/>
      <c r="F345" s="3"/>
      <c r="G345" s="3"/>
      <c r="H345" s="3"/>
    </row>
    <row r="346">
      <c r="A346" s="472" t="s">
        <v>344</v>
      </c>
      <c r="B346" s="481"/>
      <c r="C346" s="482" t="s">
        <v>345</v>
      </c>
      <c r="D346" s="485"/>
      <c r="E346" s="483">
        <f>E80</f>
        <v>14619056</v>
      </c>
      <c r="F346" s="483">
        <f>F80</f>
        <v>13228700</v>
      </c>
      <c r="G346" s="3"/>
      <c r="H346" s="3"/>
    </row>
    <row r="347">
      <c r="A347" s="487" t="s">
        <v>100</v>
      </c>
      <c r="B347" s="488"/>
      <c r="C347" s="482" t="s">
        <v>346</v>
      </c>
      <c r="D347" s="485"/>
      <c r="E347" s="483">
        <f>E92</f>
        <v>392470</v>
      </c>
      <c r="F347" s="483">
        <f>F92</f>
        <v>282470</v>
      </c>
      <c r="G347" s="3"/>
      <c r="H347" s="3"/>
    </row>
    <row r="348">
      <c r="A348" s="487" t="s">
        <v>117</v>
      </c>
      <c r="B348" s="487"/>
      <c r="C348" s="482" t="s">
        <v>347</v>
      </c>
      <c r="D348" s="485"/>
      <c r="E348" s="483">
        <f>E97</f>
        <v>48000</v>
      </c>
      <c r="F348" s="483">
        <f>F97</f>
        <v>48000</v>
      </c>
      <c r="G348" s="3"/>
      <c r="H348" s="3"/>
    </row>
    <row r="349">
      <c r="A349" s="487" t="s">
        <v>348</v>
      </c>
      <c r="B349" s="489"/>
      <c r="C349" s="482" t="s">
        <v>349</v>
      </c>
      <c r="D349" s="485"/>
      <c r="E349" s="483">
        <f>E102</f>
        <v>1000000</v>
      </c>
      <c r="F349" s="483">
        <f>F102</f>
        <v>0</v>
      </c>
      <c r="G349" s="3"/>
      <c r="H349" s="3"/>
    </row>
    <row r="350">
      <c r="A350" s="472"/>
      <c r="B350" s="3"/>
      <c r="C350" s="473" t="s">
        <v>127</v>
      </c>
      <c r="D350" s="485"/>
      <c r="E350" s="486">
        <f>SUM(E346:E349)</f>
        <v>16059526</v>
      </c>
      <c r="F350" s="486">
        <f>SUM(F346:F348)</f>
        <v>13559170</v>
      </c>
      <c r="G350" s="3"/>
      <c r="H350" s="3"/>
    </row>
    <row r="351">
      <c r="A351" s="472"/>
      <c r="B351" s="3"/>
      <c r="C351" s="482"/>
      <c r="D351" s="485"/>
      <c r="E351" s="485"/>
      <c r="F351" s="3"/>
      <c r="G351" s="3"/>
      <c r="H351" s="3"/>
    </row>
    <row r="352">
      <c r="A352" s="472" t="s">
        <v>350</v>
      </c>
      <c r="B352" s="481"/>
      <c r="C352" s="482" t="s">
        <v>351</v>
      </c>
      <c r="D352" s="485"/>
      <c r="E352" s="483">
        <f>E305</f>
        <v>500000</v>
      </c>
      <c r="F352" s="483">
        <f>F305</f>
        <v>479938.41000000003</v>
      </c>
    </row>
    <row r="353">
      <c r="A353" s="472"/>
      <c r="B353" s="490"/>
      <c r="C353" s="473" t="s">
        <v>322</v>
      </c>
      <c r="D353" s="485"/>
      <c r="E353" s="486">
        <f>E352</f>
        <v>500000</v>
      </c>
      <c r="F353" s="486">
        <f>F352</f>
        <v>479938.41000000003</v>
      </c>
    </row>
    <row r="354">
      <c r="A354" s="472"/>
      <c r="B354" s="490"/>
      <c r="C354" s="485"/>
      <c r="D354" s="485"/>
      <c r="E354" s="483"/>
      <c r="F354" s="483"/>
    </row>
    <row r="355">
      <c r="A355" s="472" t="s">
        <v>352</v>
      </c>
      <c r="B355" s="481"/>
      <c r="C355" s="482" t="s">
        <v>353</v>
      </c>
      <c r="D355" s="473"/>
      <c r="E355" s="483">
        <f>E310</f>
        <v>0</v>
      </c>
      <c r="F355" s="483">
        <f>F310</f>
        <v>0</v>
      </c>
    </row>
    <row r="356">
      <c r="A356" s="472" t="s">
        <v>354</v>
      </c>
      <c r="B356" s="481"/>
      <c r="C356" s="482" t="s">
        <v>355</v>
      </c>
      <c r="D356" s="473"/>
      <c r="E356" s="483">
        <f>E312</f>
        <v>0</v>
      </c>
      <c r="F356" s="483">
        <f>F312</f>
        <v>0</v>
      </c>
    </row>
    <row r="357">
      <c r="A357" s="472"/>
      <c r="B357" s="472"/>
      <c r="C357" s="473" t="s">
        <v>326</v>
      </c>
      <c r="D357" s="473"/>
      <c r="E357" s="486">
        <f>SUM(E355:E356)</f>
        <v>0</v>
      </c>
      <c r="F357" s="486">
        <f>SUM(F355:F356)</f>
        <v>0</v>
      </c>
    </row>
    <row r="358">
      <c r="A358" s="472"/>
      <c r="B358" s="481"/>
      <c r="C358" s="473"/>
      <c r="D358" s="473"/>
      <c r="E358" s="486"/>
      <c r="F358" s="486"/>
    </row>
    <row r="359">
      <c r="A359" s="472" t="s">
        <v>356</v>
      </c>
      <c r="B359" s="481"/>
      <c r="C359" s="482" t="s">
        <v>329</v>
      </c>
      <c r="D359" s="491"/>
      <c r="E359" s="483">
        <f>E325</f>
        <v>127427.5</v>
      </c>
      <c r="F359" s="483">
        <f>F325</f>
        <v>27427.5</v>
      </c>
    </row>
    <row r="360">
      <c r="A360" s="472"/>
      <c r="B360" s="481"/>
      <c r="C360" s="473" t="s">
        <v>331</v>
      </c>
      <c r="D360" s="492"/>
      <c r="E360" s="486">
        <f>SUM(E359:E359)</f>
        <v>127427.5</v>
      </c>
      <c r="F360" s="486">
        <f>SUM(F359:F359)</f>
        <v>27427.5</v>
      </c>
      <c r="G360" s="493"/>
    </row>
    <row r="361">
      <c r="A361" s="472"/>
      <c r="B361" s="481"/>
      <c r="C361" s="473"/>
      <c r="D361" s="492"/>
      <c r="E361" s="486"/>
      <c r="F361" s="486"/>
      <c r="G361" s="493"/>
    </row>
    <row r="362">
      <c r="A362" s="472" t="s">
        <v>333</v>
      </c>
      <c r="B362" s="472"/>
      <c r="C362" s="482" t="s">
        <v>334</v>
      </c>
      <c r="D362" s="492"/>
      <c r="E362" s="483">
        <f>E332</f>
        <v>200000</v>
      </c>
      <c r="F362" s="483">
        <f>F332</f>
        <v>67500</v>
      </c>
      <c r="G362" s="493"/>
    </row>
    <row r="363">
      <c r="A363" s="472"/>
      <c r="B363" s="481"/>
      <c r="C363" s="473" t="s">
        <v>336</v>
      </c>
      <c r="D363" s="492"/>
      <c r="E363" s="486">
        <f>E362</f>
        <v>200000</v>
      </c>
      <c r="F363" s="486">
        <f>F362</f>
        <v>67500</v>
      </c>
    </row>
    <row r="364">
      <c r="A364" s="472"/>
      <c r="B364" s="481"/>
      <c r="C364" s="473"/>
      <c r="D364" s="492"/>
      <c r="E364" s="486"/>
      <c r="F364" s="486"/>
    </row>
    <row r="365">
      <c r="A365" s="472"/>
      <c r="B365" s="481"/>
      <c r="C365" s="473"/>
      <c r="D365" s="492"/>
      <c r="E365" s="486"/>
      <c r="F365" s="486"/>
      <c r="G365" s="493">
        <f>F366-F353</f>
        <v>38078601.640000001</v>
      </c>
    </row>
    <row r="366">
      <c r="A366" s="494"/>
      <c r="B366" s="495"/>
      <c r="C366" s="496" t="s">
        <v>357</v>
      </c>
      <c r="D366" s="495"/>
      <c r="E366" s="497">
        <f>E344+E350+E353+E357+E360+E363</f>
        <v>46359957.640000001</v>
      </c>
      <c r="F366" s="497">
        <f>F344+F350+F353+F357+F360+F363</f>
        <v>38558540.049999997</v>
      </c>
    </row>
    <row r="367">
      <c r="A367" s="498"/>
      <c r="B367" s="3"/>
      <c r="C367" s="3"/>
      <c r="D367" s="473"/>
      <c r="E367" s="473"/>
      <c r="F367" s="3"/>
    </row>
    <row r="368">
      <c r="A368" s="499" t="s">
        <v>358</v>
      </c>
      <c r="B368" s="500">
        <v>45838</v>
      </c>
      <c r="C368" s="499"/>
      <c r="D368" s="3"/>
      <c r="E368" s="3"/>
      <c r="F368" s="3"/>
    </row>
    <row r="369">
      <c r="A369" s="499" t="s">
        <v>359</v>
      </c>
      <c r="B369" s="499"/>
      <c r="C369" s="499" t="s">
        <v>360</v>
      </c>
      <c r="D369" s="3"/>
      <c r="E369" s="3"/>
      <c r="F369" s="3"/>
    </row>
    <row r="370">
      <c r="A370" s="3"/>
      <c r="B370" s="3"/>
      <c r="C370" s="3"/>
      <c r="D370" s="3"/>
      <c r="E370" s="3"/>
      <c r="F370" s="3"/>
    </row>
  </sheetData>
  <mergeCells count="58">
    <mergeCell ref="C4:D4"/>
    <mergeCell ref="C14:D14"/>
    <mergeCell ref="C24:D24"/>
    <mergeCell ref="A26:A27"/>
    <mergeCell ref="B26:B27"/>
    <mergeCell ref="C26:C27"/>
    <mergeCell ref="A37:A38"/>
    <mergeCell ref="B37:B38"/>
    <mergeCell ref="C37:C38"/>
    <mergeCell ref="A43:A45"/>
    <mergeCell ref="B43:B45"/>
    <mergeCell ref="C43:C45"/>
    <mergeCell ref="C54:D54"/>
    <mergeCell ref="C66:D66"/>
    <mergeCell ref="C73:D73"/>
    <mergeCell ref="C82:D82"/>
    <mergeCell ref="A87:A88"/>
    <mergeCell ref="B87:B88"/>
    <mergeCell ref="C87:C88"/>
    <mergeCell ref="C94:D94"/>
    <mergeCell ref="C99:D99"/>
    <mergeCell ref="C109:D109"/>
    <mergeCell ref="C110:D110"/>
    <mergeCell ref="C124:D124"/>
    <mergeCell ref="C139:D139"/>
    <mergeCell ref="C140:D140"/>
    <mergeCell ref="C164:D164"/>
    <mergeCell ref="C189:D189"/>
    <mergeCell ref="C196:D196"/>
    <mergeCell ref="C211:D211"/>
    <mergeCell ref="C212:D212"/>
    <mergeCell ref="C241:D241"/>
    <mergeCell ref="C252:D252"/>
    <mergeCell ref="C264:D264"/>
    <mergeCell ref="A272:A273"/>
    <mergeCell ref="B272:B273"/>
    <mergeCell ref="C272:C273"/>
    <mergeCell ref="C295:D295"/>
    <mergeCell ref="C310:D310"/>
    <mergeCell ref="C312:D312"/>
    <mergeCell ref="C321:D321"/>
    <mergeCell ref="C322:D322"/>
    <mergeCell ref="C330:D330"/>
    <mergeCell ref="C331:D331"/>
    <mergeCell ref="A339:B339"/>
    <mergeCell ref="A340:B340"/>
    <mergeCell ref="A341:B341"/>
    <mergeCell ref="A342:B342"/>
    <mergeCell ref="A343:B343"/>
    <mergeCell ref="A346:B346"/>
    <mergeCell ref="A347:B347"/>
    <mergeCell ref="A348:B348"/>
    <mergeCell ref="A352:B352"/>
    <mergeCell ref="A355:B355"/>
    <mergeCell ref="A356:B356"/>
    <mergeCell ref="A359:B359"/>
    <mergeCell ref="C359:D359"/>
    <mergeCell ref="A362:B362"/>
  </mergeCells>
  <printOptions headings="0" gridLines="0"/>
  <pageMargins left="0.39370078740157477" right="0.31496062992125984" top="0.39370078740157477" bottom="0.39370078740157477" header="0.31496062992125984" footer="0.31496062992125984"/>
  <pageSetup paperSize="9" scale="6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Balarynová</dc:creator>
  <cp:lastModifiedBy>Jarmila Straková</cp:lastModifiedBy>
  <cp:revision>1</cp:revision>
  <dcterms:created xsi:type="dcterms:W3CDTF">2021-02-11T08:44:16Z</dcterms:created>
  <dcterms:modified xsi:type="dcterms:W3CDTF">2025-07-31T08:04:00Z</dcterms:modified>
</cp:coreProperties>
</file>