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CELKEM 311" sheetId="1" state="visible" r:id="rId1"/>
    <sheet name="CELKEM 315" sheetId="2" state="visible" r:id="rId2"/>
  </sheets>
  <definedNames>
    <definedName name="_xlnm.Print_Area" localSheetId="0">'CELKEM 311'!$A$1:$F$149</definedName>
    <definedName name="_xlnm.Print_Area" localSheetId="1">'CELKEM 315'!$A$1:$F$135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<sst xmlns="http://schemas.openxmlformats.org/spreadsheetml/2006/main" count="234" uniqueCount="234">
  <si>
    <t>PŘEHLED</t>
  </si>
  <si>
    <t xml:space="preserve">pohledávek a závazků ke dni 30. 06. 2025</t>
  </si>
  <si>
    <r>
      <t/>
    </r>
    <r>
      <rPr>
        <b/>
        <sz val="16"/>
        <rFont val="Arial"/>
      </rPr>
      <t xml:space="preserve">Účet 311.</t>
    </r>
    <r>
      <rPr>
        <sz val="16"/>
        <rFont val="Arial"/>
      </rPr>
      <t>xxxx</t>
    </r>
    <r>
      <rPr>
        <b/>
        <sz val="16"/>
        <rFont val="Arial"/>
      </rPr>
      <t xml:space="preserve">  Odběratelé </t>
    </r>
  </si>
  <si>
    <t xml:space="preserve">NÁZEV ÚČTU</t>
  </si>
  <si>
    <t xml:space="preserve">KÓD
IS VERA</t>
  </si>
  <si>
    <t xml:space="preserve">ZÁVAZKY  (přeplatky)</t>
  </si>
  <si>
    <t xml:space="preserve">POHLEDÁVKY
po splatnosti </t>
  </si>
  <si>
    <t xml:space="preserve">POHLEDÁVKY
ve splatnosti </t>
  </si>
  <si>
    <t xml:space="preserve">ÚČETNÍ STAV</t>
  </si>
  <si>
    <t xml:space="preserve">ORG 2021 Dobropisy-nezaplacené v roce 2024</t>
  </si>
  <si>
    <t>D</t>
  </si>
  <si>
    <t xml:space="preserve">CELKEM: 311.0010</t>
  </si>
  <si>
    <t xml:space="preserve">ORJ 011 ORG 1100 NC NJ-barter</t>
  </si>
  <si>
    <t xml:space="preserve">ORJ 011 ORG 1100 NC NJ Prodej služeb</t>
  </si>
  <si>
    <t xml:space="preserve">ORJ 011 ORG 1100 NC NJ Vylepování plakátů Rengl (NCNJ)</t>
  </si>
  <si>
    <t xml:space="preserve">ORJ 035 Pěstební činnost - prodej dříví</t>
  </si>
  <si>
    <t xml:space="preserve">CELKEM: 311.0011</t>
  </si>
  <si>
    <t xml:space="preserve">ORJ 011 ORG 1100 NC NJ-spol. vstupné Žer. zámek</t>
  </si>
  <si>
    <t xml:space="preserve">CELKEM: 311.0012</t>
  </si>
  <si>
    <t xml:space="preserve">ORJ 610 Pokuta-nedodržení sml. podmínek_ORI</t>
  </si>
  <si>
    <t xml:space="preserve">CELKEM: 311.0023</t>
  </si>
  <si>
    <t xml:space="preserve">ORJ 120 Nájemné za pozemky (OSM)</t>
  </si>
  <si>
    <t xml:space="preserve">ORJ 120 Nájemné za pozemky-s DPH (OSM)</t>
  </si>
  <si>
    <t xml:space="preserve">CELKEM: 311.0031</t>
  </si>
  <si>
    <t xml:space="preserve">ORJ 037 Nájemné-nepodléhající DPH, bez ÚZ (OB)</t>
  </si>
  <si>
    <t xml:space="preserve">ORJ 037 ORG 0518 Nájemné OB</t>
  </si>
  <si>
    <t xml:space="preserve">ORJ 037 ORG 2518 Nájemné-hotel Praha (OB)</t>
  </si>
  <si>
    <t xml:space="preserve">ORJ 037 ORG 3518 Krátkodobý nájem-ProSenior (OB)</t>
  </si>
  <si>
    <t xml:space="preserve">ORJ 037 ORG 3518 Krátk.n. - Fojt.Blud., přístř. Žilina</t>
  </si>
  <si>
    <t xml:space="preserve">ORJ 037 ORG 7090 Kryté stání Loučka (OB)</t>
  </si>
  <si>
    <t xml:space="preserve">ORJ 110 Nájemní smlouva na vyhrazené parkování (OSM)</t>
  </si>
  <si>
    <t xml:space="preserve">ORJ 139 Nájemné nebyt.prostor nepodléhající DPH, bez ÚZ (OSM)</t>
  </si>
  <si>
    <t xml:space="preserve">CELKEM: 311.0032</t>
  </si>
  <si>
    <t xml:space="preserve">ORJ 139 Ostatní příjmy (OSM) </t>
  </si>
  <si>
    <t xml:space="preserve">ORJ 019 Vyúčtování služeb OO</t>
  </si>
  <si>
    <t xml:space="preserve">CELKEM: 311.0037</t>
  </si>
  <si>
    <t xml:space="preserve">ORJ 035 EKOKOM</t>
  </si>
  <si>
    <t xml:space="preserve">CELKEM: 311.0040</t>
  </si>
  <si>
    <t xml:space="preserve">ORJ 416 Náhrada škody (OŠKS)</t>
  </si>
  <si>
    <t xml:space="preserve">CELKEM: 311.0061</t>
  </si>
  <si>
    <t xml:space="preserve">ORJ 018 Náhrady škody-záchytka (MP)</t>
  </si>
  <si>
    <t xml:space="preserve">CELKEM: 311.0062 </t>
  </si>
  <si>
    <t xml:space="preserve">ORJ 019 Náhrada škody (OO)</t>
  </si>
  <si>
    <t xml:space="preserve">ORJ 019 Odprodej majetku města (OO)</t>
  </si>
  <si>
    <t xml:space="preserve">ORJ 035 Náhrady ŽP (ŽP)</t>
  </si>
  <si>
    <t xml:space="preserve">CELKEM: 311.0063</t>
  </si>
  <si>
    <t xml:space="preserve">ORJ 120 Věcná břemena (OSM)</t>
  </si>
  <si>
    <t xml:space="preserve">CELKEM: 311.0064</t>
  </si>
  <si>
    <t xml:space="preserve">ORJ 139 Náhrada škody (OSM)</t>
  </si>
  <si>
    <t xml:space="preserve">ORJ 139 Vyúčtování služeb (OSM)</t>
  </si>
  <si>
    <t xml:space="preserve">ORJ 313 Náhrada škody (OSA, OPA)</t>
  </si>
  <si>
    <t xml:space="preserve">CELKEM: 311.0069</t>
  </si>
  <si>
    <t xml:space="preserve">ORJ 019 Ostatní příjmy (OO)</t>
  </si>
  <si>
    <t xml:space="preserve">CELKEM: 311.0079 </t>
  </si>
  <si>
    <t xml:space="preserve">ORJ 139 Internet Straník (OSM)</t>
  </si>
  <si>
    <t xml:space="preserve">CELKEM: 311.0073</t>
  </si>
  <si>
    <t xml:space="preserve">ORJ 120 Prodej pozemku    </t>
  </si>
  <si>
    <t xml:space="preserve">CELKEM: 311.0800</t>
  </si>
  <si>
    <t xml:space="preserve">ORJ 037 Prodej nemovitosti DPH</t>
  </si>
  <si>
    <t xml:space="preserve">CELKEM: 311.0801</t>
  </si>
  <si>
    <t xml:space="preserve">ORJ 120 Prodej pozemku (OSM)</t>
  </si>
  <si>
    <t xml:space="preserve">CELKEM: 311.0802</t>
  </si>
  <si>
    <r>
      <t xml:space="preserve">CELKEM 311 </t>
    </r>
    <r>
      <rPr>
        <sz val="10"/>
        <rFont val="Arial CE"/>
      </rPr>
      <t xml:space="preserve">(příjmový účet+účet DPH)</t>
    </r>
  </si>
  <si>
    <t xml:space="preserve">ORJ 037 Nájmy bytů-úsek 1 (OB) do12/22</t>
  </si>
  <si>
    <t>817</t>
  </si>
  <si>
    <t xml:space="preserve">ORJ 037 Přeplatky úsek 1</t>
  </si>
  <si>
    <t>824</t>
  </si>
  <si>
    <t xml:space="preserve">ORJ 037 Nedoplatky úsek 1</t>
  </si>
  <si>
    <t>825</t>
  </si>
  <si>
    <t xml:space="preserve">CELKEM: 311.0001</t>
  </si>
  <si>
    <t xml:space="preserve">ORJ 037 Nájmy bytů-úsek 2 (OB) do 12/22</t>
  </si>
  <si>
    <t>818</t>
  </si>
  <si>
    <t xml:space="preserve">ORJ 037 Přeplatky úsek 2</t>
  </si>
  <si>
    <t>826</t>
  </si>
  <si>
    <t xml:space="preserve">ORJ 037 Nedoplatky úsek 2</t>
  </si>
  <si>
    <t>827</t>
  </si>
  <si>
    <t xml:space="preserve">CELKEM: 311.0002</t>
  </si>
  <si>
    <t xml:space="preserve">ORJ 037 Pohledávky za prod.byty (OB) </t>
  </si>
  <si>
    <t>816</t>
  </si>
  <si>
    <t xml:space="preserve">CELKEM: 311.0004</t>
  </si>
  <si>
    <t xml:space="preserve">ORJ 037 Pojistné náhrady (OB)</t>
  </si>
  <si>
    <t>809</t>
  </si>
  <si>
    <t xml:space="preserve">CELKEM: 311.0005</t>
  </si>
  <si>
    <t xml:space="preserve">ORJ 037 Nájmy bytů-úsek 1 (OB) </t>
  </si>
  <si>
    <t>821</t>
  </si>
  <si>
    <t>830</t>
  </si>
  <si>
    <t>831</t>
  </si>
  <si>
    <t xml:space="preserve">CELKEM: 311.0013</t>
  </si>
  <si>
    <t xml:space="preserve">ORJ 037 Nájmy bytů-úsek 2 (OB) </t>
  </si>
  <si>
    <t>822</t>
  </si>
  <si>
    <t>832</t>
  </si>
  <si>
    <t>833</t>
  </si>
  <si>
    <t xml:space="preserve">CELKEM: 311.0014</t>
  </si>
  <si>
    <t xml:space="preserve">ORJ 037 Nájmy NP (OB) </t>
  </si>
  <si>
    <t>820</t>
  </si>
  <si>
    <t xml:space="preserve">ORJ 037 Přeplatky NP</t>
  </si>
  <si>
    <t>834</t>
  </si>
  <si>
    <t xml:space="preserve">ORJ 037 Nedopaltky NP</t>
  </si>
  <si>
    <t>835</t>
  </si>
  <si>
    <t xml:space="preserve">CELKEM: 311.0015</t>
  </si>
  <si>
    <t xml:space="preserve">ORJ 037 Náklady řízení (OB)</t>
  </si>
  <si>
    <t>803</t>
  </si>
  <si>
    <t xml:space="preserve">Celkem: 311.0016</t>
  </si>
  <si>
    <t xml:space="preserve">ORJ 037 Náhrady nákladů (OB)</t>
  </si>
  <si>
    <t>808</t>
  </si>
  <si>
    <t xml:space="preserve">Celkem: 311.0017</t>
  </si>
  <si>
    <t xml:space="preserve">ORJ 037 Nájmy nebytových prostor-  (OB) do 12/22</t>
  </si>
  <si>
    <t>819</t>
  </si>
  <si>
    <t>828</t>
  </si>
  <si>
    <t>829</t>
  </si>
  <si>
    <t xml:space="preserve">CELKEM: 311.0500</t>
  </si>
  <si>
    <t xml:space="preserve">ORJ 037 Poplatky z prodlení  (OB)</t>
  </si>
  <si>
    <t>806</t>
  </si>
  <si>
    <t>815</t>
  </si>
  <si>
    <t xml:space="preserve">CELKEM: 311.0601</t>
  </si>
  <si>
    <t xml:space="preserve">ORJ 037 Nebytové prostory-sankce (OB) </t>
  </si>
  <si>
    <t>805</t>
  </si>
  <si>
    <t xml:space="preserve">CELKEM: 311.0604</t>
  </si>
  <si>
    <t xml:space="preserve">ORJ 037 Právní vymáhání faktur vydaných z BPM (OB) </t>
  </si>
  <si>
    <t>804</t>
  </si>
  <si>
    <t xml:space="preserve">Celkem: 311.0605</t>
  </si>
  <si>
    <t xml:space="preserve">ORJ 037 Smluvní pokuty dodavatel (OB)</t>
  </si>
  <si>
    <t>807</t>
  </si>
  <si>
    <t xml:space="preserve">CELKEM: 311.0606</t>
  </si>
  <si>
    <r>
      <t xml:space="preserve">Celkem 311</t>
    </r>
    <r>
      <rPr>
        <sz val="11"/>
        <rFont val="Arial"/>
      </rPr>
      <t xml:space="preserve"> </t>
    </r>
    <r>
      <rPr>
        <sz val="10"/>
        <rFont val="Arial"/>
      </rPr>
      <t xml:space="preserve">(účet bytového odboru) </t>
    </r>
  </si>
  <si>
    <t xml:space="preserve">CELKEM 311</t>
  </si>
  <si>
    <t>Dobropisy</t>
  </si>
  <si>
    <t xml:space="preserve">Nedaňové příjmy</t>
  </si>
  <si>
    <t xml:space="preserve">Příjmy DPH</t>
  </si>
  <si>
    <t xml:space="preserve">Příjmy OB</t>
  </si>
  <si>
    <t xml:space="preserve">Kapitálové příjmy</t>
  </si>
  <si>
    <t>nájmy</t>
  </si>
  <si>
    <t xml:space="preserve">náhrady a příspěvky</t>
  </si>
  <si>
    <t>služby</t>
  </si>
  <si>
    <t xml:space="preserve">bytový odbor</t>
  </si>
  <si>
    <t xml:space="preserve">ostatní (služby a popl.)</t>
  </si>
  <si>
    <t xml:space="preserve">prodej pozemku</t>
  </si>
  <si>
    <t>dobropisy</t>
  </si>
  <si>
    <t xml:space="preserve">Vypracovala: Bc. Kašubová Lenka</t>
  </si>
  <si>
    <r>
      <t/>
    </r>
    <r>
      <rPr>
        <b/>
        <sz val="16"/>
        <rFont val="Arial"/>
      </rPr>
      <t xml:space="preserve">Účet 315.xxxx  Jiné pohledávky z hlavní činnosti</t>
    </r>
    <r>
      <rPr>
        <b/>
        <sz val="11"/>
        <rFont val="Arial"/>
      </rPr>
      <t xml:space="preserve"> </t>
    </r>
  </si>
  <si>
    <t xml:space="preserve">ÚČETNÍ  STAV</t>
  </si>
  <si>
    <t xml:space="preserve">ORJ 019 Poskytování informací - organ.</t>
  </si>
  <si>
    <t xml:space="preserve">ORJ 029 ProSenior ORG 0390 (pečovatelská sl.)</t>
  </si>
  <si>
    <t xml:space="preserve">ORJ 029 ProSenior ORG 1391 (Domovinka)</t>
  </si>
  <si>
    <t xml:space="preserve">ORJ 029 ProSenior ORG 1393 (odlehč.sl.Pohoda)</t>
  </si>
  <si>
    <t xml:space="preserve">CELKEM: 315.0011</t>
  </si>
  <si>
    <t xml:space="preserve">315.0033 Místní poplatky</t>
  </si>
  <si>
    <t xml:space="preserve">ORJ 009 ORG 7034 Zábor veř.prostranství (OŽÚ)</t>
  </si>
  <si>
    <t xml:space="preserve">ORJ 110 ORG 7064 Vyhrazené parkování (OSM)</t>
  </si>
  <si>
    <t xml:space="preserve">ORJ 110 ORG 7066 Zábor veř.prostranství (OSM)</t>
  </si>
  <si>
    <t xml:space="preserve">ORJ 110 ORG 7098 Překopy (OSM)</t>
  </si>
  <si>
    <t xml:space="preserve">ORJ 741 Komunální odpad (OF)</t>
  </si>
  <si>
    <t xml:space="preserve">CELKEM : účet 315.0033</t>
  </si>
  <si>
    <t xml:space="preserve">315.0034 Místní poplatky</t>
  </si>
  <si>
    <t xml:space="preserve">ORJ 035 ORG 7054 Zábor zeleně (OŽP)</t>
  </si>
  <si>
    <t xml:space="preserve">ORJ 741 Poplatek ze psů (OF)</t>
  </si>
  <si>
    <t xml:space="preserve">CELKEM : účet 315.0034</t>
  </si>
  <si>
    <t xml:space="preserve">315.0035 Správní poplatky</t>
  </si>
  <si>
    <t xml:space="preserve">ORJ 035 ORG 7053 Vodní hospodářství (OŽP)</t>
  </si>
  <si>
    <t xml:space="preserve">ORJ 040 ORG 7041 SP Stavební úřad</t>
  </si>
  <si>
    <t xml:space="preserve">ORJ 139 ORG 7065 Zábory (OSM)</t>
  </si>
  <si>
    <t xml:space="preserve">CELKEM : účet 315.0035</t>
  </si>
  <si>
    <t xml:space="preserve">ORJ 210 Sankce zvl. užívání MK</t>
  </si>
  <si>
    <t xml:space="preserve">ORJ 210 NŘ pokuty doprava SH</t>
  </si>
  <si>
    <t xml:space="preserve">ORJ 210 NŘ nepojištěná vozidla</t>
  </si>
  <si>
    <t xml:space="preserve">mezisoučet ORJ 210</t>
  </si>
  <si>
    <t xml:space="preserve">ORJ 313 Přestupky dopravní</t>
  </si>
  <si>
    <t xml:space="preserve">ORJ 313 BP - Delikty dopravní</t>
  </si>
  <si>
    <t xml:space="preserve">ORJ 313 NŘ přestupky dopravní</t>
  </si>
  <si>
    <t xml:space="preserve">ORJ 313 ORG 0997 Výzvy - parkování</t>
  </si>
  <si>
    <t xml:space="preserve">mezisoučet ORJ 313</t>
  </si>
  <si>
    <t xml:space="preserve">CELKEM: 315.0041</t>
  </si>
  <si>
    <t xml:space="preserve">ORJ 009 NŘ živnostenský úřad</t>
  </si>
  <si>
    <t xml:space="preserve">ORJ 009 Pokuty ŽÚ - státní rozpočet</t>
  </si>
  <si>
    <t xml:space="preserve">ORJ 009 Pokuty Živnostenský úřad</t>
  </si>
  <si>
    <t xml:space="preserve">CELKEM: 315.0042</t>
  </si>
  <si>
    <t xml:space="preserve">ORJ 040 Pokuty Stavební úřad</t>
  </si>
  <si>
    <t xml:space="preserve">ORJ 040 Náklady řízení Stavební úřad</t>
  </si>
  <si>
    <t xml:space="preserve">CELKEM: 315.0043</t>
  </si>
  <si>
    <t xml:space="preserve">ORJ 313 BP Delikty občanské</t>
  </si>
  <si>
    <t xml:space="preserve">ORJ 313 Přestupky občanské</t>
  </si>
  <si>
    <t xml:space="preserve">ORJ 313 NŘ přestupky občanské</t>
  </si>
  <si>
    <t xml:space="preserve">ORJ 313 Pořádkové pokuty občanské</t>
  </si>
  <si>
    <t xml:space="preserve">CELKEM: 315.0044</t>
  </si>
  <si>
    <t xml:space="preserve">ORJ 018 Pokuty bloky Městské policie</t>
  </si>
  <si>
    <t xml:space="preserve">ORJ 018 Pokuty MP na místě nezaplac.</t>
  </si>
  <si>
    <t xml:space="preserve">CELKEM: 315.0045</t>
  </si>
  <si>
    <t xml:space="preserve">ORJ 035 NŘ - život. prostředí</t>
  </si>
  <si>
    <t xml:space="preserve">ORJ 035 Pokuty životní prostředí</t>
  </si>
  <si>
    <t xml:space="preserve">CELKEM: 315.0046</t>
  </si>
  <si>
    <t xml:space="preserve">ORJ 528 Příspěvek na nákup mot. vozidla</t>
  </si>
  <si>
    <t xml:space="preserve">CELKEM: 315.0051</t>
  </si>
  <si>
    <t xml:space="preserve">ORJ 528 Přísp. na úpravu bytu</t>
  </si>
  <si>
    <t xml:space="preserve">ORJ 528 Přísp. na nákup zvl. pomůcky</t>
  </si>
  <si>
    <t xml:space="preserve">CELKEM: 315.0052</t>
  </si>
  <si>
    <t xml:space="preserve">ORJ 528 Přeplatek sociálních dávek</t>
  </si>
  <si>
    <t xml:space="preserve">CELKEM: 315.0054</t>
  </si>
  <si>
    <t xml:space="preserve">ORJ 035 Malé zdroje ovzduší (OŽP)</t>
  </si>
  <si>
    <t xml:space="preserve">CELKEM: účet 315.0056</t>
  </si>
  <si>
    <t xml:space="preserve">ORJ 741 Exekuční náklady</t>
  </si>
  <si>
    <t xml:space="preserve">CELKEM: 315.0060</t>
  </si>
  <si>
    <t xml:space="preserve">ORJ 741 Náklady soudního řízení</t>
  </si>
  <si>
    <t xml:space="preserve">CELKEM: 315.0064</t>
  </si>
  <si>
    <t xml:space="preserve">ORJ 035 Odpadové hospodářství</t>
  </si>
  <si>
    <t xml:space="preserve">CELKEM: 315.0068</t>
  </si>
  <si>
    <t xml:space="preserve">ORJ 528 Sociální pohřby</t>
  </si>
  <si>
    <t xml:space="preserve">CELKEM: 315.0073</t>
  </si>
  <si>
    <t xml:space="preserve">ORJ 528 Bezúročné půjčky</t>
  </si>
  <si>
    <t xml:space="preserve">CELKEM: 315.0081</t>
  </si>
  <si>
    <t xml:space="preserve">ORJ 210 Pokuty vážení</t>
  </si>
  <si>
    <t xml:space="preserve">CELKEM: 315.0141</t>
  </si>
  <si>
    <r>
      <t xml:space="preserve">CELKEM 315</t>
    </r>
    <r>
      <rPr>
        <sz val="10"/>
        <rFont val="Arial CE"/>
      </rPr>
      <t xml:space="preserve"> (příjmový účet)</t>
    </r>
  </si>
  <si>
    <t xml:space="preserve">ORJ 313 ORG 0905 Exekuční náklady - radary</t>
  </si>
  <si>
    <t xml:space="preserve">CELKEM: 315.0165</t>
  </si>
  <si>
    <t xml:space="preserve">ORJ 313 ORG 0906 Pokuty-radar Revoluční (OPA)</t>
  </si>
  <si>
    <t xml:space="preserve">CELKEM: 315.0166</t>
  </si>
  <si>
    <t xml:space="preserve">ORJ 313 ORG 0907 Pokuty-radar-správní řízení (OPA)</t>
  </si>
  <si>
    <t xml:space="preserve">CELKEM: 315.0167</t>
  </si>
  <si>
    <t xml:space="preserve">ORJ 313 ORG 0908 NŘ-radar-správní řízení (OPA)</t>
  </si>
  <si>
    <t xml:space="preserve">CELKEM: 315.0168</t>
  </si>
  <si>
    <t xml:space="preserve">ORJ 313 ORG 0606 Pokuty-radar Palackého (OPA)</t>
  </si>
  <si>
    <t xml:space="preserve">CELKEM: 315.0169</t>
  </si>
  <si>
    <r>
      <t xml:space="preserve">Celkem 315 </t>
    </r>
    <r>
      <rPr>
        <sz val="10"/>
        <rFont val="Arial"/>
      </rPr>
      <t xml:space="preserve">(účet Radarové měření)</t>
    </r>
  </si>
  <si>
    <t xml:space="preserve"> </t>
  </si>
  <si>
    <t xml:space="preserve">CELKEM 315 </t>
  </si>
  <si>
    <t xml:space="preserve">Daňové příjmy</t>
  </si>
  <si>
    <t xml:space="preserve">Pokuty Radar</t>
  </si>
  <si>
    <t xml:space="preserve">CELKEM 315</t>
  </si>
  <si>
    <t xml:space="preserve">místní poplatky</t>
  </si>
  <si>
    <t>pokuty</t>
  </si>
  <si>
    <t xml:space="preserve">sociální dávky</t>
  </si>
  <si>
    <t xml:space="preserve">ostatní </t>
  </si>
  <si>
    <t>radar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</si>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</sst>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_-* #,##0\ _K_č_-;\-* #,##0\ _K_č_-;_-* &quot;-&quot;\ _K_č_-;_-@_-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</numFmts>
  <fonts count="31">
    <font>
      <sz val="10.000000"/>
      <color theme="1" tint="0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rgb="FF006100"/>
      <name val="Calibri"/>
      <scheme val="minor"/>
    </font>
    <font>
      <sz val="11.000000"/>
      <color indexed="2"/>
      <name val="Calibri"/>
      <scheme val="minor"/>
    </font>
    <font>
      <sz val="11.000000"/>
      <color rgb="FF3F3F76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rgb="FF3F3F3F"/>
      <name val="Calibri"/>
      <scheme val="minor"/>
    </font>
    <font>
      <i/>
      <sz val="11.000000"/>
      <color rgb="FF7F7F7F"/>
      <name val="Calibri"/>
      <scheme val="minor"/>
    </font>
    <font>
      <sz val="14.000000"/>
      <name val="Arial"/>
    </font>
    <font>
      <b/>
      <sz val="12.000000"/>
      <name val="Arial"/>
    </font>
    <font>
      <b/>
      <sz val="9.000000"/>
      <name val="Arial CE"/>
    </font>
    <font>
      <sz val="9.000000"/>
      <name val="Arial CE"/>
    </font>
    <font>
      <b/>
      <sz val="11.000000"/>
      <name val="Arial CE"/>
    </font>
    <font>
      <b/>
      <sz val="10.000000"/>
      <color theme="1" tint="0"/>
      <name val="Arial"/>
    </font>
    <font>
      <sz val="9.000000"/>
      <name val="Arial"/>
    </font>
    <font>
      <b/>
      <sz val="9.000000"/>
      <name val="Arial"/>
    </font>
    <font>
      <b/>
      <sz val="11.000000"/>
      <name val="Arial"/>
    </font>
    <font>
      <b/>
      <sz val="12.000000"/>
      <name val="Arial CE"/>
    </font>
    <font>
      <b/>
      <sz val="10.000000"/>
      <name val="Arial"/>
    </font>
    <font>
      <b/>
      <sz val="10.000000"/>
      <name val="Arial CE"/>
    </font>
  </fonts>
  <fills count="40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 tint="0"/>
      </patternFill>
    </fill>
    <fill>
      <patternFill patternType="solid">
        <fgColor theme="0" tint="-0.14996799999999999"/>
        <bgColor theme="0" tint="-0.14996799999999999"/>
      </patternFill>
    </fill>
    <fill>
      <patternFill patternType="solid">
        <fgColor theme="0" tint="0"/>
        <bgColor indexed="65"/>
      </patternFill>
    </fill>
    <fill>
      <patternFill patternType="solid">
        <fgColor theme="0" tint="-0.249947"/>
        <bgColor theme="0" tint="-0.249947"/>
      </patternFill>
    </fill>
    <fill>
      <patternFill patternType="solid">
        <fgColor rgb="FFDDDDDD"/>
      </patternFill>
    </fill>
    <fill>
      <patternFill patternType="solid">
        <fgColor indexed="22"/>
      </patternFill>
    </fill>
  </fills>
  <borders count="68">
    <border>
      <left style="none"/>
      <right style="none"/>
      <top style="none"/>
      <bottom style="none"/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3" fillId="0" borderId="1" numFmtId="0" applyNumberFormat="1" applyFont="1" applyFill="1" applyBorder="1"/>
    <xf fontId="0" fillId="0" borderId="0" numFmtId="164" applyNumberFormat="1" applyFont="1" applyFill="1" applyBorder="1"/>
    <xf fontId="0" fillId="0" borderId="0" numFmtId="165" applyNumberFormat="1" applyFont="1" applyFill="1" applyBorder="1"/>
    <xf fontId="4" fillId="20" borderId="0" numFmtId="0" applyNumberFormat="1" applyFont="1" applyFill="1" applyBorder="1"/>
    <xf fontId="5" fillId="21" borderId="2" numFmtId="0" applyNumberFormat="1" applyFont="1" applyFill="1" applyBorder="1"/>
    <xf fontId="0" fillId="0" borderId="0" numFmtId="166" applyNumberFormat="1" applyFont="1" applyFill="1" applyBorder="1"/>
    <xf fontId="0" fillId="0" borderId="0" numFmtId="167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0" numFmtId="0" applyNumberFormat="1" applyFont="1" applyFill="1" applyBorder="1"/>
    <xf fontId="10" fillId="22" borderId="0" numFmtId="0" applyNumberFormat="1" applyFont="1" applyFill="1" applyBorder="1"/>
    <xf fontId="0" fillId="0" borderId="0" numFmtId="0" applyNumberFormat="1" applyFont="1" applyFill="1" applyBorder="1"/>
    <xf fontId="11" fillId="23" borderId="6" numFmtId="0" applyNumberFormat="1" applyFont="1" applyFill="1" applyBorder="1"/>
    <xf fontId="0" fillId="0" borderId="0" numFmtId="9" applyNumberFormat="1" applyFont="1" applyFill="1" applyBorder="1"/>
    <xf fontId="0" fillId="0" borderId="0" numFmtId="9" applyNumberFormat="1" applyFont="1" applyFill="1" applyBorder="1"/>
    <xf fontId="12" fillId="0" borderId="7" numFmtId="0" applyNumberFormat="1" applyFont="1" applyFill="1" applyBorder="1"/>
    <xf fontId="12" fillId="0" borderId="7" numFmtId="0" applyNumberFormat="1" applyFont="1" applyFill="1" applyBorder="1"/>
    <xf fontId="13" fillId="24" borderId="0" numFmtId="0" applyNumberFormat="1" applyFont="1" applyFill="1" applyBorder="1"/>
    <xf fontId="13" fillId="24" borderId="0" numFmtId="0" applyNumberFormat="1" applyFont="1" applyFill="1" applyBorder="1"/>
    <xf fontId="14" fillId="0" borderId="0" numFmtId="0" applyNumberFormat="1" applyFont="1" applyFill="1" applyBorder="1"/>
    <xf fontId="15" fillId="25" borderId="8" numFmtId="0" applyNumberFormat="1" applyFont="1" applyFill="1" applyBorder="1"/>
    <xf fontId="16" fillId="26" borderId="8" numFmtId="0" applyNumberFormat="1" applyFont="1" applyFill="1" applyBorder="1"/>
    <xf fontId="17" fillId="26" borderId="9" numFmtId="0" applyNumberFormat="1" applyFont="1" applyFill="1" applyBorder="1"/>
    <xf fontId="18" fillId="0" borderId="0" numFmtId="0" applyNumberFormat="1" applyFont="1" applyFill="1" applyBorder="1"/>
    <xf fontId="2" fillId="27" borderId="0" numFmtId="0" applyNumberFormat="1" applyFont="1" applyFill="1" applyBorder="1"/>
    <xf fontId="2" fillId="28" borderId="0" numFmtId="0" applyNumberFormat="1" applyFont="1" applyFill="1" applyBorder="1"/>
    <xf fontId="2" fillId="29" borderId="0" numFmtId="0" applyNumberFormat="1" applyFont="1" applyFill="1" applyBorder="1"/>
    <xf fontId="2" fillId="30" borderId="0" numFmtId="0" applyNumberFormat="1" applyFont="1" applyFill="1" applyBorder="1"/>
    <xf fontId="2" fillId="31" borderId="0" numFmtId="0" applyNumberFormat="1" applyFont="1" applyFill="1" applyBorder="1"/>
    <xf fontId="2" fillId="32" borderId="0" numFmtId="0" applyNumberFormat="1" applyFont="1" applyFill="1" applyBorder="1"/>
  </cellStyleXfs>
  <cellXfs count="312">
    <xf fontId="0" fillId="0" borderId="0" numFmtId="0" xfId="0"/>
    <xf fontId="19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20" fillId="0" borderId="0" numFmtId="0" xfId="0" applyFont="1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21" fillId="0" borderId="10" numFmtId="0" xfId="0" applyFont="1" applyBorder="1" applyAlignment="1">
      <alignment horizontal="center" vertical="center"/>
    </xf>
    <xf fontId="21" fillId="0" borderId="11" numFmtId="0" xfId="0" applyFont="1" applyBorder="1" applyAlignment="1">
      <alignment horizontal="center" vertical="center" wrapText="1"/>
    </xf>
    <xf fontId="21" fillId="0" borderId="11" numFmtId="4" xfId="0" applyNumberFormat="1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1" fillId="0" borderId="13" numFmtId="0" xfId="0" applyFont="1" applyBorder="1" applyAlignment="1">
      <alignment horizontal="center" vertical="center"/>
    </xf>
    <xf fontId="21" fillId="0" borderId="14" numFmtId="0" xfId="0" applyFont="1" applyBorder="1" applyAlignment="1">
      <alignment horizontal="center" vertical="center" wrapText="1"/>
    </xf>
    <xf fontId="21" fillId="0" borderId="14" numFmtId="4" xfId="0" applyNumberFormat="1" applyFont="1" applyBorder="1" applyAlignment="1">
      <alignment horizontal="center" vertical="center" wrapText="1"/>
    </xf>
    <xf fontId="21" fillId="0" borderId="15" numFmtId="0" xfId="0" applyFont="1" applyBorder="1" applyAlignment="1">
      <alignment horizontal="center" vertical="center"/>
    </xf>
    <xf fontId="22" fillId="33" borderId="16" numFmtId="0" xfId="0" applyFont="1" applyFill="1" applyBorder="1" applyAlignment="1">
      <alignment horizontal="left" vertical="center"/>
    </xf>
    <xf fontId="22" fillId="33" borderId="17" numFmtId="0" xfId="0" applyFont="1" applyFill="1" applyBorder="1" applyAlignment="1">
      <alignment horizontal="center" vertical="center" wrapText="1"/>
    </xf>
    <xf fontId="22" fillId="33" borderId="17" numFmtId="4" xfId="0" applyNumberFormat="1" applyFont="1" applyFill="1" applyBorder="1" applyAlignment="1">
      <alignment horizontal="right" vertical="center" wrapText="1"/>
    </xf>
    <xf fontId="22" fillId="33" borderId="18" numFmtId="4" xfId="0" applyNumberFormat="1" applyFont="1" applyFill="1" applyBorder="1" applyAlignment="1">
      <alignment horizontal="right" vertical="center"/>
    </xf>
    <xf fontId="21" fillId="33" borderId="19" numFmtId="0" xfId="0" applyFont="1" applyFill="1" applyBorder="1" applyAlignment="1">
      <alignment horizontal="left" vertical="center"/>
    </xf>
    <xf fontId="21" fillId="33" borderId="20" numFmtId="0" xfId="0" applyFont="1" applyFill="1" applyBorder="1" applyAlignment="1">
      <alignment horizontal="center" vertical="center" wrapText="1"/>
    </xf>
    <xf fontId="21" fillId="33" borderId="20" numFmtId="4" xfId="0" applyNumberFormat="1" applyFont="1" applyFill="1" applyBorder="1" applyAlignment="1">
      <alignment horizontal="right" vertical="center" wrapText="1"/>
    </xf>
    <xf fontId="21" fillId="33" borderId="21" numFmtId="4" xfId="0" applyNumberFormat="1" applyFont="1" applyFill="1" applyBorder="1" applyAlignment="1">
      <alignment horizontal="right" vertical="center"/>
    </xf>
    <xf fontId="22" fillId="33" borderId="22" numFmtId="0" xfId="0" applyFont="1" applyFill="1" applyBorder="1" applyAlignment="1">
      <alignment horizontal="left" vertical="center"/>
    </xf>
    <xf fontId="22" fillId="33" borderId="23" numFmtId="0" xfId="0" applyFont="1" applyFill="1" applyBorder="1" applyAlignment="1">
      <alignment horizontal="center" vertical="center" wrapText="1"/>
    </xf>
    <xf fontId="22" fillId="33" borderId="23" numFmtId="4" xfId="0" applyNumberFormat="1" applyFont="1" applyFill="1" applyBorder="1" applyAlignment="1">
      <alignment horizontal="right" vertical="center" wrapText="1"/>
    </xf>
    <xf fontId="22" fillId="34" borderId="24" numFmtId="4" xfId="34" applyNumberFormat="1" applyFont="1" applyFill="1" applyBorder="1" applyAlignment="1">
      <alignment horizontal="right"/>
    </xf>
    <xf fontId="22" fillId="34" borderId="25" numFmtId="0" xfId="34" applyFont="1" applyFill="1" applyBorder="1" applyAlignment="1">
      <alignment horizontal="left"/>
    </xf>
    <xf fontId="22" fillId="34" borderId="26" numFmtId="0" xfId="34" applyFont="1" applyFill="1" applyBorder="1" applyAlignment="1">
      <alignment horizontal="center"/>
    </xf>
    <xf fontId="22" fillId="34" borderId="26" numFmtId="4" xfId="34" applyNumberFormat="1" applyFont="1" applyFill="1" applyBorder="1" applyAlignment="1">
      <alignment horizontal="right"/>
    </xf>
    <xf fontId="22" fillId="34" borderId="27" numFmtId="0" xfId="34" applyFont="1" applyFill="1" applyBorder="1" applyAlignment="1">
      <alignment horizontal="left"/>
    </xf>
    <xf fontId="22" fillId="34" borderId="28" numFmtId="0" xfId="34" applyFont="1" applyFill="1" applyBorder="1" applyAlignment="1">
      <alignment horizontal="center"/>
    </xf>
    <xf fontId="22" fillId="34" borderId="28" numFmtId="4" xfId="34" applyNumberFormat="1" applyFont="1" applyFill="1" applyBorder="1" applyAlignment="1">
      <alignment horizontal="right"/>
    </xf>
    <xf fontId="22" fillId="34" borderId="29" numFmtId="4" xfId="34" applyNumberFormat="1" applyFont="1" applyFill="1" applyBorder="1" applyAlignment="1">
      <alignment horizontal="right"/>
    </xf>
    <xf fontId="22" fillId="34" borderId="30" numFmtId="4" xfId="34" applyNumberFormat="1" applyFont="1" applyFill="1" applyBorder="1" applyAlignment="1">
      <alignment horizontal="right"/>
    </xf>
    <xf fontId="0" fillId="0" borderId="0" numFmtId="4" xfId="0" applyNumberFormat="1"/>
    <xf fontId="21" fillId="34" borderId="31" numFmtId="0" xfId="34" applyFont="1" applyFill="1" applyBorder="1"/>
    <xf fontId="21" fillId="34" borderId="32" numFmtId="0" xfId="34" applyFont="1" applyFill="1" applyBorder="1"/>
    <xf fontId="21" fillId="34" borderId="33" numFmtId="4" xfId="34" applyNumberFormat="1" applyFont="1" applyFill="1" applyBorder="1" applyAlignment="1">
      <alignment horizontal="right"/>
    </xf>
    <xf fontId="21" fillId="34" borderId="34" numFmtId="4" xfId="34" applyNumberFormat="1" applyFont="1" applyFill="1" applyBorder="1" applyAlignment="1">
      <alignment horizontal="right"/>
    </xf>
    <xf fontId="22" fillId="34" borderId="22" numFmtId="0" xfId="34" applyFont="1" applyFill="1" applyBorder="1" applyAlignment="1">
      <alignment horizontal="left"/>
    </xf>
    <xf fontId="22" fillId="34" borderId="23" numFmtId="0" xfId="34" applyFont="1" applyFill="1" applyBorder="1" applyAlignment="1">
      <alignment horizontal="center"/>
    </xf>
    <xf fontId="22" fillId="34" borderId="23" numFmtId="4" xfId="34" applyNumberFormat="1" applyFont="1" applyFill="1" applyBorder="1" applyAlignment="1">
      <alignment horizontal="right"/>
    </xf>
    <xf fontId="22" fillId="34" borderId="35" numFmtId="4" xfId="34" applyNumberFormat="1" applyFont="1" applyFill="1" applyBorder="1" applyAlignment="1">
      <alignment horizontal="right"/>
    </xf>
    <xf fontId="21" fillId="34" borderId="31" numFmtId="0" xfId="34" applyFont="1" applyFill="1" applyBorder="1" applyAlignment="1">
      <alignment horizontal="left"/>
    </xf>
    <xf fontId="21" fillId="34" borderId="36" numFmtId="0" xfId="34" applyFont="1" applyFill="1" applyBorder="1" applyAlignment="1">
      <alignment horizontal="left"/>
    </xf>
    <xf fontId="21" fillId="34" borderId="32" numFmtId="4" xfId="34" applyNumberFormat="1" applyFont="1" applyFill="1" applyBorder="1" applyAlignment="1">
      <alignment horizontal="right"/>
    </xf>
    <xf fontId="21" fillId="34" borderId="37" numFmtId="4" xfId="34" applyNumberFormat="1" applyFont="1" applyFill="1" applyBorder="1" applyAlignment="1">
      <alignment horizontal="right"/>
    </xf>
    <xf fontId="22" fillId="0" borderId="22" numFmtId="0" xfId="0" applyFont="1" applyBorder="1" applyAlignment="1">
      <alignment horizontal="left"/>
    </xf>
    <xf fontId="22" fillId="0" borderId="23" numFmtId="0" xfId="0" applyFont="1" applyBorder="1" applyAlignment="1">
      <alignment horizontal="center"/>
    </xf>
    <xf fontId="22" fillId="0" borderId="23" numFmtId="4" xfId="0" applyNumberFormat="1" applyFont="1" applyBorder="1" applyAlignment="1">
      <alignment horizontal="right"/>
    </xf>
    <xf fontId="22" fillId="0" borderId="35" numFmtId="4" xfId="0" applyNumberFormat="1" applyFont="1" applyBorder="1" applyAlignment="1">
      <alignment horizontal="right"/>
    </xf>
    <xf fontId="21" fillId="33" borderId="31" numFmtId="0" xfId="35" applyFont="1" applyFill="1" applyBorder="1"/>
    <xf fontId="21" fillId="33" borderId="32" numFmtId="0" xfId="35" applyFont="1" applyFill="1" applyBorder="1"/>
    <xf fontId="21" fillId="33" borderId="33" numFmtId="4" xfId="35" applyNumberFormat="1" applyFont="1" applyFill="1" applyBorder="1" applyAlignment="1">
      <alignment horizontal="right"/>
    </xf>
    <xf fontId="21" fillId="33" borderId="32" numFmtId="4" xfId="35" applyNumberFormat="1" applyFont="1" applyFill="1" applyBorder="1" applyAlignment="1">
      <alignment horizontal="right"/>
    </xf>
    <xf fontId="21" fillId="33" borderId="34" numFmtId="4" xfId="35" applyNumberFormat="1" applyFont="1" applyFill="1" applyBorder="1" applyAlignment="1">
      <alignment horizontal="right"/>
    </xf>
    <xf fontId="22" fillId="34" borderId="38" numFmtId="0" xfId="34" applyFont="1" applyFill="1" applyBorder="1" applyAlignment="1">
      <alignment horizontal="left"/>
    </xf>
    <xf fontId="22" fillId="34" borderId="39" numFmtId="0" xfId="34" applyFont="1" applyFill="1" applyBorder="1" applyAlignment="1">
      <alignment horizontal="left"/>
    </xf>
    <xf fontId="22" fillId="34" borderId="40" numFmtId="0" xfId="34" applyFont="1" applyFill="1" applyBorder="1" applyAlignment="1">
      <alignment horizontal="center"/>
    </xf>
    <xf fontId="22" fillId="34" borderId="41" numFmtId="0" xfId="34" applyFont="1" applyFill="1" applyBorder="1" applyAlignment="1">
      <alignment horizontal="left"/>
    </xf>
    <xf fontId="21" fillId="34" borderId="36" numFmtId="4" xfId="34" applyNumberFormat="1" applyFont="1" applyFill="1" applyBorder="1" applyAlignment="1">
      <alignment horizontal="right"/>
    </xf>
    <xf fontId="22" fillId="33" borderId="38" numFmtId="0" xfId="0" applyFont="1" applyFill="1" applyBorder="1" applyAlignment="1">
      <alignment horizontal="left"/>
    </xf>
    <xf fontId="22" fillId="33" borderId="28" numFmtId="0" xfId="0" applyFont="1" applyFill="1" applyBorder="1" applyAlignment="1">
      <alignment horizontal="center"/>
    </xf>
    <xf fontId="22" fillId="33" borderId="28" numFmtId="4" xfId="0" applyNumberFormat="1" applyFont="1" applyFill="1" applyBorder="1" applyAlignment="1">
      <alignment horizontal="right"/>
    </xf>
    <xf fontId="22" fillId="33" borderId="42" numFmtId="4" xfId="0" applyNumberFormat="1" applyFont="1" applyFill="1" applyBorder="1" applyAlignment="1">
      <alignment horizontal="right"/>
    </xf>
    <xf fontId="22" fillId="33" borderId="41" numFmtId="0" xfId="0" applyFont="1" applyFill="1" applyBorder="1" applyAlignment="1">
      <alignment horizontal="left"/>
    </xf>
    <xf fontId="22" fillId="33" borderId="26" numFmtId="0" xfId="0" applyFont="1" applyFill="1" applyBorder="1" applyAlignment="1">
      <alignment horizontal="center"/>
    </xf>
    <xf fontId="22" fillId="33" borderId="26" numFmtId="4" xfId="0" applyNumberFormat="1" applyFont="1" applyFill="1" applyBorder="1" applyAlignment="1">
      <alignment horizontal="right"/>
    </xf>
    <xf fontId="22" fillId="33" borderId="43" numFmtId="4" xfId="0" applyNumberFormat="1" applyFont="1" applyFill="1" applyBorder="1" applyAlignment="1">
      <alignment horizontal="right"/>
    </xf>
    <xf fontId="22" fillId="33" borderId="24" numFmtId="4" xfId="0" applyNumberFormat="1" applyFont="1" applyFill="1" applyBorder="1" applyAlignment="1">
      <alignment horizontal="right"/>
    </xf>
    <xf fontId="21" fillId="33" borderId="31" numFmtId="0" xfId="0" applyFont="1" applyFill="1" applyBorder="1" applyAlignment="1">
      <alignment horizontal="left"/>
    </xf>
    <xf fontId="21" fillId="33" borderId="36" numFmtId="0" xfId="0" applyFont="1" applyFill="1" applyBorder="1" applyAlignment="1">
      <alignment horizontal="left"/>
    </xf>
    <xf fontId="21" fillId="33" borderId="32" numFmtId="4" xfId="0" applyNumberFormat="1" applyFont="1" applyFill="1" applyBorder="1" applyAlignment="1">
      <alignment horizontal="right"/>
    </xf>
    <xf fontId="21" fillId="33" borderId="37" numFmtId="4" xfId="0" applyNumberFormat="1" applyFont="1" applyFill="1" applyBorder="1" applyAlignment="1">
      <alignment horizontal="right"/>
    </xf>
    <xf fontId="22" fillId="33" borderId="25" numFmtId="0" xfId="0" applyFont="1" applyFill="1" applyBorder="1" applyAlignment="1">
      <alignment horizontal="left"/>
    </xf>
    <xf fontId="22" fillId="33" borderId="44" numFmtId="0" xfId="0" applyFont="1" applyFill="1" applyBorder="1"/>
    <xf fontId="22" fillId="33" borderId="35" numFmtId="4" xfId="0" applyNumberFormat="1" applyFont="1" applyFill="1" applyBorder="1" applyAlignment="1">
      <alignment horizontal="right"/>
    </xf>
    <xf fontId="22" fillId="0" borderId="45" numFmtId="4" xfId="0" applyNumberFormat="1" applyFont="1" applyBorder="1" applyAlignment="1">
      <alignment horizontal="right"/>
    </xf>
    <xf fontId="22" fillId="33" borderId="41" numFmtId="0" xfId="0" applyFont="1" applyFill="1" applyBorder="1"/>
    <xf fontId="22" fillId="0" borderId="26" numFmtId="0" xfId="0" applyFont="1" applyBorder="1" applyAlignment="1">
      <alignment horizontal="center"/>
    </xf>
    <xf fontId="22" fillId="0" borderId="26" numFmtId="4" xfId="0" applyNumberFormat="1" applyFont="1" applyBorder="1" applyAlignment="1">
      <alignment horizontal="right"/>
    </xf>
    <xf fontId="22" fillId="33" borderId="27" numFmtId="0" xfId="0" applyFont="1" applyFill="1" applyBorder="1"/>
    <xf fontId="22" fillId="0" borderId="28" numFmtId="0" xfId="0" applyFont="1" applyBorder="1" applyAlignment="1">
      <alignment horizontal="center"/>
    </xf>
    <xf fontId="22" fillId="0" borderId="46" numFmtId="4" xfId="0" applyNumberFormat="1" applyFont="1" applyBorder="1" applyAlignment="1">
      <alignment horizontal="right"/>
    </xf>
    <xf fontId="22" fillId="0" borderId="28" numFmtId="4" xfId="0" applyNumberFormat="1" applyFont="1" applyBorder="1" applyAlignment="1">
      <alignment horizontal="right"/>
    </xf>
    <xf fontId="22" fillId="0" borderId="0" numFmtId="4" xfId="0" applyNumberFormat="1" applyFont="1" applyAlignment="1">
      <alignment horizontal="right"/>
    </xf>
    <xf fontId="22" fillId="33" borderId="47" numFmtId="0" xfId="0" applyFont="1" applyFill="1" applyBorder="1" applyAlignment="1">
      <alignment horizontal="left"/>
    </xf>
    <xf fontId="22" fillId="33" borderId="27" numFmtId="0" xfId="0" applyFont="1" applyFill="1" applyBorder="1" applyAlignment="1">
      <alignment horizontal="left"/>
    </xf>
    <xf fontId="22" fillId="34" borderId="44" numFmtId="0" xfId="34" applyFont="1" applyFill="1" applyBorder="1"/>
    <xf fontId="22" fillId="34" borderId="22" numFmtId="0" xfId="0" applyFont="1" applyFill="1" applyBorder="1" applyAlignment="1">
      <alignment horizontal="left"/>
    </xf>
    <xf fontId="22" fillId="34" borderId="23" numFmtId="0" xfId="0" applyFont="1" applyFill="1" applyBorder="1" applyAlignment="1">
      <alignment horizontal="center"/>
    </xf>
    <xf fontId="22" fillId="34" borderId="23" numFmtId="4" xfId="0" applyNumberFormat="1" applyFont="1" applyFill="1" applyBorder="1" applyAlignment="1">
      <alignment horizontal="right"/>
    </xf>
    <xf fontId="22" fillId="34" borderId="35" numFmtId="4" xfId="0" applyNumberFormat="1" applyFont="1" applyFill="1" applyBorder="1" applyAlignment="1">
      <alignment horizontal="right"/>
    </xf>
    <xf fontId="21" fillId="34" borderId="36" numFmtId="4" xfId="0" applyNumberFormat="1" applyFont="1" applyFill="1" applyBorder="1" applyAlignment="1">
      <alignment horizontal="right"/>
    </xf>
    <xf fontId="21" fillId="34" borderId="32" numFmtId="4" xfId="0" applyNumberFormat="1" applyFont="1" applyFill="1" applyBorder="1" applyAlignment="1">
      <alignment horizontal="right"/>
    </xf>
    <xf fontId="21" fillId="34" borderId="37" numFmtId="4" xfId="0" applyNumberFormat="1" applyFont="1" applyFill="1" applyBorder="1" applyAlignment="1">
      <alignment horizontal="right"/>
    </xf>
    <xf fontId="23" fillId="35" borderId="48" numFmtId="0" xfId="0" applyFont="1" applyFill="1" applyBorder="1" applyAlignment="1">
      <alignment horizontal="left" vertical="center"/>
    </xf>
    <xf fontId="23" fillId="35" borderId="36" numFmtId="0" xfId="0" applyFont="1" applyFill="1" applyBorder="1" applyAlignment="1">
      <alignment horizontal="left"/>
    </xf>
    <xf fontId="23" fillId="35" borderId="49" numFmtId="4" xfId="0" applyNumberFormat="1" applyFont="1" applyFill="1" applyBorder="1" applyAlignment="1">
      <alignment horizontal="right" vertical="center"/>
    </xf>
    <xf fontId="22" fillId="33" borderId="50" numFmtId="0" xfId="38" applyFont="1" applyFill="1" applyBorder="1" applyAlignment="1">
      <alignment horizontal="left"/>
    </xf>
    <xf fontId="22" fillId="33" borderId="11" numFmtId="49" xfId="38" applyNumberFormat="1" applyFont="1" applyFill="1" applyBorder="1" applyAlignment="1">
      <alignment horizontal="center"/>
    </xf>
    <xf fontId="22" fillId="33" borderId="51" numFmtId="4" xfId="38" applyNumberFormat="1" applyFont="1" applyFill="1" applyBorder="1" applyAlignment="1">
      <alignment horizontal="right"/>
    </xf>
    <xf fontId="22" fillId="33" borderId="11" numFmtId="4" xfId="38" applyNumberFormat="1" applyFont="1" applyFill="1" applyBorder="1" applyAlignment="1">
      <alignment horizontal="right"/>
    </xf>
    <xf fontId="22" fillId="33" borderId="11" numFmtId="4" xfId="38" applyNumberFormat="1" applyFont="1" applyFill="1" applyBorder="1"/>
    <xf fontId="22" fillId="33" borderId="12" numFmtId="4" xfId="38" applyNumberFormat="1" applyFont="1" applyFill="1" applyBorder="1"/>
    <xf fontId="22" fillId="33" borderId="41" numFmtId="0" xfId="38" applyFont="1" applyFill="1" applyBorder="1" applyAlignment="1">
      <alignment horizontal="left"/>
    </xf>
    <xf fontId="22" fillId="33" borderId="26" numFmtId="49" xfId="38" applyNumberFormat="1" applyFont="1" applyFill="1" applyBorder="1" applyAlignment="1">
      <alignment horizontal="center"/>
    </xf>
    <xf fontId="22" fillId="33" borderId="43" numFmtId="4" xfId="38" applyNumberFormat="1" applyFont="1" applyFill="1" applyBorder="1" applyAlignment="1">
      <alignment horizontal="right"/>
    </xf>
    <xf fontId="22" fillId="33" borderId="26" numFmtId="4" xfId="38" applyNumberFormat="1" applyFont="1" applyFill="1" applyBorder="1" applyAlignment="1">
      <alignment horizontal="right"/>
    </xf>
    <xf fontId="22" fillId="33" borderId="26" numFmtId="4" xfId="38" applyNumberFormat="1" applyFont="1" applyFill="1" applyBorder="1"/>
    <xf fontId="22" fillId="33" borderId="24" numFmtId="4" xfId="38" applyNumberFormat="1" applyFont="1" applyFill="1" applyBorder="1"/>
    <xf fontId="24" fillId="0" borderId="0" numFmtId="4" xfId="0" applyNumberFormat="1" applyFont="1"/>
    <xf fontId="22" fillId="33" borderId="47" numFmtId="0" xfId="38" applyFont="1" applyFill="1" applyBorder="1" applyAlignment="1">
      <alignment horizontal="left"/>
    </xf>
    <xf fontId="22" fillId="33" borderId="14" numFmtId="49" xfId="38" applyNumberFormat="1" applyFont="1" applyFill="1" applyBorder="1" applyAlignment="1">
      <alignment horizontal="center"/>
    </xf>
    <xf fontId="22" fillId="33" borderId="52" numFmtId="4" xfId="38" applyNumberFormat="1" applyFont="1" applyFill="1" applyBorder="1" applyAlignment="1">
      <alignment horizontal="right"/>
    </xf>
    <xf fontId="22" fillId="33" borderId="14" numFmtId="4" xfId="38" applyNumberFormat="1" applyFont="1" applyFill="1" applyBorder="1" applyAlignment="1">
      <alignment horizontal="right"/>
    </xf>
    <xf fontId="22" fillId="33" borderId="14" numFmtId="4" xfId="38" applyNumberFormat="1" applyFont="1" applyFill="1" applyBorder="1"/>
    <xf fontId="22" fillId="33" borderId="53" numFmtId="4" xfId="38" applyNumberFormat="1" applyFont="1" applyFill="1" applyBorder="1"/>
    <xf fontId="21" fillId="36" borderId="31" numFmtId="0" xfId="35" applyFont="1" applyFill="1" applyBorder="1" applyAlignment="1">
      <alignment horizontal="left"/>
    </xf>
    <xf fontId="21" fillId="36" borderId="36" numFmtId="0" xfId="35" applyFont="1" applyFill="1" applyBorder="1" applyAlignment="1">
      <alignment horizontal="left"/>
    </xf>
    <xf fontId="21" fillId="33" borderId="37" numFmtId="4" xfId="38" applyNumberFormat="1" applyFont="1" applyFill="1" applyBorder="1"/>
    <xf fontId="25" fillId="33" borderId="11" numFmtId="49" xfId="38" applyNumberFormat="1" applyFont="1" applyFill="1" applyBorder="1" applyAlignment="1">
      <alignment horizontal="center"/>
    </xf>
    <xf fontId="25" fillId="33" borderId="51" numFmtId="4" xfId="38" applyNumberFormat="1" applyFont="1" applyFill="1" applyBorder="1" applyAlignment="1">
      <alignment horizontal="right"/>
    </xf>
    <xf fontId="25" fillId="33" borderId="11" numFmtId="4" xfId="38" applyNumberFormat="1" applyFont="1" applyFill="1" applyBorder="1" applyAlignment="1">
      <alignment horizontal="right"/>
    </xf>
    <xf fontId="25" fillId="33" borderId="11" numFmtId="4" xfId="38" applyNumberFormat="1" applyFont="1" applyFill="1" applyBorder="1"/>
    <xf fontId="22" fillId="33" borderId="48" numFmtId="0" xfId="38" applyFont="1" applyFill="1" applyBorder="1" applyAlignment="1">
      <alignment horizontal="left"/>
    </xf>
    <xf fontId="22" fillId="33" borderId="15" numFmtId="4" xfId="38" applyNumberFormat="1" applyFont="1" applyFill="1" applyBorder="1"/>
    <xf fontId="26" fillId="33" borderId="31" numFmtId="49" xfId="38" applyNumberFormat="1" applyFont="1" applyFill="1" applyBorder="1" applyAlignment="1">
      <alignment horizontal="left"/>
    </xf>
    <xf fontId="26" fillId="33" borderId="36" numFmtId="49" xfId="38" applyNumberFormat="1" applyFont="1" applyFill="1" applyBorder="1" applyAlignment="1">
      <alignment horizontal="left"/>
    </xf>
    <xf fontId="22" fillId="33" borderId="39" numFmtId="0" xfId="38" applyFont="1" applyFill="1" applyBorder="1" applyAlignment="1">
      <alignment horizontal="left"/>
    </xf>
    <xf fontId="25" fillId="33" borderId="36" numFmtId="4" xfId="38" applyNumberFormat="1" applyFont="1" applyFill="1" applyBorder="1" applyAlignment="1">
      <alignment horizontal="right"/>
    </xf>
    <xf fontId="25" fillId="33" borderId="32" numFmtId="4" xfId="38" applyNumberFormat="1" applyFont="1" applyFill="1" applyBorder="1" applyAlignment="1">
      <alignment horizontal="right"/>
    </xf>
    <xf fontId="25" fillId="33" borderId="32" numFmtId="4" xfId="38" applyNumberFormat="1" applyFont="1" applyFill="1" applyBorder="1"/>
    <xf fontId="22" fillId="33" borderId="37" numFmtId="4" xfId="38" applyNumberFormat="1" applyFont="1" applyFill="1" applyBorder="1"/>
    <xf fontId="25" fillId="33" borderId="40" numFmtId="49" xfId="38" applyNumberFormat="1" applyFont="1" applyFill="1" applyBorder="1" applyAlignment="1">
      <alignment horizontal="center"/>
    </xf>
    <xf fontId="22" fillId="33" borderId="10" numFmtId="0" xfId="38" applyFont="1" applyFill="1" applyBorder="1" applyAlignment="1">
      <alignment horizontal="left"/>
    </xf>
    <xf fontId="22" fillId="33" borderId="17" numFmtId="4" xfId="38" applyNumberFormat="1" applyFont="1" applyFill="1" applyBorder="1" applyAlignment="1">
      <alignment horizontal="right"/>
    </xf>
    <xf fontId="22" fillId="33" borderId="17" numFmtId="4" xfId="38" applyNumberFormat="1" applyFont="1" applyFill="1" applyBorder="1"/>
    <xf fontId="22" fillId="33" borderId="18" numFmtId="4" xfId="38" applyNumberFormat="1" applyFont="1" applyFill="1" applyBorder="1"/>
    <xf fontId="22" fillId="33" borderId="46" numFmtId="4" xfId="38" applyNumberFormat="1" applyFont="1" applyFill="1" applyBorder="1" applyAlignment="1">
      <alignment horizontal="right"/>
    </xf>
    <xf fontId="22" fillId="33" borderId="28" numFmtId="4" xfId="38" applyNumberFormat="1" applyFont="1" applyFill="1" applyBorder="1" applyAlignment="1">
      <alignment horizontal="right"/>
    </xf>
    <xf fontId="22" fillId="33" borderId="28" numFmtId="4" xfId="38" applyNumberFormat="1" applyFont="1" applyFill="1" applyBorder="1"/>
    <xf fontId="22" fillId="33" borderId="42" numFmtId="4" xfId="38" applyNumberFormat="1" applyFont="1" applyFill="1" applyBorder="1"/>
    <xf fontId="25" fillId="33" borderId="17" numFmtId="4" xfId="38" applyNumberFormat="1" applyFont="1" applyFill="1" applyBorder="1" applyAlignment="1">
      <alignment horizontal="right"/>
    </xf>
    <xf fontId="25" fillId="33" borderId="17" numFmtId="4" xfId="38" applyNumberFormat="1" applyFont="1" applyFill="1" applyBorder="1"/>
    <xf fontId="22" fillId="33" borderId="25" numFmtId="0" xfId="38" applyFont="1" applyFill="1" applyBorder="1" applyAlignment="1">
      <alignment horizontal="left"/>
    </xf>
    <xf fontId="25" fillId="33" borderId="26" numFmtId="49" xfId="38" applyNumberFormat="1" applyFont="1" applyFill="1" applyBorder="1" applyAlignment="1">
      <alignment horizontal="center"/>
    </xf>
    <xf fontId="25" fillId="33" borderId="28" numFmtId="4" xfId="38" applyNumberFormat="1" applyFont="1" applyFill="1" applyBorder="1" applyAlignment="1">
      <alignment horizontal="right"/>
    </xf>
    <xf fontId="25" fillId="33" borderId="28" numFmtId="4" xfId="38" applyNumberFormat="1" applyFont="1" applyFill="1" applyBorder="1"/>
    <xf fontId="22" fillId="33" borderId="22" numFmtId="0" xfId="38" applyFont="1" applyFill="1" applyBorder="1" applyAlignment="1">
      <alignment horizontal="left"/>
    </xf>
    <xf fontId="25" fillId="33" borderId="23" numFmtId="49" xfId="38" applyNumberFormat="1" applyFont="1" applyFill="1" applyBorder="1" applyAlignment="1">
      <alignment horizontal="center"/>
    </xf>
    <xf fontId="25" fillId="33" borderId="23" numFmtId="4" xfId="38" applyNumberFormat="1" applyFont="1" applyFill="1" applyBorder="1" applyAlignment="1">
      <alignment horizontal="right"/>
    </xf>
    <xf fontId="25" fillId="33" borderId="23" numFmtId="4" xfId="38" applyNumberFormat="1" applyFont="1" applyFill="1" applyBorder="1"/>
    <xf fontId="22" fillId="33" borderId="35" numFmtId="4" xfId="38" applyNumberFormat="1" applyFont="1" applyFill="1" applyBorder="1"/>
    <xf fontId="25" fillId="0" borderId="54" numFmtId="49" xfId="38" applyNumberFormat="1" applyFont="1" applyBorder="1" applyAlignment="1">
      <alignment horizontal="left"/>
    </xf>
    <xf fontId="25" fillId="0" borderId="32" numFmtId="49" xfId="38" applyNumberFormat="1" applyFont="1" applyBorder="1" applyAlignment="1">
      <alignment horizontal="center"/>
    </xf>
    <xf fontId="22" fillId="0" borderId="32" numFmtId="4" xfId="38" applyNumberFormat="1" applyFont="1" applyBorder="1" applyAlignment="1">
      <alignment horizontal="right"/>
    </xf>
    <xf fontId="22" fillId="0" borderId="37" numFmtId="4" xfId="38" applyNumberFormat="1" applyFont="1" applyBorder="1" applyAlignment="1">
      <alignment horizontal="right"/>
    </xf>
    <xf fontId="21" fillId="0" borderId="36" numFmtId="4" xfId="0" applyNumberFormat="1" applyFont="1" applyBorder="1" applyAlignment="1">
      <alignment horizontal="right"/>
    </xf>
    <xf fontId="21" fillId="0" borderId="32" numFmtId="4" xfId="0" applyNumberFormat="1" applyFont="1" applyBorder="1" applyAlignment="1">
      <alignment horizontal="right"/>
    </xf>
    <xf fontId="21" fillId="0" borderId="37" numFmtId="4" xfId="0" applyNumberFormat="1" applyFont="1" applyBorder="1" applyAlignment="1">
      <alignment horizontal="right"/>
    </xf>
    <xf fontId="25" fillId="0" borderId="39" numFmtId="49" xfId="38" applyNumberFormat="1" applyFont="1" applyBorder="1" applyAlignment="1">
      <alignment horizontal="left"/>
    </xf>
    <xf fontId="22" fillId="0" borderId="55" numFmtId="49" xfId="38" applyNumberFormat="1" applyFont="1" applyBorder="1" applyAlignment="1">
      <alignment horizontal="center"/>
    </xf>
    <xf fontId="22" fillId="0" borderId="40" numFmtId="4" xfId="38" applyNumberFormat="1" applyFont="1" applyBorder="1" applyAlignment="1">
      <alignment horizontal="right"/>
    </xf>
    <xf fontId="22" fillId="0" borderId="53" numFmtId="4" xfId="38" applyNumberFormat="1" applyFont="1" applyBorder="1"/>
    <xf fontId="22" fillId="33" borderId="38" numFmtId="0" xfId="38" applyFont="1" applyFill="1" applyBorder="1" applyAlignment="1">
      <alignment horizontal="left"/>
    </xf>
    <xf fontId="25" fillId="33" borderId="28" numFmtId="49" xfId="38" applyNumberFormat="1" applyFont="1" applyFill="1" applyBorder="1" applyAlignment="1">
      <alignment horizontal="center"/>
    </xf>
    <xf fontId="25" fillId="33" borderId="26" numFmtId="4" xfId="38" applyNumberFormat="1" applyFont="1" applyFill="1" applyBorder="1" applyAlignment="1">
      <alignment horizontal="right"/>
    </xf>
    <xf fontId="25" fillId="33" borderId="26" numFmtId="4" xfId="38" applyNumberFormat="1" applyFont="1" applyFill="1" applyBorder="1"/>
    <xf fontId="22" fillId="33" borderId="19" numFmtId="0" xfId="38" applyFont="1" applyFill="1" applyBorder="1" applyAlignment="1">
      <alignment horizontal="left"/>
    </xf>
    <xf fontId="25" fillId="33" borderId="20" numFmtId="49" xfId="38" applyNumberFormat="1" applyFont="1" applyFill="1" applyBorder="1" applyAlignment="1">
      <alignment horizontal="center"/>
    </xf>
    <xf fontId="25" fillId="33" borderId="56" numFmtId="4" xfId="38" applyNumberFormat="1" applyFont="1" applyFill="1" applyBorder="1" applyAlignment="1">
      <alignment horizontal="right"/>
    </xf>
    <xf fontId="25" fillId="33" borderId="20" numFmtId="4" xfId="38" applyNumberFormat="1" applyFont="1" applyFill="1" applyBorder="1" applyAlignment="1">
      <alignment horizontal="right"/>
    </xf>
    <xf fontId="25" fillId="33" borderId="20" numFmtId="4" xfId="38" applyNumberFormat="1" applyFont="1" applyFill="1" applyBorder="1"/>
    <xf fontId="22" fillId="33" borderId="21" numFmtId="4" xfId="38" applyNumberFormat="1" applyFont="1" applyFill="1" applyBorder="1"/>
    <xf fontId="25" fillId="33" borderId="57" numFmtId="4" xfId="38" applyNumberFormat="1" applyFont="1" applyFill="1" applyBorder="1" applyAlignment="1">
      <alignment horizontal="right"/>
    </xf>
    <xf fontId="22" fillId="33" borderId="36" numFmtId="4" xfId="38" applyNumberFormat="1" applyFont="1" applyFill="1" applyBorder="1" applyAlignment="1">
      <alignment horizontal="right"/>
    </xf>
    <xf fontId="22" fillId="33" borderId="32" numFmtId="4" xfId="38" applyNumberFormat="1" applyFont="1" applyFill="1" applyBorder="1" applyAlignment="1">
      <alignment horizontal="right"/>
    </xf>
    <xf fontId="22" fillId="33" borderId="32" numFmtId="4" xfId="38" applyNumberFormat="1" applyFont="1" applyFill="1" applyBorder="1"/>
    <xf fontId="22" fillId="0" borderId="58" numFmtId="49" xfId="38" applyNumberFormat="1" applyFont="1" applyBorder="1" applyAlignment="1">
      <alignment horizontal="center"/>
    </xf>
    <xf fontId="22" fillId="0" borderId="23" numFmtId="4" xfId="38" applyNumberFormat="1" applyFont="1" applyBorder="1" applyAlignment="1">
      <alignment horizontal="right"/>
    </xf>
    <xf fontId="22" fillId="0" borderId="35" numFmtId="4" xfId="38" applyNumberFormat="1" applyFont="1" applyBorder="1"/>
    <xf fontId="27" fillId="35" borderId="31" numFmtId="0" xfId="34" applyFont="1" applyFill="1" applyBorder="1" applyAlignment="1">
      <alignment horizontal="left"/>
    </xf>
    <xf fontId="27" fillId="35" borderId="36" numFmtId="0" xfId="34" applyFont="1" applyFill="1" applyBorder="1" applyAlignment="1">
      <alignment horizontal="left"/>
    </xf>
    <xf fontId="27" fillId="35" borderId="36" numFmtId="4" xfId="34" applyNumberFormat="1" applyFont="1" applyFill="1" applyBorder="1"/>
    <xf fontId="27" fillId="35" borderId="34" numFmtId="4" xfId="34" applyNumberFormat="1" applyFont="1" applyFill="1" applyBorder="1"/>
    <xf fontId="20" fillId="37" borderId="31" numFmtId="0" xfId="0" applyFont="1" applyFill="1" applyBorder="1" applyAlignment="1">
      <alignment horizontal="left"/>
    </xf>
    <xf fontId="20" fillId="37" borderId="34" numFmtId="0" xfId="0" applyFont="1" applyFill="1" applyBorder="1" applyAlignment="1">
      <alignment horizontal="left"/>
    </xf>
    <xf fontId="28" fillId="37" borderId="59" numFmtId="4" xfId="0" applyNumberFormat="1" applyFont="1" applyFill="1" applyBorder="1" applyAlignment="1">
      <alignment horizontal="right"/>
    </xf>
    <xf fontId="0" fillId="0" borderId="60" numFmtId="0" xfId="0" applyBorder="1"/>
    <xf fontId="0" fillId="0" borderId="17" numFmtId="0" xfId="0" applyBorder="1"/>
    <xf fontId="0" fillId="0" borderId="61" numFmtId="4" xfId="0" applyNumberFormat="1" applyBorder="1"/>
    <xf fontId="0" fillId="33" borderId="27" numFmtId="0" xfId="0" applyFill="1" applyBorder="1"/>
    <xf fontId="0" fillId="33" borderId="28" numFmtId="0" xfId="0" applyFill="1" applyBorder="1"/>
    <xf fontId="0" fillId="33" borderId="42" numFmtId="4" xfId="0" applyNumberFormat="1" applyFill="1" applyBorder="1"/>
    <xf fontId="11" fillId="33" borderId="41" numFmtId="0" xfId="0" applyFont="1" applyFill="1" applyBorder="1"/>
    <xf fontId="11" fillId="33" borderId="26" numFmtId="0" xfId="0" applyFont="1" applyFill="1" applyBorder="1"/>
    <xf fontId="0" fillId="33" borderId="24" numFmtId="4" xfId="0" applyNumberFormat="1" applyFill="1" applyBorder="1"/>
    <xf fontId="0" fillId="33" borderId="26" numFmtId="0" xfId="0" applyFill="1" applyBorder="1"/>
    <xf fontId="11" fillId="33" borderId="47" numFmtId="0" xfId="0" applyFont="1" applyFill="1" applyBorder="1"/>
    <xf fontId="11" fillId="33" borderId="14" numFmtId="0" xfId="0" applyFont="1" applyFill="1" applyBorder="1"/>
    <xf fontId="0" fillId="33" borderId="53" numFmtId="4" xfId="0" applyNumberFormat="1" applyFill="1" applyBorder="1"/>
    <xf fontId="27" fillId="33" borderId="31" numFmtId="0" xfId="0" applyFont="1" applyFill="1" applyBorder="1"/>
    <xf fontId="27" fillId="33" borderId="62" numFmtId="0" xfId="0" applyFont="1" applyFill="1" applyBorder="1"/>
    <xf fontId="27" fillId="33" borderId="37" numFmtId="4" xfId="0" applyNumberFormat="1" applyFont="1" applyFill="1" applyBorder="1"/>
    <xf fontId="21" fillId="33" borderId="50" numFmtId="4" xfId="0" applyNumberFormat="1" applyFont="1" applyFill="1" applyBorder="1" applyAlignment="1">
      <alignment horizontal="left"/>
    </xf>
    <xf fontId="21" fillId="33" borderId="12" numFmtId="4" xfId="0" applyNumberFormat="1" applyFont="1" applyFill="1" applyBorder="1" applyAlignment="1">
      <alignment horizontal="right"/>
    </xf>
    <xf fontId="22" fillId="33" borderId="41" numFmtId="4" xfId="0" applyNumberFormat="1" applyFont="1" applyFill="1" applyBorder="1" applyAlignment="1">
      <alignment horizontal="left"/>
    </xf>
    <xf fontId="26" fillId="33" borderId="41" numFmtId="0" xfId="0" applyFont="1" applyFill="1" applyBorder="1" applyAlignment="1">
      <alignment horizontal="left"/>
    </xf>
    <xf fontId="26" fillId="33" borderId="24" numFmtId="4" xfId="0" applyNumberFormat="1" applyFont="1" applyFill="1" applyBorder="1"/>
    <xf fontId="25" fillId="33" borderId="41" numFmtId="0" xfId="0" applyFont="1" applyFill="1" applyBorder="1" applyAlignment="1">
      <alignment horizontal="left"/>
    </xf>
    <xf fontId="25" fillId="33" borderId="24" numFmtId="4" xfId="0" applyNumberFormat="1" applyFont="1" applyFill="1" applyBorder="1"/>
    <xf fontId="26" fillId="0" borderId="41" numFmtId="0" xfId="0" applyFont="1" applyBorder="1" applyAlignment="1">
      <alignment horizontal="left"/>
    </xf>
    <xf fontId="29" fillId="0" borderId="31" numFmtId="4" xfId="0" applyNumberFormat="1" applyFont="1" applyBorder="1"/>
    <xf fontId="26" fillId="0" borderId="37" numFmtId="4" xfId="0" applyNumberFormat="1" applyFont="1" applyBorder="1"/>
    <xf fontId="0" fillId="0" borderId="0" numFmtId="0" xfId="34"/>
    <xf fontId="11" fillId="0" borderId="0" numFmtId="0" xfId="0" applyFont="1"/>
    <xf fontId="27" fillId="0" borderId="0" numFmtId="0" xfId="0" applyFont="1" applyAlignment="1">
      <alignment horizontal="left"/>
    </xf>
    <xf fontId="22" fillId="0" borderId="38" numFmtId="0" xfId="0" applyFont="1" applyBorder="1" applyAlignment="1">
      <alignment horizontal="left"/>
    </xf>
    <xf fontId="22" fillId="0" borderId="42" numFmtId="4" xfId="0" applyNumberFormat="1" applyFont="1" applyBorder="1" applyAlignment="1">
      <alignment horizontal="right"/>
    </xf>
    <xf fontId="21" fillId="0" borderId="31" numFmtId="0" xfId="0" applyFont="1" applyBorder="1" applyAlignment="1">
      <alignment horizontal="left"/>
    </xf>
    <xf fontId="21" fillId="0" borderId="36" numFmtId="0" xfId="0" applyFont="1" applyBorder="1" applyAlignment="1">
      <alignment horizontal="left"/>
    </xf>
    <xf fontId="21" fillId="0" borderId="60" numFmtId="0" xfId="0" applyFont="1" applyBorder="1" applyAlignment="1">
      <alignment horizontal="left"/>
    </xf>
    <xf fontId="21" fillId="0" borderId="63" numFmtId="0" xfId="0" applyFont="1" applyBorder="1" applyAlignment="1">
      <alignment horizontal="left"/>
    </xf>
    <xf fontId="21" fillId="0" borderId="61" numFmtId="0" xfId="0" applyFont="1" applyBorder="1" applyAlignment="1">
      <alignment horizontal="left"/>
    </xf>
    <xf fontId="22" fillId="0" borderId="25" numFmtId="0" xfId="0" applyFont="1" applyBorder="1" applyAlignment="1">
      <alignment horizontal="left"/>
    </xf>
    <xf fontId="22" fillId="0" borderId="40" numFmtId="4" xfId="0" applyNumberFormat="1" applyFont="1" applyBorder="1" applyAlignment="1">
      <alignment horizontal="right"/>
    </xf>
    <xf fontId="22" fillId="0" borderId="24" numFmtId="4" xfId="0" applyNumberFormat="1" applyFont="1" applyBorder="1" applyAlignment="1">
      <alignment horizontal="right"/>
    </xf>
    <xf fontId="21" fillId="0" borderId="54" numFmtId="0" xfId="0" applyFont="1" applyBorder="1" applyAlignment="1">
      <alignment horizontal="left"/>
    </xf>
    <xf fontId="22" fillId="0" borderId="32" numFmtId="0" xfId="0" applyFont="1" applyBorder="1" applyAlignment="1">
      <alignment horizontal="center"/>
    </xf>
    <xf fontId="21" fillId="38" borderId="54" numFmtId="0" xfId="0" applyFont="1" applyFill="1" applyBorder="1" applyAlignment="1">
      <alignment horizontal="left"/>
    </xf>
    <xf fontId="22" fillId="38" borderId="32" numFmtId="0" xfId="0" applyFont="1" applyFill="1" applyBorder="1" applyAlignment="1">
      <alignment horizontal="center"/>
    </xf>
    <xf fontId="21" fillId="38" borderId="32" numFmtId="4" xfId="0" applyNumberFormat="1" applyFont="1" applyFill="1" applyBorder="1" applyAlignment="1">
      <alignment horizontal="right"/>
    </xf>
    <xf fontId="21" fillId="38" borderId="37" numFmtId="4" xfId="0" applyNumberFormat="1" applyFont="1" applyFill="1" applyBorder="1" applyAlignment="1">
      <alignment horizontal="right"/>
    </xf>
    <xf fontId="22" fillId="0" borderId="57" numFmtId="0" xfId="0" applyFont="1" applyBorder="1" applyAlignment="1">
      <alignment horizontal="center"/>
    </xf>
    <xf fontId="22" fillId="0" borderId="39" numFmtId="0" xfId="0" applyFont="1" applyBorder="1" applyAlignment="1">
      <alignment horizontal="left"/>
    </xf>
    <xf fontId="22" fillId="0" borderId="64" numFmtId="0" xfId="0" applyFont="1" applyBorder="1" applyAlignment="1">
      <alignment horizontal="center"/>
    </xf>
    <xf fontId="22" fillId="0" borderId="53" numFmtId="4" xfId="0" applyNumberFormat="1" applyFont="1" applyBorder="1" applyAlignment="1">
      <alignment horizontal="right"/>
    </xf>
    <xf fontId="22" fillId="0" borderId="54" numFmtId="0" xfId="0" applyFont="1" applyBorder="1" applyAlignment="1">
      <alignment horizontal="left"/>
    </xf>
    <xf fontId="22" fillId="0" borderId="32" numFmtId="4" xfId="0" applyNumberFormat="1" applyFont="1" applyBorder="1" applyAlignment="1">
      <alignment horizontal="right"/>
    </xf>
    <xf fontId="22" fillId="0" borderId="37" numFmtId="4" xfId="0" applyNumberFormat="1" applyFont="1" applyBorder="1" applyAlignment="1">
      <alignment horizontal="right"/>
    </xf>
    <xf fontId="21" fillId="0" borderId="47" numFmtId="0" xfId="0" applyFont="1" applyBorder="1" applyAlignment="1">
      <alignment horizontal="left"/>
    </xf>
    <xf fontId="21" fillId="0" borderId="64" numFmtId="4" xfId="0" applyNumberFormat="1" applyFont="1" applyBorder="1" applyAlignment="1">
      <alignment horizontal="right"/>
    </xf>
    <xf fontId="21" fillId="0" borderId="40" numFmtId="4" xfId="0" applyNumberFormat="1" applyFont="1" applyBorder="1" applyAlignment="1">
      <alignment horizontal="right"/>
    </xf>
    <xf fontId="21" fillId="0" borderId="53" numFmtId="4" xfId="0" applyNumberFormat="1" applyFont="1" applyBorder="1" applyAlignment="1">
      <alignment horizontal="right"/>
    </xf>
    <xf fontId="22" fillId="0" borderId="36" numFmtId="0" xfId="0" applyFont="1" applyBorder="1" applyAlignment="1">
      <alignment horizontal="center"/>
    </xf>
    <xf fontId="22" fillId="0" borderId="44" numFmtId="0" xfId="0" applyFont="1" applyBorder="1"/>
    <xf fontId="22" fillId="0" borderId="44" numFmtId="0" xfId="0" applyFont="1" applyBorder="1" applyAlignment="1">
      <alignment horizontal="left"/>
    </xf>
    <xf fontId="21" fillId="0" borderId="32" numFmtId="0" xfId="0" applyFont="1" applyBorder="1" applyAlignment="1">
      <alignment horizontal="left"/>
    </xf>
    <xf fontId="21" fillId="39" borderId="54" numFmtId="0" xfId="0" applyFont="1" applyFill="1" applyBorder="1" applyAlignment="1">
      <alignment horizontal="left"/>
    </xf>
    <xf fontId="21" fillId="39" borderId="32" numFmtId="0" xfId="0" applyFont="1" applyFill="1" applyBorder="1" applyAlignment="1">
      <alignment horizontal="left"/>
    </xf>
    <xf fontId="21" fillId="39" borderId="32" numFmtId="4" xfId="0" applyNumberFormat="1" applyFont="1" applyFill="1" applyBorder="1" applyAlignment="1">
      <alignment horizontal="right"/>
    </xf>
    <xf fontId="21" fillId="39" borderId="37" numFmtId="4" xfId="0" applyNumberFormat="1" applyFont="1" applyFill="1" applyBorder="1" applyAlignment="1">
      <alignment horizontal="right"/>
    </xf>
    <xf fontId="30" fillId="35" borderId="31" numFmtId="0" xfId="0" applyFont="1" applyFill="1" applyBorder="1" applyAlignment="1">
      <alignment horizontal="left"/>
    </xf>
    <xf fontId="30" fillId="35" borderId="34" numFmtId="0" xfId="0" applyFont="1" applyFill="1" applyBorder="1" applyAlignment="1">
      <alignment horizontal="left"/>
    </xf>
    <xf fontId="30" fillId="35" borderId="59" numFmtId="4" xfId="0" applyNumberFormat="1" applyFont="1" applyFill="1" applyBorder="1" applyAlignment="1">
      <alignment horizontal="right"/>
    </xf>
    <xf fontId="22" fillId="0" borderId="39" numFmtId="0" xfId="35" applyFont="1" applyBorder="1" applyAlignment="1">
      <alignment horizontal="left"/>
    </xf>
    <xf fontId="22" fillId="0" borderId="40" numFmtId="0" xfId="35" applyFont="1" applyBorder="1" applyAlignment="1">
      <alignment horizontal="center"/>
    </xf>
    <xf fontId="22" fillId="0" borderId="23" numFmtId="4" xfId="35" applyNumberFormat="1" applyFont="1" applyBorder="1" applyAlignment="1">
      <alignment horizontal="right"/>
    </xf>
    <xf fontId="22" fillId="0" borderId="35" numFmtId="4" xfId="35" applyNumberFormat="1" applyFont="1" applyBorder="1" applyAlignment="1">
      <alignment horizontal="right"/>
    </xf>
    <xf fontId="21" fillId="0" borderId="31" numFmtId="0" xfId="35" applyFont="1" applyBorder="1" applyAlignment="1">
      <alignment horizontal="left"/>
    </xf>
    <xf fontId="21" fillId="0" borderId="36" numFmtId="0" xfId="35" applyFont="1" applyBorder="1" applyAlignment="1">
      <alignment horizontal="left"/>
    </xf>
    <xf fontId="21" fillId="0" borderId="32" numFmtId="4" xfId="35" applyNumberFormat="1" applyFont="1" applyBorder="1" applyAlignment="1">
      <alignment horizontal="right"/>
    </xf>
    <xf fontId="21" fillId="0" borderId="37" numFmtId="4" xfId="35" applyNumberFormat="1" applyFont="1" applyBorder="1" applyAlignment="1">
      <alignment horizontal="right"/>
    </xf>
    <xf fontId="22" fillId="0" borderId="47" numFmtId="0" xfId="35" applyFont="1" applyBorder="1" applyAlignment="1">
      <alignment horizontal="left"/>
    </xf>
    <xf fontId="22" fillId="0" borderId="32" numFmtId="0" xfId="35" applyFont="1" applyBorder="1" applyAlignment="1">
      <alignment horizontal="center"/>
    </xf>
    <xf fontId="22" fillId="0" borderId="40" numFmtId="4" xfId="35" applyNumberFormat="1" applyFont="1" applyBorder="1" applyAlignment="1">
      <alignment horizontal="right"/>
    </xf>
    <xf fontId="22" fillId="0" borderId="53" numFmtId="4" xfId="35" applyNumberFormat="1" applyFont="1" applyBorder="1" applyAlignment="1">
      <alignment horizontal="right"/>
    </xf>
    <xf fontId="22" fillId="0" borderId="38" numFmtId="0" xfId="34" applyFont="1" applyBorder="1" applyAlignment="1">
      <alignment horizontal="left"/>
    </xf>
    <xf fontId="22" fillId="0" borderId="26" numFmtId="0" xfId="34" applyFont="1" applyBorder="1" applyAlignment="1">
      <alignment horizontal="center"/>
    </xf>
    <xf fontId="22" fillId="0" borderId="26" numFmtId="4" xfId="34" applyNumberFormat="1" applyFont="1" applyBorder="1" applyAlignment="1">
      <alignment horizontal="right"/>
    </xf>
    <xf fontId="22" fillId="0" borderId="24" numFmtId="4" xfId="34" applyNumberFormat="1" applyFont="1" applyBorder="1" applyAlignment="1">
      <alignment horizontal="right"/>
    </xf>
    <xf fontId="21" fillId="0" borderId="31" numFmtId="0" xfId="34" applyFont="1" applyBorder="1" applyAlignment="1">
      <alignment horizontal="left"/>
    </xf>
    <xf fontId="21" fillId="0" borderId="36" numFmtId="0" xfId="34" applyFont="1" applyBorder="1" applyAlignment="1">
      <alignment horizontal="left"/>
    </xf>
    <xf fontId="21" fillId="0" borderId="32" numFmtId="4" xfId="34" applyNumberFormat="1" applyFont="1" applyBorder="1" applyAlignment="1">
      <alignment horizontal="right"/>
    </xf>
    <xf fontId="21" fillId="0" borderId="37" numFmtId="4" xfId="34" applyNumberFormat="1" applyFont="1" applyBorder="1" applyAlignment="1">
      <alignment horizontal="right"/>
    </xf>
    <xf fontId="22" fillId="0" borderId="39" numFmtId="0" xfId="34" applyFont="1" applyBorder="1" applyAlignment="1">
      <alignment horizontal="left"/>
    </xf>
    <xf fontId="22" fillId="0" borderId="51" numFmtId="0" xfId="34" applyFont="1" applyBorder="1" applyAlignment="1">
      <alignment horizontal="center"/>
    </xf>
    <xf fontId="22" fillId="0" borderId="11" numFmtId="4" xfId="34" applyNumberFormat="1" applyFont="1" applyBorder="1" applyAlignment="1">
      <alignment horizontal="right"/>
    </xf>
    <xf fontId="22" fillId="0" borderId="12" numFmtId="4" xfId="34" applyNumberFormat="1" applyFont="1" applyBorder="1" applyAlignment="1">
      <alignment horizontal="right"/>
    </xf>
    <xf fontId="22" fillId="0" borderId="28" numFmtId="0" xfId="34" applyFont="1" applyBorder="1" applyAlignment="1">
      <alignment horizontal="center"/>
    </xf>
    <xf fontId="29" fillId="35" borderId="13" numFmtId="0" xfId="38" applyFont="1" applyFill="1" applyBorder="1" applyAlignment="1">
      <alignment vertical="center"/>
    </xf>
    <xf fontId="27" fillId="35" borderId="65" numFmtId="0" xfId="38" applyFont="1" applyFill="1" applyBorder="1" applyAlignment="1">
      <alignment horizontal="center"/>
    </xf>
    <xf fontId="29" fillId="35" borderId="66" numFmtId="4" xfId="38" applyNumberFormat="1" applyFont="1" applyFill="1" applyBorder="1" applyAlignment="1">
      <alignment horizontal="right"/>
    </xf>
    <xf fontId="23" fillId="37" borderId="31" numFmtId="0" xfId="0" applyFont="1" applyFill="1" applyBorder="1" applyAlignment="1">
      <alignment horizontal="left"/>
    </xf>
    <xf fontId="23" fillId="37" borderId="34" numFmtId="0" xfId="0" applyFont="1" applyFill="1" applyBorder="1" applyAlignment="1">
      <alignment horizontal="left"/>
    </xf>
    <xf fontId="23" fillId="37" borderId="59" numFmtId="4" xfId="0" applyNumberFormat="1" applyFont="1" applyFill="1" applyBorder="1" applyAlignment="1">
      <alignment horizontal="right"/>
    </xf>
    <xf fontId="11" fillId="0" borderId="67" numFmtId="0" xfId="0" applyFont="1" applyBorder="1"/>
    <xf fontId="0" fillId="0" borderId="18" numFmtId="4" xfId="0" applyNumberFormat="1" applyBorder="1"/>
    <xf fontId="0" fillId="0" borderId="41" numFmtId="0" xfId="0" applyBorder="1"/>
    <xf fontId="11" fillId="0" borderId="43" numFmtId="0" xfId="0" applyFont="1" applyBorder="1"/>
    <xf fontId="0" fillId="0" borderId="24" numFmtId="4" xfId="0" applyNumberFormat="1" applyBorder="1"/>
    <xf fontId="0" fillId="0" borderId="44" numFmtId="0" xfId="0" applyBorder="1"/>
    <xf fontId="0" fillId="0" borderId="45" numFmtId="0" xfId="0" applyBorder="1"/>
    <xf fontId="0" fillId="0" borderId="35" numFmtId="4" xfId="0" applyNumberFormat="1" applyBorder="1"/>
    <xf fontId="0" fillId="0" borderId="0" numFmtId="2" xfId="0" applyNumberFormat="1"/>
    <xf fontId="27" fillId="0" borderId="31" numFmtId="0" xfId="0" applyFont="1" applyBorder="1"/>
    <xf fontId="27" fillId="0" borderId="62" numFmtId="0" xfId="0" applyFont="1" applyBorder="1"/>
    <xf fontId="27" fillId="0" borderId="37" numFmtId="4" xfId="0" applyNumberFormat="1" applyFont="1" applyBorder="1"/>
    <xf fontId="21" fillId="0" borderId="10" numFmtId="4" xfId="0" applyNumberFormat="1" applyFont="1" applyBorder="1" applyAlignment="1">
      <alignment horizontal="left"/>
    </xf>
    <xf fontId="21" fillId="0" borderId="12" numFmtId="4" xfId="0" applyNumberFormat="1" applyFont="1" applyBorder="1" applyAlignment="1">
      <alignment horizontal="right"/>
    </xf>
    <xf fontId="22" fillId="0" borderId="25" numFmtId="4" xfId="0" applyNumberFormat="1" applyFont="1" applyBorder="1" applyAlignment="1">
      <alignment horizontal="left"/>
    </xf>
    <xf fontId="26" fillId="0" borderId="25" numFmtId="0" xfId="0" applyFont="1" applyBorder="1" applyAlignment="1">
      <alignment horizontal="left"/>
    </xf>
    <xf fontId="26" fillId="0" borderId="24" numFmtId="4" xfId="0" applyNumberFormat="1" applyFont="1" applyBorder="1"/>
    <xf fontId="25" fillId="0" borderId="22" numFmtId="0" xfId="0" applyFont="1" applyBorder="1" applyAlignment="1">
      <alignment horizontal="left"/>
    </xf>
    <xf fontId="25" fillId="0" borderId="35" numFmtId="4" xfId="0" applyNumberFormat="1" applyFont="1" applyBorder="1" applyAlignment="1">
      <alignment horizontal="right"/>
    </xf>
    <xf fontId="26" fillId="0" borderId="19" numFmtId="0" xfId="0" applyFont="1" applyBorder="1" applyAlignment="1">
      <alignment horizontal="left"/>
    </xf>
    <xf fontId="26" fillId="0" borderId="21" numFmtId="4" xfId="0" applyNumberFormat="1" applyFont="1" applyBorder="1" applyAlignment="1">
      <alignment horizontal="right"/>
    </xf>
    <xf fontId="29" fillId="0" borderId="59" numFmtId="4" xfId="0" applyNumberFormat="1" applyFont="1" applyBorder="1" applyAlignment="1">
      <alignment horizontal="left"/>
    </xf>
    <xf fontId="29" fillId="0" borderId="34" numFmtId="4" xfId="0" applyNumberFormat="1" applyFont="1" applyBorder="1" applyAlignment="1">
      <alignment horizontal="right"/>
    </xf>
    <xf fontId="29" fillId="0" borderId="0" numFmtId="4" xfId="0" applyNumberFormat="1" applyFont="1" applyAlignment="1">
      <alignment horizontal="right"/>
    </xf>
    <xf fontId="0" fillId="0" borderId="0" numFmtId="14" xfId="0" applyNumberFormat="1"/>
  </cellXfs>
  <cellStyles count="51">
    <cellStyle name="20 % – Zvýraznění1" xfId="1" builtinId="30"/>
    <cellStyle name="20 % – Zvýraznění2" xfId="2" builtinId="34"/>
    <cellStyle name="20 % – Zvýraznění3" xfId="3" builtinId="38"/>
    <cellStyle name="20 % – Zvýraznění4" xfId="4" builtinId="42"/>
    <cellStyle name="20 % – Zvýraznění5" xfId="5" builtinId="46"/>
    <cellStyle name="20 % – Zvýraznění6" xfId="6" builtinId="50"/>
    <cellStyle name="40 % – Zvýraznění1" xfId="7" builtinId="31"/>
    <cellStyle name="40 % – Zvýraznění2" xfId="8" builtinId="35"/>
    <cellStyle name="40 % – Zvýraznění3" xfId="9" builtinId="39"/>
    <cellStyle name="40 % – Zvýraznění4" xfId="10" builtinId="43"/>
    <cellStyle name="40 % – Zvýraznění5" xfId="11" builtinId="47"/>
    <cellStyle name="40 % – Zvýraznění6" xfId="12" builtinId="51"/>
    <cellStyle name="60 % – Zvýraznění1" xfId="13" builtinId="32"/>
    <cellStyle name="60 % – Zvýraznění2" xfId="14" builtinId="36"/>
    <cellStyle name="60 % – Zvýraznění3" xfId="15" builtinId="40"/>
    <cellStyle name="60 % – Zvýraznění4" xfId="16" builtinId="44"/>
    <cellStyle name="60 % – Zvýraznění5" xfId="17" builtinId="48"/>
    <cellStyle name="60 % – Zvýraznění6" xfId="18" builtinId="52"/>
    <cellStyle name="Celkem" xfId="19" builtinId="25"/>
    <cellStyle name="Čárka" xfId="20" builtinId="3"/>
    <cellStyle name="Čárky bez des. míst" xfId="21" builtinId="6"/>
    <cellStyle name="Chybně" xfId="22" builtinId="27"/>
    <cellStyle name="Kontrolní buňka" xfId="23" builtinId="23"/>
    <cellStyle name="Měna" xfId="24" builtinId="4"/>
    <cellStyle name="Měny bez des. míst" xfId="25" builtinId="7"/>
    <cellStyle name="Nadpis 1" xfId="26" builtinId="16"/>
    <cellStyle name="Nadpis 2" xfId="27" builtinId="17"/>
    <cellStyle name="Nadpis 3" xfId="28" builtinId="18"/>
    <cellStyle name="Nadpis 4" xfId="29" builtinId="19"/>
    <cellStyle name="Název" xfId="30" builtinId="15"/>
    <cellStyle name="Neutrální" xfId="31" builtinId="28"/>
    <cellStyle name="Normální" xfId="0" builtinId="0"/>
    <cellStyle name="Normální 2" xfId="32"/>
    <cellStyle name="Poznámka" xfId="33" builtinId="10"/>
    <cellStyle name="Procenta" xfId="34" builtinId="5"/>
    <cellStyle name="Procenta 2" xfId="35"/>
    <cellStyle name="Propojená buňka" xfId="36" builtinId="24"/>
    <cellStyle name="Propojená buňka 2" xfId="37"/>
    <cellStyle name="Správně" xfId="38" builtinId="26"/>
    <cellStyle name="Správně 2" xfId="39"/>
    <cellStyle name="Text upozornění" xfId="40" builtinId="11"/>
    <cellStyle name="Vstup" xfId="41" builtinId="20"/>
    <cellStyle name="Výpočet" xfId="42" builtinId="22"/>
    <cellStyle name="Výstup" xfId="43" builtinId="21"/>
    <cellStyle name="Vysvětlující text" xfId="44" builtinId="53"/>
    <cellStyle name="Zvýraznění 1" xfId="45" builtinId="29"/>
    <cellStyle name="Zvýraznění 2" xfId="46" builtinId="33"/>
    <cellStyle name="Zvýraznění 3" xfId="47" builtinId="37"/>
    <cellStyle name="Zvýraznění 4" xfId="48" builtinId="41"/>
    <cellStyle name="Zvýraznění 5" xfId="49" builtinId="45"/>
    <cellStyle name="Zvýraznění 6" xfId="50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vert="horz"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Pohledávky Odběratelé - účet 311</a:t>
            </a:r>
            <a:br>
              <a:rPr sz="18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</a:br>
            <a:b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</a:br>
            <a:b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</a:br>
            <a: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(celkem</a:t>
            </a:r>
            <a:r>
              <a:rPr sz="14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31.439.621,96</a:t>
            </a:r>
            <a: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Kč)</a:t>
            </a:r>
            <a:endParaRPr/>
          </a:p>
        </c:rich>
      </c:tx>
      <c:layout>
        <c:manualLayout>
          <c:xMode val="edge"/>
          <c:yMode val="edge"/>
          <c:x val="0.206244"/>
          <c:y val="0.021798"/>
        </c:manualLayout>
      </c:layout>
      <c:overlay val="0"/>
      <c:spPr bwMode="auto">
        <a:prstGeom prst="rect">
          <a:avLst/>
        </a:prstGeom>
        <a:noFill/>
        <a:ln w="3175">
          <a:noFill/>
        </a:ln>
      </c:spPr>
    </c:title>
    <c:view3D>
      <c:rotX val="20"/>
      <c:rotY val="152"/>
      <c:depthPercent val="100"/>
      <c:rAngAx val="1"/>
    </c:view3D>
    <c:floor/>
    <c:sideWall/>
    <c:backWall/>
    <c:plotArea>
      <c:layout>
        <c:manualLayout>
          <c:layoutTarget val="inner"/>
          <c:xMode val="edge"/>
          <c:yMode val="edge"/>
          <c:wMode val="factor"/>
          <c:hMode val="factor"/>
          <c:x val="0.031819"/>
          <c:y val="0.262481"/>
          <c:w val="0.647628"/>
          <c:h val="0.654335"/>
        </c:manualLayout>
      </c:layout>
      <c:pie3D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4F81BD">
                <a:alpha val="100000"/>
              </a:srgbClr>
            </a:solidFill>
            <a:ln w="3175">
              <a:noFill/>
            </a:ln>
          </c:spPr>
          <c:explosion val="16"/>
          <c:dPt>
            <c:idx val="0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FFC000">
                  <a:alpha val="100000"/>
                </a:srgbClr>
              </a:solidFill>
              <a:ln w="3175">
                <a:noFill/>
              </a:ln>
            </c:spPr>
          </c:dPt>
          <c:dPt>
            <c:idx val="1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00CC00">
                  <a:alpha val="100000"/>
                </a:srgbClr>
              </a:solidFill>
              <a:ln w="3175">
                <a:noFill/>
              </a:ln>
            </c:spPr>
          </c:dPt>
          <c:dPt>
            <c:idx val="2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FF0000"/>
              </a:solidFill>
              <a:ln w="3175">
                <a:noFill/>
              </a:ln>
            </c:spPr>
          </c:dPt>
          <c:dPt>
            <c:idx val="3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E46C0A">
                  <a:alpha val="100000"/>
                </a:srgbClr>
              </a:solidFill>
              <a:ln w="3175">
                <a:noFill/>
              </a:ln>
            </c:spPr>
          </c:dPt>
          <c:dPt>
            <c:idx val="4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8"/>
            <c:spPr bwMode="auto">
              <a:prstGeom prst="rect">
                <a:avLst/>
              </a:prstGeom>
              <a:solidFill>
                <a:srgbClr val="9933FF">
                  <a:alpha val="100000"/>
                </a:srgbClr>
              </a:solidFill>
              <a:ln w="3175">
                <a:noFill/>
              </a:ln>
            </c:spPr>
          </c:dPt>
          <c:dPt>
            <c:idx val="5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FF33CC">
                  <a:alpha val="100000"/>
                </a:srgbClr>
              </a:solidFill>
              <a:ln w="3175">
                <a:noFill/>
              </a:ln>
            </c:spPr>
          </c:dPt>
          <c:dPt>
            <c:idx val="6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93A9CF">
                  <a:alpha val="100000"/>
                </a:srgbClr>
              </a:solidFill>
              <a:ln w="3175">
                <a:noFill/>
              </a:ln>
            </c:spPr>
          </c:dPt>
          <c:dLbls>
            <c:dLbl>
              <c:idx val="0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1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2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3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4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5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6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7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showBubbleSize val="0"/>
            <c:showCatName val="0"/>
            <c:showLeaderLines val="1"/>
            <c:showLegendKey val="0"/>
            <c:showPercent val="0"/>
            <c:showSerName val="0"/>
            <c:showVal val="1"/>
          </c:dLbls>
          <c:cat>
            <c:strRef>
              <c:f>'CELKEM 311'!$D$110:$D$116</c:f>
              <c:strCache>
                <c:ptCount val="7"/>
                <c:pt idx="0">
                  <c:v>nájmy</c:v>
                </c:pt>
                <c:pt idx="1">
                  <c:v>náhrady a příspěvky</c:v>
                </c:pt>
                <c:pt idx="2">
                  <c:v>služby</c:v>
                </c:pt>
                <c:pt idx="3">
                  <c:v>bytový odbor</c:v>
                </c:pt>
                <c:pt idx="4">
                  <c:v>ostatní (služby a popl.)</c:v>
                </c:pt>
                <c:pt idx="5">
                  <c:v>prodej pozemku</c:v>
                </c:pt>
                <c:pt idx="6">
                  <c:v>dobropisy</c:v>
                </c:pt>
              </c:strCache>
            </c:strRef>
          </c:cat>
          <c:val>
            <c:numRef>
              <c:f>'CELKEM 311'!$E$110:$E$116</c:f>
              <c:numCache>
                <c:formatCode>#,##0.00</c:formatCode>
                <c:ptCount val="7"/>
                <c:pt idx="0">
                  <c:v>761476.74</c:v>
                </c:pt>
                <c:pt idx="1">
                  <c:v>748222.27</c:v>
                </c:pt>
                <c:pt idx="2">
                  <c:v>6877.51</c:v>
                </c:pt>
                <c:pt idx="3">
                  <c:v>12367335.51</c:v>
                </c:pt>
                <c:pt idx="4">
                  <c:v>30266.93</c:v>
                </c:pt>
                <c:pt idx="5">
                  <c:v>17519463</c:v>
                </c:pt>
                <c:pt idx="6">
                  <c:v>5980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</c:pie3DChart>
    </c:plotArea>
    <c:legend>
      <c:layout>
        <c:manualLayout>
          <c:xMode val="edge"/>
          <c:yMode val="edge"/>
          <c:wMode val="edge"/>
          <c:hMode val="edge"/>
          <c:x val="0.731607"/>
          <c:y val="0.249117"/>
          <c:w val="0.967877"/>
          <c:h val="0.784454"/>
        </c:manualLayout>
      </c:layout>
      <c:overlay val="0"/>
      <c:spPr bwMode="auto">
        <a:prstGeom prst="rect">
          <a:avLst/>
        </a:prstGeom>
        <a:noFill/>
        <a:ln w="3175">
          <a:noFill/>
        </a:ln>
      </c:spPr>
      <c:txPr>
        <a:bodyPr rot="0" vert="horz"/>
        <a:lstStyle/>
        <a:p>
          <a:pPr>
            <a:defRPr sz="1000" b="0" i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/>
        </a:p>
      </c:txPr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rgbClr val="FFFFFF"/>
    </a:solidFill>
    <a:ln w="3175">
      <a:noFill/>
    </a:ln>
  </c:spPr>
  <c:txPr>
    <a:bodyPr rot="0" vert="horz"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vert="horz"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Pohledávky z hlavní činnosti - účet 315</a:t>
            </a:r>
            <a:br>
              <a:rPr sz="18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</a:br>
            <a:b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</a:br>
            <a: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(celkem</a:t>
            </a:r>
            <a:r>
              <a:rPr sz="1400" b="1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46.172.116,74 </a:t>
            </a:r>
            <a:r>
              <a:rPr sz="1400" b="0" i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Kč)</a:t>
            </a:r>
            <a:endParaRPr/>
          </a:p>
        </c:rich>
      </c:tx>
      <c:layout>
        <c:manualLayout>
          <c:xMode val="edge"/>
          <c:yMode val="edge"/>
          <c:x val="0.248016"/>
          <c:y val="0.009504"/>
        </c:manualLayout>
      </c:layout>
      <c:overlay val="0"/>
      <c:spPr bwMode="auto">
        <a:prstGeom prst="rect">
          <a:avLst/>
        </a:prstGeom>
        <a:noFill/>
        <a:ln w="3175">
          <a:noFill/>
        </a:ln>
      </c:spPr>
    </c:title>
    <c:view3D>
      <c:rotX val="20"/>
      <c:rotY val="38"/>
      <c:depthPercent val="100"/>
      <c:rAngAx val="1"/>
    </c:view3D>
    <c:floor/>
    <c:sideWall/>
    <c:backWall/>
    <c:plotArea>
      <c:layout>
        <c:manualLayout>
          <c:layoutTarget val="inner"/>
          <c:xMode val="edge"/>
          <c:yMode val="edge"/>
          <c:wMode val="factor"/>
          <c:hMode val="factor"/>
          <c:x val="0.000987"/>
          <c:y val="0.270688"/>
          <c:w val="0.712209"/>
          <c:h val="0.644866"/>
        </c:manualLayout>
      </c:layout>
      <c:pie3D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4F81BD">
                <a:alpha val="100000"/>
              </a:srgbClr>
            </a:solidFill>
            <a:ln w="3175">
              <a:noFill/>
            </a:ln>
          </c:spPr>
          <c:explosion val="28"/>
          <c:dPt>
            <c:idx val="0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28"/>
            <c:spPr bwMode="auto">
              <a:prstGeom prst="rect">
                <a:avLst/>
              </a:prstGeom>
              <a:solidFill>
                <a:srgbClr val="FF3399">
                  <a:alpha val="100000"/>
                </a:srgbClr>
              </a:solidFill>
              <a:ln w="3175">
                <a:noFill/>
              </a:ln>
            </c:spPr>
          </c:dPt>
          <c:dPt>
            <c:idx val="1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16"/>
            <c:spPr bwMode="auto">
              <a:prstGeom prst="rect">
                <a:avLst/>
              </a:prstGeom>
              <a:solidFill>
                <a:srgbClr val="00CC00">
                  <a:alpha val="100000"/>
                </a:srgbClr>
              </a:solidFill>
              <a:ln w="3175">
                <a:noFill/>
              </a:ln>
            </c:spPr>
          </c:dPt>
          <c:dPt>
            <c:idx val="2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28"/>
            <c:spPr bwMode="auto">
              <a:prstGeom prst="rect">
                <a:avLst/>
              </a:prstGeom>
              <a:solidFill>
                <a:srgbClr val="00B0F0">
                  <a:alpha val="100000"/>
                </a:srgbClr>
              </a:solidFill>
              <a:ln w="3175">
                <a:noFill/>
              </a:ln>
            </c:spPr>
          </c:dPt>
          <c:dPt>
            <c:idx val="3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28"/>
            <c:spPr bwMode="auto">
              <a:prstGeom prst="rect">
                <a:avLst/>
              </a:prstGeom>
              <a:solidFill>
                <a:srgbClr val="E46C0A">
                  <a:alpha val="100000"/>
                </a:srgbClr>
              </a:solidFill>
              <a:ln w="3175">
                <a:noFill/>
              </a:ln>
            </c:spPr>
          </c:dPt>
          <c:dPt>
            <c:idx val="4"/>
            <c:marker>
              <c:symbol val="diamond"/>
              <c:size val="5"/>
              <c:spPr bwMode="auto">
                <a:prstGeom prst="rect">
                  <a:avLst/>
                </a:prstGeom>
                <a:solidFill>
                  <a:srgbClr val="00008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explosion val="28"/>
            <c:spPr bwMode="auto">
              <a:prstGeom prst="rect">
                <a:avLst/>
              </a:prstGeom>
              <a:solidFill>
                <a:srgbClr val="7030A0">
                  <a:alpha val="100000"/>
                </a:srgbClr>
              </a:solidFill>
              <a:ln w="3175">
                <a:noFill/>
              </a:ln>
            </c:spPr>
          </c:dPt>
          <c:dLbls>
            <c:dLbl>
              <c:idx val="0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1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2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3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4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dLbl>
              <c:idx val="5"/>
              <c:layout/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 w="3175">
                  <a:noFill/>
                </a:ln>
              </c:spPr>
              <c:txPr>
                <a:bodyPr rot="0" vert="horz"/>
                <a:lstStyle/>
                <a:p>
                  <a:pPr>
                    <a:defRPr sz="1000" b="0" i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/>
                </a:p>
              </c:txPr>
            </c:dLbl>
            <c:showBubbleSize val="0"/>
            <c:showCatName val="0"/>
            <c:showLeaderLines val="1"/>
            <c:showLegendKey val="0"/>
            <c:showPercent val="0"/>
            <c:showSerName val="0"/>
            <c:showVal val="1"/>
          </c:dLbls>
          <c:cat>
            <c:strRef>
              <c:f>'CELKEM 315'!$D$95:$D$99</c:f>
            </c:strRef>
          </c:cat>
          <c:val>
            <c:numRef>
              <c:f>'CELKEM 315'!$E$95:$E$99</c:f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</c:pie3DChart>
    </c:plotArea>
    <c:legend>
      <c:layout>
        <c:manualLayout>
          <c:xMode val="edge"/>
          <c:yMode val="edge"/>
          <c:wMode val="edge"/>
          <c:hMode val="edge"/>
          <c:x val="0.708618"/>
          <c:y val="0.234900"/>
          <c:w val="0.943312"/>
          <c:h val="0.639263"/>
        </c:manualLayout>
      </c:layout>
      <c:overlay val="0"/>
      <c:spPr bwMode="auto">
        <a:prstGeom prst="rect">
          <a:avLst/>
        </a:prstGeom>
        <a:noFill/>
        <a:ln w="3175">
          <a:noFill/>
        </a:ln>
      </c:spPr>
      <c:txPr>
        <a:bodyPr rot="0" vert="horz"/>
        <a:lstStyle/>
        <a:p>
          <a:pPr>
            <a:defRPr sz="1000" b="0" i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/>
        </a:p>
      </c:txPr>
    </c:legend>
    <c:plotVisOnly val="1"/>
    <c:dispBlanksAs val="zero"/>
    <c:showDLblsOverMax val="0"/>
  </c:chart>
  <c:spPr bwMode="auto">
    <a:xfrm>
      <a:off x="0" y="0"/>
      <a:ext cx="0" cy="0"/>
    </a:xfrm>
    <a:prstGeom prst="rect">
      <a:avLst/>
    </a:prstGeom>
    <a:solidFill>
      <a:srgbClr val="FFFFFF"/>
    </a:solidFill>
    <a:ln w="3175">
      <a:noFill/>
    </a:ln>
  </c:spPr>
  <c:txPr>
    <a:bodyPr rot="0" vert="horz"/>
    <a:lstStyle/>
    <a:p>
      <a:pPr>
        <a:defRPr sz="1000" b="0" i="0">
          <a:solidFill>
            <a:srgbClr val="000000"/>
          </a:solidFill>
          <a:latin typeface="Calibri"/>
          <a:ea typeface="Calibri"/>
          <a:cs typeface="Calibri"/>
        </a:defRPr>
      </a:pPr>
      <a:endParaRPr/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351977</xdr:colOff>
      <xdr:row>120</xdr:row>
      <xdr:rowOff>7499</xdr:rowOff>
    </xdr:from>
    <xdr:to>
      <xdr:col>5</xdr:col>
      <xdr:colOff>621217</xdr:colOff>
      <xdr:row>145</xdr:row>
      <xdr:rowOff>37980</xdr:rowOff>
    </xdr:to>
    <xdr:graphicFrame>
      <xdr:nvGraphicFramePr>
        <xdr:cNvPr id="1206" name="Graf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207866</xdr:colOff>
      <xdr:row>102</xdr:row>
      <xdr:rowOff>7858</xdr:rowOff>
    </xdr:from>
    <xdr:to>
      <xdr:col>5</xdr:col>
      <xdr:colOff>238198</xdr:colOff>
      <xdr:row>130</xdr:row>
      <xdr:rowOff>159781</xdr:rowOff>
    </xdr:to>
    <xdr:graphicFrame>
      <xdr:nvGraphicFramePr>
        <xdr:cNvPr id="2230" name="graf 7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" zoomScale="100" workbookViewId="0">
      <pane ySplit="2" topLeftCell="A3" activePane="bottomLeft" state="frozen"/>
      <selection activeCell="I106" activeCellId="0" sqref="I106"/>
    </sheetView>
  </sheetViews>
  <sheetFormatPr baseColWidth="8" defaultRowHeight="13.199999999999999" customHeight="1"/>
  <cols>
    <col customWidth="1" min="1" max="1" width="52.886699999999998"/>
    <col customWidth="1" min="2" max="2" width="7.8867200000000004"/>
    <col customWidth="1" min="3" max="3" width="17.441400000000002"/>
    <col customWidth="1" min="4" max="4" width="17.664100000000001"/>
    <col customWidth="1" min="5" max="5" width="15.664099999999999"/>
    <col customWidth="1" min="6" max="6" width="15.5547"/>
    <col customWidth="1" min="7" max="7" width="15.109400000000001"/>
    <col customWidth="1" min="8" max="8" width="0.109375"/>
    <col customWidth="1" min="9" max="9" width="20.5547"/>
    <col customWidth="1" min="10" max="10" width="19.109400000000001"/>
    <col customWidth="1" min="11" max="11" width="12.4414"/>
  </cols>
  <sheetData>
    <row r="1" ht="17.399999999999999" customHeight="1">
      <c r="A1" s="1" t="s">
        <v>0</v>
      </c>
      <c r="B1" s="2"/>
      <c r="C1" s="2"/>
      <c r="D1" s="2"/>
      <c r="E1" s="2"/>
      <c r="F1" s="2"/>
      <c r="G1" s="3"/>
      <c r="H1" s="2"/>
    </row>
    <row r="2" ht="15">
      <c r="A2" s="3" t="s">
        <v>1</v>
      </c>
      <c r="B2" s="3"/>
      <c r="C2" s="3"/>
      <c r="D2" s="3"/>
      <c r="E2" s="3"/>
      <c r="F2" s="3"/>
      <c r="G2" s="3"/>
      <c r="H2" s="3"/>
    </row>
    <row r="3" ht="21" customHeight="1">
      <c r="A3" s="4" t="s">
        <v>2</v>
      </c>
      <c r="B3" s="4"/>
      <c r="C3" s="4"/>
      <c r="D3" s="4"/>
      <c r="E3" s="4"/>
      <c r="F3" s="4"/>
      <c r="G3" s="5"/>
      <c r="H3" s="5"/>
    </row>
    <row r="4" ht="20.100000000000001" customHeight="1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ht="20.100000000000001" customHeight="1">
      <c r="A5" s="10"/>
      <c r="B5" s="11"/>
      <c r="C5" s="12"/>
      <c r="D5" s="12"/>
      <c r="E5" s="12"/>
      <c r="F5" s="13"/>
    </row>
    <row r="6" ht="12.6" customHeight="1">
      <c r="A6" s="14" t="s">
        <v>9</v>
      </c>
      <c r="B6" s="15" t="s">
        <v>10</v>
      </c>
      <c r="C6" s="16">
        <v>0</v>
      </c>
      <c r="D6" s="16">
        <v>0</v>
      </c>
      <c r="E6" s="16">
        <v>5980</v>
      </c>
      <c r="F6" s="17">
        <f t="shared" ref="F6:F27" si="0">D6+E6-C6</f>
        <v>5980</v>
      </c>
    </row>
    <row r="7" ht="12.75" customHeight="1">
      <c r="A7" s="18" t="s">
        <v>11</v>
      </c>
      <c r="B7" s="19"/>
      <c r="C7" s="20">
        <f>SUM(C6)</f>
        <v>0</v>
      </c>
      <c r="D7" s="20">
        <f>SUM(D6)</f>
        <v>0</v>
      </c>
      <c r="E7" s="20">
        <f>SUM(E6)</f>
        <v>5980</v>
      </c>
      <c r="F7" s="21">
        <f t="shared" si="0"/>
        <v>5980</v>
      </c>
    </row>
    <row r="8" s="5" customFormat="1" ht="12.75" customHeight="1">
      <c r="A8" s="22" t="s">
        <v>12</v>
      </c>
      <c r="B8" s="23">
        <v>331</v>
      </c>
      <c r="C8" s="24">
        <v>0</v>
      </c>
      <c r="D8" s="24">
        <v>0</v>
      </c>
      <c r="E8" s="24">
        <v>1761.76</v>
      </c>
      <c r="F8" s="25">
        <f t="shared" si="0"/>
        <v>1761.76</v>
      </c>
    </row>
    <row r="9" s="5" customFormat="1">
      <c r="A9" s="22" t="s">
        <v>13</v>
      </c>
      <c r="B9" s="23">
        <v>334</v>
      </c>
      <c r="C9" s="24">
        <v>300</v>
      </c>
      <c r="D9" s="24">
        <v>0</v>
      </c>
      <c r="E9" s="24">
        <v>0</v>
      </c>
      <c r="F9" s="25">
        <f t="shared" si="0"/>
        <v>-300</v>
      </c>
    </row>
    <row r="10" s="5" customFormat="1">
      <c r="A10" s="26" t="s">
        <v>14</v>
      </c>
      <c r="B10" s="27">
        <v>340</v>
      </c>
      <c r="C10" s="28">
        <v>0</v>
      </c>
      <c r="D10" s="28">
        <v>0</v>
      </c>
      <c r="E10" s="28">
        <v>816.75</v>
      </c>
      <c r="F10" s="25">
        <f t="shared" si="0"/>
        <v>816.75</v>
      </c>
    </row>
    <row r="11" ht="13.800000000000001">
      <c r="A11" s="29" t="s">
        <v>15</v>
      </c>
      <c r="B11" s="30">
        <v>107</v>
      </c>
      <c r="C11" s="31">
        <v>159</v>
      </c>
      <c r="D11" s="32">
        <v>3219</v>
      </c>
      <c r="E11" s="33">
        <v>1539</v>
      </c>
      <c r="F11" s="25">
        <f t="shared" si="0"/>
        <v>4599</v>
      </c>
      <c r="G11" s="5"/>
      <c r="I11">
        <v>3649.25</v>
      </c>
      <c r="J11" s="34">
        <f>F12-I11</f>
        <v>3228.2600000000002</v>
      </c>
    </row>
    <row r="12" ht="13.800000000000001">
      <c r="A12" s="35" t="s">
        <v>16</v>
      </c>
      <c r="B12" s="36"/>
      <c r="C12" s="37">
        <f>SUM(C8:C11)</f>
        <v>459</v>
      </c>
      <c r="D12" s="37">
        <f>SUM(D8:D11)</f>
        <v>3219</v>
      </c>
      <c r="E12" s="37">
        <f>SUM(E8:E11)</f>
        <v>4117.5100000000002</v>
      </c>
      <c r="F12" s="38">
        <f t="shared" si="0"/>
        <v>6877.5100000000002</v>
      </c>
    </row>
    <row r="13" ht="13.800000000000001">
      <c r="A13" s="39" t="s">
        <v>17</v>
      </c>
      <c r="B13" s="40">
        <v>335</v>
      </c>
      <c r="C13" s="41">
        <v>3000</v>
      </c>
      <c r="D13" s="41">
        <v>0</v>
      </c>
      <c r="E13" s="41">
        <v>0</v>
      </c>
      <c r="F13" s="42">
        <f t="shared" ref="F13:F14" si="1">D13+E13-C13</f>
        <v>-3000</v>
      </c>
    </row>
    <row r="14" ht="13.800000000000001">
      <c r="A14" s="43" t="s">
        <v>18</v>
      </c>
      <c r="B14" s="44"/>
      <c r="C14" s="45">
        <f>SUM(C13)</f>
        <v>3000</v>
      </c>
      <c r="D14" s="45">
        <f>SUM(D13)</f>
        <v>0</v>
      </c>
      <c r="E14" s="45">
        <f>SUM(E13)</f>
        <v>0</v>
      </c>
      <c r="F14" s="46">
        <f t="shared" si="1"/>
        <v>-3000</v>
      </c>
    </row>
    <row r="15" ht="13.800000000000001">
      <c r="A15" s="47" t="s">
        <v>19</v>
      </c>
      <c r="B15" s="48">
        <v>272</v>
      </c>
      <c r="C15" s="49">
        <v>0</v>
      </c>
      <c r="D15" s="49">
        <v>170468.14000000001</v>
      </c>
      <c r="E15" s="49">
        <v>0</v>
      </c>
      <c r="F15" s="50">
        <f t="shared" si="0"/>
        <v>170468.14000000001</v>
      </c>
    </row>
    <row r="16" ht="13.800000000000001">
      <c r="A16" s="51" t="s">
        <v>20</v>
      </c>
      <c r="B16" s="52"/>
      <c r="C16" s="53">
        <f>SUM(C15)</f>
        <v>0</v>
      </c>
      <c r="D16" s="54">
        <f>SUM(D15)</f>
        <v>170468.14000000001</v>
      </c>
      <c r="E16" s="54">
        <f>SUM(E15)</f>
        <v>0</v>
      </c>
      <c r="F16" s="55">
        <f t="shared" si="0"/>
        <v>170468.14000000001</v>
      </c>
    </row>
    <row r="17" ht="13.199999999999999">
      <c r="A17" s="26" t="s">
        <v>21</v>
      </c>
      <c r="B17" s="30">
        <v>991</v>
      </c>
      <c r="C17" s="31">
        <v>2697.4499999999998</v>
      </c>
      <c r="D17" s="31">
        <v>72560.919999999998</v>
      </c>
      <c r="E17" s="31">
        <v>1238.6400000000001</v>
      </c>
      <c r="F17" s="25">
        <f t="shared" si="0"/>
        <v>71102.110000000001</v>
      </c>
    </row>
    <row r="18" ht="13.800000000000001">
      <c r="A18" s="39" t="s">
        <v>22</v>
      </c>
      <c r="B18" s="27">
        <v>891</v>
      </c>
      <c r="C18" s="41">
        <v>4067.4000000000001</v>
      </c>
      <c r="D18" s="41">
        <v>74779.059999999998</v>
      </c>
      <c r="E18" s="41">
        <v>232942.97</v>
      </c>
      <c r="F18" s="25">
        <f t="shared" si="0"/>
        <v>303654.63</v>
      </c>
    </row>
    <row r="19" ht="13.800000000000001">
      <c r="A19" s="43" t="s">
        <v>23</v>
      </c>
      <c r="B19" s="44"/>
      <c r="C19" s="45">
        <f>C17+C18</f>
        <v>6764.8500000000004</v>
      </c>
      <c r="D19" s="45">
        <f>D17+D18</f>
        <v>147339.97999999998</v>
      </c>
      <c r="E19" s="45">
        <f>E17+E18</f>
        <v>234181.61000000002</v>
      </c>
      <c r="F19" s="46">
        <f t="shared" si="0"/>
        <v>374756.73999999999</v>
      </c>
    </row>
    <row r="20" ht="13.199999999999999">
      <c r="A20" s="56" t="s">
        <v>24</v>
      </c>
      <c r="B20" s="30">
        <v>990</v>
      </c>
      <c r="C20" s="31">
        <v>0</v>
      </c>
      <c r="D20" s="31">
        <v>2700</v>
      </c>
      <c r="E20" s="31">
        <v>0</v>
      </c>
      <c r="F20" s="25">
        <f t="shared" si="0"/>
        <v>2700</v>
      </c>
      <c r="I20">
        <v>248492.35000000001</v>
      </c>
      <c r="J20" s="34"/>
    </row>
    <row r="21" ht="13.199999999999999">
      <c r="A21" s="56" t="s">
        <v>25</v>
      </c>
      <c r="B21" s="30">
        <v>918</v>
      </c>
      <c r="C21" s="31">
        <v>0</v>
      </c>
      <c r="D21" s="31">
        <v>15528</v>
      </c>
      <c r="E21" s="31">
        <v>0</v>
      </c>
      <c r="F21" s="25">
        <f t="shared" si="0"/>
        <v>15528</v>
      </c>
    </row>
    <row r="22" ht="13.199999999999999">
      <c r="A22" s="57" t="s">
        <v>26</v>
      </c>
      <c r="B22" s="58">
        <v>249</v>
      </c>
      <c r="C22" s="28">
        <v>0</v>
      </c>
      <c r="D22" s="28">
        <v>254250</v>
      </c>
      <c r="E22" s="28">
        <v>0</v>
      </c>
      <c r="F22" s="25">
        <f t="shared" si="0"/>
        <v>254250</v>
      </c>
    </row>
    <row r="23" ht="13.199999999999999">
      <c r="A23" s="59" t="s">
        <v>27</v>
      </c>
      <c r="B23" s="27">
        <v>917</v>
      </c>
      <c r="C23" s="32">
        <v>0</v>
      </c>
      <c r="D23" s="31">
        <v>500</v>
      </c>
      <c r="E23" s="32">
        <v>450</v>
      </c>
      <c r="F23" s="25">
        <f t="shared" si="0"/>
        <v>950</v>
      </c>
    </row>
    <row r="24" ht="13.199999999999999">
      <c r="A24" s="59" t="s">
        <v>28</v>
      </c>
      <c r="B24" s="27">
        <v>921</v>
      </c>
      <c r="C24" s="28">
        <v>0</v>
      </c>
      <c r="D24" s="28">
        <v>3700</v>
      </c>
      <c r="E24" s="28">
        <v>0</v>
      </c>
      <c r="F24" s="25">
        <f>D24+E24-C24</f>
        <v>3700</v>
      </c>
    </row>
    <row r="25" ht="13.199999999999999">
      <c r="A25" s="26" t="s">
        <v>29</v>
      </c>
      <c r="B25" s="27">
        <v>990</v>
      </c>
      <c r="C25" s="28">
        <v>9</v>
      </c>
      <c r="D25" s="28">
        <v>0</v>
      </c>
      <c r="E25" s="28">
        <v>0</v>
      </c>
      <c r="F25" s="25">
        <f t="shared" si="0"/>
        <v>-9</v>
      </c>
    </row>
    <row r="26" ht="13.199999999999999">
      <c r="A26" s="26" t="s">
        <v>30</v>
      </c>
      <c r="B26" s="27">
        <v>202</v>
      </c>
      <c r="C26" s="28">
        <v>1015</v>
      </c>
      <c r="D26" s="28">
        <v>81526</v>
      </c>
      <c r="E26" s="28">
        <v>0</v>
      </c>
      <c r="F26" s="25">
        <f t="shared" si="0"/>
        <v>80511</v>
      </c>
    </row>
    <row r="27" ht="13.800000000000001">
      <c r="A27" s="26" t="s">
        <v>31</v>
      </c>
      <c r="B27" s="27">
        <v>928</v>
      </c>
      <c r="C27" s="28">
        <v>0</v>
      </c>
      <c r="D27" s="28">
        <v>29090</v>
      </c>
      <c r="E27" s="28">
        <v>0</v>
      </c>
      <c r="F27" s="25">
        <f t="shared" si="0"/>
        <v>29090</v>
      </c>
    </row>
    <row r="28" ht="13.800000000000001">
      <c r="A28" s="43" t="s">
        <v>32</v>
      </c>
      <c r="B28" s="44"/>
      <c r="C28" s="60">
        <f>SUM(C20:C27)</f>
        <v>1024</v>
      </c>
      <c r="D28" s="60">
        <f>SUM(D20:D27)</f>
        <v>387294</v>
      </c>
      <c r="E28" s="60">
        <f>SUM(E20:E27)</f>
        <v>450</v>
      </c>
      <c r="F28" s="46">
        <f t="shared" ref="F28:F56" si="2">D28+E28-C28</f>
        <v>386720</v>
      </c>
    </row>
    <row r="29" s="5" customFormat="1">
      <c r="A29" s="61" t="s">
        <v>33</v>
      </c>
      <c r="B29" s="62">
        <v>163</v>
      </c>
      <c r="C29" s="63">
        <v>0</v>
      </c>
      <c r="D29" s="63">
        <v>1045</v>
      </c>
      <c r="E29" s="63">
        <v>0</v>
      </c>
      <c r="F29" s="64">
        <f t="shared" si="2"/>
        <v>1045</v>
      </c>
    </row>
    <row r="30" ht="13.800000000000001">
      <c r="A30" s="65" t="s">
        <v>34</v>
      </c>
      <c r="B30" s="66">
        <v>203</v>
      </c>
      <c r="C30" s="67">
        <v>0</v>
      </c>
      <c r="D30" s="67">
        <v>19970.380000000001</v>
      </c>
      <c r="E30" s="68">
        <v>0</v>
      </c>
      <c r="F30" s="69">
        <f t="shared" si="2"/>
        <v>19970.380000000001</v>
      </c>
      <c r="I30" s="34">
        <f>F44+F45</f>
        <v>46365</v>
      </c>
    </row>
    <row r="31" ht="13.800000000000001">
      <c r="A31" s="70" t="s">
        <v>35</v>
      </c>
      <c r="B31" s="71"/>
      <c r="C31" s="72">
        <f>SUM(C29:C30)</f>
        <v>0</v>
      </c>
      <c r="D31" s="72">
        <f>SUM(D29:D30)</f>
        <v>21015.380000000001</v>
      </c>
      <c r="E31" s="72">
        <f>SUM(E29:E30)</f>
        <v>0</v>
      </c>
      <c r="F31" s="73">
        <f t="shared" si="2"/>
        <v>21015.380000000001</v>
      </c>
    </row>
    <row r="32" ht="13.800000000000001">
      <c r="A32" s="74" t="s">
        <v>36</v>
      </c>
      <c r="B32" s="66">
        <v>350</v>
      </c>
      <c r="C32" s="67">
        <v>0</v>
      </c>
      <c r="D32" s="67">
        <v>334032.59999999998</v>
      </c>
      <c r="E32" s="67">
        <v>0</v>
      </c>
      <c r="F32" s="69">
        <f t="shared" si="2"/>
        <v>334032.59999999998</v>
      </c>
    </row>
    <row r="33" ht="13.800000000000001">
      <c r="A33" s="70" t="s">
        <v>37</v>
      </c>
      <c r="B33" s="71"/>
      <c r="C33" s="72">
        <f>SUM(C32)</f>
        <v>0</v>
      </c>
      <c r="D33" s="72">
        <f>SUM(D32)</f>
        <v>334032.59999999998</v>
      </c>
      <c r="E33" s="72">
        <f>SUM(E32)</f>
        <v>0</v>
      </c>
      <c r="F33" s="73">
        <f t="shared" si="2"/>
        <v>334032.59999999998</v>
      </c>
    </row>
    <row r="34" ht="13.800000000000001">
      <c r="A34" s="75" t="s">
        <v>38</v>
      </c>
      <c r="B34" s="48">
        <v>184</v>
      </c>
      <c r="C34" s="49">
        <v>0</v>
      </c>
      <c r="D34" s="49">
        <v>55744.480000000003</v>
      </c>
      <c r="E34" s="49">
        <v>0</v>
      </c>
      <c r="F34" s="76">
        <f t="shared" si="2"/>
        <v>55744.480000000003</v>
      </c>
    </row>
    <row r="35" ht="13.800000000000001">
      <c r="A35" s="70" t="s">
        <v>39</v>
      </c>
      <c r="B35" s="71"/>
      <c r="C35" s="72">
        <f>C34</f>
        <v>0</v>
      </c>
      <c r="D35" s="72">
        <f>D34</f>
        <v>55744.480000000003</v>
      </c>
      <c r="E35" s="72">
        <f>E34</f>
        <v>0</v>
      </c>
      <c r="F35" s="73">
        <f t="shared" si="2"/>
        <v>55744.480000000003</v>
      </c>
    </row>
    <row r="36" ht="13.800000000000001">
      <c r="A36" s="75" t="s">
        <v>40</v>
      </c>
      <c r="B36" s="48">
        <v>217</v>
      </c>
      <c r="C36" s="49">
        <v>0</v>
      </c>
      <c r="D36" s="49">
        <v>11192.4</v>
      </c>
      <c r="E36" s="77">
        <v>0</v>
      </c>
      <c r="F36" s="76">
        <f t="shared" si="2"/>
        <v>11192.4</v>
      </c>
    </row>
    <row r="37" ht="13.800000000000001">
      <c r="A37" s="70" t="s">
        <v>41</v>
      </c>
      <c r="B37" s="71"/>
      <c r="C37" s="72">
        <f>SUM(C36)</f>
        <v>0</v>
      </c>
      <c r="D37" s="72">
        <f>SUM(D36)</f>
        <v>11192.4</v>
      </c>
      <c r="E37" s="72">
        <f>SUM(E36)</f>
        <v>0</v>
      </c>
      <c r="F37" s="73">
        <f t="shared" si="2"/>
        <v>11192.4</v>
      </c>
    </row>
    <row r="38" s="5" customFormat="1">
      <c r="A38" s="78" t="s">
        <v>42</v>
      </c>
      <c r="B38" s="79">
        <v>166</v>
      </c>
      <c r="C38" s="80">
        <v>0</v>
      </c>
      <c r="D38" s="80">
        <v>8746.7199999999993</v>
      </c>
      <c r="E38" s="80">
        <v>1999.0899999999999</v>
      </c>
      <c r="F38" s="69">
        <f t="shared" si="2"/>
        <v>10745.809999999999</v>
      </c>
    </row>
    <row r="39" s="5" customFormat="1">
      <c r="A39" s="78" t="s">
        <v>43</v>
      </c>
      <c r="B39" s="79">
        <v>228</v>
      </c>
      <c r="C39" s="80">
        <v>0</v>
      </c>
      <c r="D39" s="80">
        <v>4200</v>
      </c>
      <c r="E39" s="80">
        <v>0</v>
      </c>
      <c r="F39" s="69">
        <f t="shared" si="2"/>
        <v>4200</v>
      </c>
    </row>
    <row r="40" ht="13.800000000000001">
      <c r="A40" s="81" t="s">
        <v>44</v>
      </c>
      <c r="B40" s="82">
        <v>942</v>
      </c>
      <c r="C40" s="83">
        <v>0</v>
      </c>
      <c r="D40" s="84">
        <v>1000</v>
      </c>
      <c r="E40" s="84">
        <v>0</v>
      </c>
      <c r="F40" s="64">
        <f t="shared" si="2"/>
        <v>1000</v>
      </c>
    </row>
    <row r="41" ht="13.800000000000001">
      <c r="A41" s="70" t="s">
        <v>45</v>
      </c>
      <c r="B41" s="71"/>
      <c r="C41" s="72">
        <f>SUM(C38:C40)</f>
        <v>0</v>
      </c>
      <c r="D41" s="72">
        <f>SUM(D38:D40)</f>
        <v>13946.719999999999</v>
      </c>
      <c r="E41" s="72">
        <f>SUM(E38:E40)</f>
        <v>1999.0899999999999</v>
      </c>
      <c r="F41" s="73">
        <f t="shared" si="2"/>
        <v>15945.809999999999</v>
      </c>
    </row>
    <row r="42" ht="13.800000000000001">
      <c r="A42" s="39" t="s">
        <v>46</v>
      </c>
      <c r="B42" s="40">
        <v>122</v>
      </c>
      <c r="C42" s="41">
        <v>0</v>
      </c>
      <c r="D42" s="41">
        <v>3654.1999999999998</v>
      </c>
      <c r="E42" s="41">
        <v>21988.73</v>
      </c>
      <c r="F42" s="42">
        <f t="shared" si="2"/>
        <v>25642.93</v>
      </c>
      <c r="G42" s="34">
        <f>D58+E58-C58</f>
        <v>19072286.449999999</v>
      </c>
    </row>
    <row r="43" ht="13.800000000000001">
      <c r="A43" s="43" t="s">
        <v>47</v>
      </c>
      <c r="B43" s="44"/>
      <c r="C43" s="45">
        <f>SUM(C42)</f>
        <v>0</v>
      </c>
      <c r="D43" s="45">
        <f>SUM(D42)</f>
        <v>3654.1999999999998</v>
      </c>
      <c r="E43" s="45">
        <f>SUM(E42)</f>
        <v>21988.73</v>
      </c>
      <c r="F43" s="46">
        <f t="shared" si="2"/>
        <v>25642.93</v>
      </c>
    </row>
    <row r="44" ht="13.199999999999999">
      <c r="A44" s="65" t="s">
        <v>48</v>
      </c>
      <c r="B44" s="82">
        <v>161</v>
      </c>
      <c r="C44" s="84">
        <v>0</v>
      </c>
      <c r="D44" s="84">
        <v>46365</v>
      </c>
      <c r="E44" s="85">
        <v>0</v>
      </c>
      <c r="F44" s="69">
        <f t="shared" si="2"/>
        <v>46365</v>
      </c>
    </row>
    <row r="45" ht="13.949999999999999" customHeight="1">
      <c r="A45" s="65" t="s">
        <v>49</v>
      </c>
      <c r="B45" s="66">
        <v>169</v>
      </c>
      <c r="C45" s="67">
        <v>0</v>
      </c>
      <c r="D45" s="67">
        <v>0</v>
      </c>
      <c r="E45" s="68">
        <v>0</v>
      </c>
      <c r="F45" s="69">
        <f t="shared" si="2"/>
        <v>0</v>
      </c>
    </row>
    <row r="46" ht="15" customHeight="1">
      <c r="A46" s="86" t="s">
        <v>50</v>
      </c>
      <c r="B46" s="79">
        <v>987</v>
      </c>
      <c r="C46" s="80">
        <v>0</v>
      </c>
      <c r="D46" s="80">
        <v>93458.460000000006</v>
      </c>
      <c r="E46" s="80">
        <v>0</v>
      </c>
      <c r="F46" s="69">
        <f t="shared" si="2"/>
        <v>93458.460000000006</v>
      </c>
    </row>
    <row r="47" ht="13.800000000000001">
      <c r="A47" s="70" t="s">
        <v>51</v>
      </c>
      <c r="B47" s="71"/>
      <c r="C47" s="72">
        <f>SUM(C44:C46)</f>
        <v>0</v>
      </c>
      <c r="D47" s="72">
        <f>SUM(D44:D46)</f>
        <v>139823.46000000002</v>
      </c>
      <c r="E47" s="72">
        <f>SUM(E44:E46)</f>
        <v>0</v>
      </c>
      <c r="F47" s="73">
        <f t="shared" si="2"/>
        <v>139823.46000000002</v>
      </c>
    </row>
    <row r="48" ht="13.800000000000001">
      <c r="A48" s="87" t="s">
        <v>52</v>
      </c>
      <c r="B48" s="62">
        <v>159</v>
      </c>
      <c r="C48" s="67">
        <v>0</v>
      </c>
      <c r="D48" s="67">
        <v>0</v>
      </c>
      <c r="E48" s="67">
        <v>0</v>
      </c>
      <c r="F48" s="69">
        <f t="shared" si="2"/>
        <v>0</v>
      </c>
    </row>
    <row r="49" ht="13.800000000000001">
      <c r="A49" s="70" t="s">
        <v>53</v>
      </c>
      <c r="B49" s="71"/>
      <c r="C49" s="72">
        <f>SUM(C48)</f>
        <v>0</v>
      </c>
      <c r="D49" s="72">
        <f>SUM(D48)</f>
        <v>0</v>
      </c>
      <c r="E49" s="72">
        <f>SUM(E48)</f>
        <v>0</v>
      </c>
      <c r="F49" s="73">
        <f t="shared" si="2"/>
        <v>0</v>
      </c>
    </row>
    <row r="50" ht="13.800000000000001">
      <c r="A50" s="88" t="s">
        <v>54</v>
      </c>
      <c r="B50" s="40">
        <v>134</v>
      </c>
      <c r="C50" s="41">
        <v>0</v>
      </c>
      <c r="D50" s="41">
        <v>3812</v>
      </c>
      <c r="E50" s="41">
        <v>3812</v>
      </c>
      <c r="F50" s="25">
        <f t="shared" si="2"/>
        <v>7624</v>
      </c>
    </row>
    <row r="51" ht="13.800000000000001">
      <c r="A51" s="43" t="s">
        <v>55</v>
      </c>
      <c r="B51" s="44"/>
      <c r="C51" s="45">
        <f>SUM(C50)</f>
        <v>0</v>
      </c>
      <c r="D51" s="45">
        <f>SUM(D50)</f>
        <v>3812</v>
      </c>
      <c r="E51" s="45">
        <f>SUM(E50)</f>
        <v>3812</v>
      </c>
      <c r="F51" s="46">
        <f t="shared" si="2"/>
        <v>7624</v>
      </c>
    </row>
    <row r="52" ht="13.800000000000001">
      <c r="A52" s="88" t="s">
        <v>56</v>
      </c>
      <c r="B52" s="40">
        <v>310</v>
      </c>
      <c r="C52" s="41">
        <v>0</v>
      </c>
      <c r="D52" s="41">
        <v>5889660</v>
      </c>
      <c r="E52" s="41">
        <v>0</v>
      </c>
      <c r="F52" s="25">
        <f t="shared" si="2"/>
        <v>5889660</v>
      </c>
    </row>
    <row r="53" ht="13.800000000000001">
      <c r="A53" s="43" t="s">
        <v>57</v>
      </c>
      <c r="B53" s="44"/>
      <c r="C53" s="45">
        <f>SUM(C52)</f>
        <v>0</v>
      </c>
      <c r="D53" s="45">
        <f>SUM(D52)</f>
        <v>5889660</v>
      </c>
      <c r="E53" s="45">
        <f>SUM(E52)</f>
        <v>0</v>
      </c>
      <c r="F53" s="46">
        <f t="shared" si="2"/>
        <v>5889660</v>
      </c>
    </row>
    <row r="54" ht="13.800000000000001">
      <c r="A54" s="88" t="s">
        <v>58</v>
      </c>
      <c r="B54" s="40">
        <v>311</v>
      </c>
      <c r="C54" s="41">
        <v>0</v>
      </c>
      <c r="D54" s="41">
        <v>0</v>
      </c>
      <c r="E54" s="41">
        <v>6179000</v>
      </c>
      <c r="F54" s="25">
        <f t="shared" si="2"/>
        <v>6179000</v>
      </c>
    </row>
    <row r="55" ht="13.800000000000001">
      <c r="A55" s="43" t="s">
        <v>59</v>
      </c>
      <c r="B55" s="44"/>
      <c r="C55" s="45">
        <f>SUM(C54)</f>
        <v>0</v>
      </c>
      <c r="D55" s="45">
        <f>SUM(D54)</f>
        <v>0</v>
      </c>
      <c r="E55" s="45">
        <f>SUM(E54)</f>
        <v>6179000</v>
      </c>
      <c r="F55" s="46">
        <f t="shared" si="2"/>
        <v>6179000</v>
      </c>
      <c r="G55" s="5"/>
    </row>
    <row r="56" ht="13.800000000000001">
      <c r="A56" s="89" t="s">
        <v>60</v>
      </c>
      <c r="B56" s="90">
        <v>110</v>
      </c>
      <c r="C56" s="91">
        <v>900</v>
      </c>
      <c r="D56" s="91">
        <v>27253</v>
      </c>
      <c r="E56" s="91">
        <v>5424450</v>
      </c>
      <c r="F56" s="92">
        <f t="shared" si="2"/>
        <v>5450803</v>
      </c>
    </row>
    <row r="57" ht="13.800000000000001">
      <c r="A57" s="43" t="s">
        <v>61</v>
      </c>
      <c r="B57" s="44"/>
      <c r="C57" s="93">
        <f>C56</f>
        <v>900</v>
      </c>
      <c r="D57" s="94">
        <f>D56</f>
        <v>27253</v>
      </c>
      <c r="E57" s="94">
        <f>E56</f>
        <v>5424450</v>
      </c>
      <c r="F57" s="95">
        <f>F56</f>
        <v>5450803</v>
      </c>
    </row>
    <row r="58" ht="14.25">
      <c r="A58" s="96" t="s">
        <v>62</v>
      </c>
      <c r="B58" s="97"/>
      <c r="C58" s="98">
        <f>C7+C12+C14+C16+C19+C28+C31+C33+C35+C37+C41+C43+C47+C49+C51+C53+C55+C57</f>
        <v>12147.85</v>
      </c>
      <c r="D58" s="98">
        <f>D7+D12+D14+D16+D19+D28+D31+D33+D35+D37+D41+D43+D47+D49+D51+D53+D55+D57</f>
        <v>7208455.3599999994</v>
      </c>
      <c r="E58" s="98">
        <f>E7+E12+E14+E16+E19+E28+E31+E33+E35+E37+E41+E43+E47+E49+E51+E53+E55+E57</f>
        <v>11875978.940000001</v>
      </c>
      <c r="F58" s="98">
        <f>F7+F12+F14+F16+F19+F28+F31+F33+F35+F37+F41+F43+F47+F49+F51+F53+F55+F57</f>
        <v>19072286.449999999</v>
      </c>
      <c r="I58" s="34">
        <f>D58+E58-C58</f>
        <v>19072286.449999999</v>
      </c>
      <c r="J58" s="34">
        <v>445979.66999999998</v>
      </c>
      <c r="K58" s="34">
        <f>I58-J58</f>
        <v>18626306.779999997</v>
      </c>
    </row>
    <row r="59" ht="13.199999999999999">
      <c r="A59" s="99" t="s">
        <v>63</v>
      </c>
      <c r="B59" s="100" t="s">
        <v>64</v>
      </c>
      <c r="C59" s="101">
        <v>9450</v>
      </c>
      <c r="D59" s="102">
        <v>3289402.8700000001</v>
      </c>
      <c r="E59" s="103">
        <v>0</v>
      </c>
      <c r="F59" s="104">
        <f t="shared" ref="F59:F99" si="3">D59+E59-C59</f>
        <v>3279952.8700000001</v>
      </c>
    </row>
    <row r="60" ht="13.199999999999999">
      <c r="A60" s="105" t="s">
        <v>65</v>
      </c>
      <c r="B60" s="106" t="s">
        <v>66</v>
      </c>
      <c r="C60" s="107">
        <v>2690</v>
      </c>
      <c r="D60" s="108">
        <v>0</v>
      </c>
      <c r="E60" s="109">
        <v>0</v>
      </c>
      <c r="F60" s="110">
        <f t="shared" si="3"/>
        <v>-2690</v>
      </c>
      <c r="J60" s="111">
        <v>17157423.59</v>
      </c>
      <c r="K60">
        <v>311</v>
      </c>
    </row>
    <row r="61" ht="13.800000000000001">
      <c r="A61" s="112" t="s">
        <v>67</v>
      </c>
      <c r="B61" s="113" t="s">
        <v>68</v>
      </c>
      <c r="C61" s="114">
        <v>2250</v>
      </c>
      <c r="D61" s="115">
        <v>70995</v>
      </c>
      <c r="E61" s="116">
        <v>0</v>
      </c>
      <c r="F61" s="117">
        <f t="shared" si="3"/>
        <v>68745</v>
      </c>
      <c r="J61" s="34"/>
    </row>
    <row r="62" ht="13.800000000000001">
      <c r="A62" s="118" t="s">
        <v>69</v>
      </c>
      <c r="B62" s="119"/>
      <c r="C62" s="72">
        <f>C59+C60+C61</f>
        <v>14390</v>
      </c>
      <c r="D62" s="72">
        <f>D59+D60+D61</f>
        <v>3360397.8700000001</v>
      </c>
      <c r="E62" s="72">
        <f>E59+E60+E61</f>
        <v>0</v>
      </c>
      <c r="F62" s="120">
        <f t="shared" si="3"/>
        <v>3346007.8700000001</v>
      </c>
    </row>
    <row r="63" ht="13.199999999999999">
      <c r="A63" s="112" t="s">
        <v>70</v>
      </c>
      <c r="B63" s="121" t="s">
        <v>71</v>
      </c>
      <c r="C63" s="122">
        <v>5309</v>
      </c>
      <c r="D63" s="123">
        <v>1969318.8999999999</v>
      </c>
      <c r="E63" s="124">
        <v>0</v>
      </c>
      <c r="F63" s="104">
        <f t="shared" si="3"/>
        <v>1964009.8999999999</v>
      </c>
    </row>
    <row r="64" ht="13.199999999999999">
      <c r="A64" s="105" t="s">
        <v>72</v>
      </c>
      <c r="B64" s="106" t="s">
        <v>73</v>
      </c>
      <c r="C64" s="107">
        <v>443</v>
      </c>
      <c r="D64" s="108">
        <v>0</v>
      </c>
      <c r="E64" s="109">
        <v>0</v>
      </c>
      <c r="F64" s="110">
        <f t="shared" si="3"/>
        <v>-443</v>
      </c>
    </row>
    <row r="65" ht="13.800000000000001">
      <c r="A65" s="125" t="s">
        <v>74</v>
      </c>
      <c r="B65" s="113" t="s">
        <v>75</v>
      </c>
      <c r="C65" s="114">
        <v>13</v>
      </c>
      <c r="D65" s="115">
        <v>3849</v>
      </c>
      <c r="E65" s="116">
        <v>0</v>
      </c>
      <c r="F65" s="126">
        <f t="shared" si="3"/>
        <v>3836</v>
      </c>
    </row>
    <row r="66" ht="13.800000000000001">
      <c r="A66" s="127" t="s">
        <v>76</v>
      </c>
      <c r="B66" s="128"/>
      <c r="C66" s="72">
        <f>C63+C64+C65</f>
        <v>5765</v>
      </c>
      <c r="D66" s="72">
        <f>D63+D64+D65</f>
        <v>1973167.8999999999</v>
      </c>
      <c r="E66" s="72">
        <f>E63+E64+E65</f>
        <v>0</v>
      </c>
      <c r="F66" s="120">
        <f t="shared" si="3"/>
        <v>1967402.8999999999</v>
      </c>
    </row>
    <row r="67" ht="13.800000000000001">
      <c r="A67" s="129" t="s">
        <v>77</v>
      </c>
      <c r="B67" s="121" t="s">
        <v>78</v>
      </c>
      <c r="C67" s="130">
        <v>0</v>
      </c>
      <c r="D67" s="131">
        <v>882509.15000000002</v>
      </c>
      <c r="E67" s="132">
        <v>0</v>
      </c>
      <c r="F67" s="133">
        <f t="shared" si="3"/>
        <v>882509.15000000002</v>
      </c>
    </row>
    <row r="68" ht="13.800000000000001">
      <c r="A68" s="127" t="s">
        <v>79</v>
      </c>
      <c r="B68" s="128"/>
      <c r="C68" s="72">
        <f>C67</f>
        <v>0</v>
      </c>
      <c r="D68" s="72">
        <f>D67</f>
        <v>882509.15000000002</v>
      </c>
      <c r="E68" s="72">
        <f>E67</f>
        <v>0</v>
      </c>
      <c r="F68" s="120">
        <f t="shared" si="3"/>
        <v>882509.15000000002</v>
      </c>
    </row>
    <row r="69" ht="13.800000000000001">
      <c r="A69" s="129" t="s">
        <v>80</v>
      </c>
      <c r="B69" s="134" t="s">
        <v>81</v>
      </c>
      <c r="C69" s="130">
        <v>0</v>
      </c>
      <c r="D69" s="131">
        <v>0</v>
      </c>
      <c r="E69" s="132">
        <v>0</v>
      </c>
      <c r="F69" s="133">
        <f t="shared" si="3"/>
        <v>0</v>
      </c>
    </row>
    <row r="70" ht="13.800000000000001">
      <c r="A70" s="127" t="s">
        <v>82</v>
      </c>
      <c r="B70" s="128"/>
      <c r="C70" s="72">
        <f>C69</f>
        <v>0</v>
      </c>
      <c r="D70" s="72">
        <v>0</v>
      </c>
      <c r="E70" s="72">
        <f>E69</f>
        <v>0</v>
      </c>
      <c r="F70" s="120">
        <f t="shared" si="3"/>
        <v>0</v>
      </c>
    </row>
    <row r="71" ht="13.199999999999999">
      <c r="A71" s="135" t="s">
        <v>83</v>
      </c>
      <c r="B71" s="100" t="s">
        <v>84</v>
      </c>
      <c r="C71" s="136">
        <v>118235.58</v>
      </c>
      <c r="D71" s="136">
        <v>772360.51000000001</v>
      </c>
      <c r="E71" s="137">
        <v>243091.06</v>
      </c>
      <c r="F71" s="138">
        <f t="shared" si="3"/>
        <v>897215.99000000011</v>
      </c>
    </row>
    <row r="72" ht="13.199999999999999">
      <c r="A72" s="105" t="s">
        <v>65</v>
      </c>
      <c r="B72" s="106" t="s">
        <v>85</v>
      </c>
      <c r="C72" s="139">
        <v>12044</v>
      </c>
      <c r="D72" s="140">
        <v>0</v>
      </c>
      <c r="E72" s="141">
        <v>0</v>
      </c>
      <c r="F72" s="142">
        <f t="shared" si="3"/>
        <v>-12044</v>
      </c>
      <c r="J72" s="34">
        <f>F108-E117</f>
        <v>0</v>
      </c>
    </row>
    <row r="73" ht="13.199999999999999" customHeight="1">
      <c r="A73" s="112" t="s">
        <v>67</v>
      </c>
      <c r="B73" s="113" t="s">
        <v>86</v>
      </c>
      <c r="C73" s="114">
        <v>72809.960000000006</v>
      </c>
      <c r="D73" s="115">
        <v>252480.17000000001</v>
      </c>
      <c r="E73" s="116">
        <v>0</v>
      </c>
      <c r="F73" s="117">
        <f t="shared" si="3"/>
        <v>179670.21000000002</v>
      </c>
    </row>
    <row r="74" ht="13.199999999999999" customHeight="1">
      <c r="A74" s="127" t="s">
        <v>87</v>
      </c>
      <c r="B74" s="128"/>
      <c r="C74" s="72">
        <f>C71+C72+C73</f>
        <v>203089.54000000001</v>
      </c>
      <c r="D74" s="72">
        <f>D71+D72+D73</f>
        <v>1024840.6800000001</v>
      </c>
      <c r="E74" s="72">
        <f>E71</f>
        <v>243091.06</v>
      </c>
      <c r="F74" s="120">
        <f t="shared" si="3"/>
        <v>1064842.2</v>
      </c>
    </row>
    <row r="75" ht="13.199999999999999" customHeight="1">
      <c r="A75" s="135" t="s">
        <v>88</v>
      </c>
      <c r="B75" s="121" t="s">
        <v>89</v>
      </c>
      <c r="C75" s="143">
        <v>87662.360000000001</v>
      </c>
      <c r="D75" s="143">
        <v>511386.31</v>
      </c>
      <c r="E75" s="144">
        <v>228171.10000000001</v>
      </c>
      <c r="F75" s="138">
        <f t="shared" si="3"/>
        <v>651895.05000000005</v>
      </c>
    </row>
    <row r="76" ht="13.199999999999999">
      <c r="A76" s="105" t="s">
        <v>72</v>
      </c>
      <c r="B76" s="106" t="s">
        <v>90</v>
      </c>
      <c r="C76" s="139">
        <v>389</v>
      </c>
      <c r="D76" s="140">
        <v>0</v>
      </c>
      <c r="E76" s="141">
        <v>0</v>
      </c>
      <c r="F76" s="142">
        <f t="shared" si="3"/>
        <v>-389</v>
      </c>
    </row>
    <row r="77" ht="13.800000000000001">
      <c r="A77" s="125" t="s">
        <v>74</v>
      </c>
      <c r="B77" s="113" t="s">
        <v>91</v>
      </c>
      <c r="C77" s="114">
        <v>130530</v>
      </c>
      <c r="D77" s="115">
        <v>78491</v>
      </c>
      <c r="E77" s="116">
        <v>0</v>
      </c>
      <c r="F77" s="126">
        <f t="shared" si="3"/>
        <v>-52039</v>
      </c>
      <c r="I77">
        <v>19322552.789999999</v>
      </c>
      <c r="J77" s="34"/>
    </row>
    <row r="78" ht="13.800000000000001">
      <c r="A78" s="127" t="s">
        <v>92</v>
      </c>
      <c r="B78" s="128"/>
      <c r="C78" s="72">
        <f>C75+C76+C77</f>
        <v>218581.35999999999</v>
      </c>
      <c r="D78" s="72">
        <f>D75+D76+D77</f>
        <v>589877.31000000006</v>
      </c>
      <c r="E78" s="72">
        <f>E75</f>
        <v>228171.10000000001</v>
      </c>
      <c r="F78" s="120">
        <f t="shared" si="3"/>
        <v>599467.05000000005</v>
      </c>
    </row>
    <row r="79" ht="13.199999999999999">
      <c r="A79" s="135" t="s">
        <v>93</v>
      </c>
      <c r="B79" s="121" t="s">
        <v>94</v>
      </c>
      <c r="C79" s="143">
        <v>296623.25</v>
      </c>
      <c r="D79" s="143">
        <v>136454.5</v>
      </c>
      <c r="E79" s="144">
        <v>17</v>
      </c>
      <c r="F79" s="138">
        <f t="shared" si="3"/>
        <v>-160151.75</v>
      </c>
    </row>
    <row r="80" ht="13.199999999999999">
      <c r="A80" s="145" t="s">
        <v>95</v>
      </c>
      <c r="B80" s="146" t="s">
        <v>96</v>
      </c>
      <c r="C80" s="147">
        <v>2892</v>
      </c>
      <c r="D80" s="147">
        <v>0</v>
      </c>
      <c r="E80" s="148">
        <v>0</v>
      </c>
      <c r="F80" s="142">
        <f t="shared" si="3"/>
        <v>-2892</v>
      </c>
    </row>
    <row r="81" ht="13.800000000000001">
      <c r="A81" s="149" t="s">
        <v>97</v>
      </c>
      <c r="B81" s="150" t="s">
        <v>98</v>
      </c>
      <c r="C81" s="151">
        <v>200608</v>
      </c>
      <c r="D81" s="151">
        <v>27060</v>
      </c>
      <c r="E81" s="152">
        <v>0</v>
      </c>
      <c r="F81" s="153">
        <f t="shared" si="3"/>
        <v>-173548</v>
      </c>
    </row>
    <row r="82" ht="15" customHeight="1">
      <c r="A82" s="127" t="s">
        <v>99</v>
      </c>
      <c r="B82" s="128"/>
      <c r="C82" s="72">
        <f>C79+C80+C81</f>
        <v>500123.25</v>
      </c>
      <c r="D82" s="72">
        <f>D79+D80+D81</f>
        <v>163514.5</v>
      </c>
      <c r="E82" s="72">
        <f>E79</f>
        <v>17</v>
      </c>
      <c r="F82" s="120">
        <f t="shared" si="3"/>
        <v>-336591.75</v>
      </c>
    </row>
    <row r="83" ht="14.4" customHeight="1">
      <c r="A83" s="154" t="s">
        <v>100</v>
      </c>
      <c r="B83" s="155" t="s">
        <v>101</v>
      </c>
      <c r="C83" s="156">
        <v>0</v>
      </c>
      <c r="D83" s="156">
        <v>1170693.5800000001</v>
      </c>
      <c r="E83" s="156">
        <v>0</v>
      </c>
      <c r="F83" s="157">
        <f t="shared" si="3"/>
        <v>1170693.5800000001</v>
      </c>
    </row>
    <row r="84" ht="15.6" customHeight="1">
      <c r="A84" s="127" t="s">
        <v>102</v>
      </c>
      <c r="B84" s="128"/>
      <c r="C84" s="158">
        <f>C83</f>
        <v>0</v>
      </c>
      <c r="D84" s="159">
        <f>D83</f>
        <v>1170693.5800000001</v>
      </c>
      <c r="E84" s="159">
        <f>E83</f>
        <v>0</v>
      </c>
      <c r="F84" s="160">
        <f t="shared" si="3"/>
        <v>1170693.5800000001</v>
      </c>
    </row>
    <row r="85" ht="14.4" customHeight="1">
      <c r="A85" s="161" t="s">
        <v>103</v>
      </c>
      <c r="B85" s="162" t="s">
        <v>104</v>
      </c>
      <c r="C85" s="163">
        <v>0</v>
      </c>
      <c r="D85" s="163">
        <v>681527.91000000003</v>
      </c>
      <c r="E85" s="163">
        <v>3700</v>
      </c>
      <c r="F85" s="164">
        <f t="shared" si="3"/>
        <v>685227.91000000003</v>
      </c>
    </row>
    <row r="86" ht="13.199999999999999" customHeight="1">
      <c r="A86" s="127" t="s">
        <v>105</v>
      </c>
      <c r="B86" s="128"/>
      <c r="C86" s="158">
        <f>C85</f>
        <v>0</v>
      </c>
      <c r="D86" s="159">
        <f>D85</f>
        <v>681527.91000000003</v>
      </c>
      <c r="E86" s="159">
        <f>E85</f>
        <v>3700</v>
      </c>
      <c r="F86" s="160">
        <f t="shared" si="3"/>
        <v>685227.91000000003</v>
      </c>
    </row>
    <row r="87" ht="13.199999999999999" customHeight="1">
      <c r="A87" s="165" t="s">
        <v>106</v>
      </c>
      <c r="B87" s="166" t="s">
        <v>107</v>
      </c>
      <c r="C87" s="147">
        <v>21953</v>
      </c>
      <c r="D87" s="147">
        <v>2300206</v>
      </c>
      <c r="E87" s="148">
        <v>0</v>
      </c>
      <c r="F87" s="142">
        <f t="shared" si="3"/>
        <v>2278253</v>
      </c>
    </row>
    <row r="88" ht="13.199999999999999" customHeight="1">
      <c r="A88" s="145" t="s">
        <v>95</v>
      </c>
      <c r="B88" s="146" t="s">
        <v>108</v>
      </c>
      <c r="C88" s="167">
        <v>6849</v>
      </c>
      <c r="D88" s="167">
        <v>0</v>
      </c>
      <c r="E88" s="168">
        <v>0</v>
      </c>
      <c r="F88" s="110">
        <f t="shared" si="3"/>
        <v>-6849</v>
      </c>
    </row>
    <row r="89" ht="13.199999999999999" customHeight="1">
      <c r="A89" s="149" t="s">
        <v>97</v>
      </c>
      <c r="B89" s="150" t="s">
        <v>109</v>
      </c>
      <c r="C89" s="151">
        <v>0</v>
      </c>
      <c r="D89" s="151">
        <v>0</v>
      </c>
      <c r="E89" s="152">
        <v>0</v>
      </c>
      <c r="F89" s="153">
        <f t="shared" si="3"/>
        <v>0</v>
      </c>
    </row>
    <row r="90" ht="13.199999999999999" customHeight="1">
      <c r="A90" s="127" t="s">
        <v>110</v>
      </c>
      <c r="B90" s="128"/>
      <c r="C90" s="72">
        <f>C87+C88+C89</f>
        <v>28802</v>
      </c>
      <c r="D90" s="72">
        <f>D87+D88+D89</f>
        <v>2300206</v>
      </c>
      <c r="E90" s="72">
        <f>E87+E88+E89</f>
        <v>0</v>
      </c>
      <c r="F90" s="73">
        <f t="shared" si="3"/>
        <v>2271404</v>
      </c>
    </row>
    <row r="91" ht="13.199999999999999" customHeight="1">
      <c r="A91" s="129" t="s">
        <v>111</v>
      </c>
      <c r="B91" s="134" t="s">
        <v>112</v>
      </c>
      <c r="C91" s="122">
        <v>0</v>
      </c>
      <c r="D91" s="123">
        <v>173533.09</v>
      </c>
      <c r="E91" s="124">
        <v>0</v>
      </c>
      <c r="F91" s="104">
        <f t="shared" si="3"/>
        <v>173533.09</v>
      </c>
    </row>
    <row r="92" ht="15" customHeight="1">
      <c r="A92" s="169" t="s">
        <v>111</v>
      </c>
      <c r="B92" s="170" t="s">
        <v>113</v>
      </c>
      <c r="C92" s="171">
        <v>0</v>
      </c>
      <c r="D92" s="172">
        <v>318817.16999999998</v>
      </c>
      <c r="E92" s="173">
        <v>0</v>
      </c>
      <c r="F92" s="174">
        <f t="shared" si="3"/>
        <v>318817.16999999998</v>
      </c>
      <c r="I92">
        <v>15647805.560000001</v>
      </c>
    </row>
    <row r="93" ht="13.199999999999999" customHeight="1">
      <c r="A93" s="127" t="s">
        <v>114</v>
      </c>
      <c r="B93" s="128"/>
      <c r="C93" s="72">
        <f>SUM(C91:C92)</f>
        <v>0</v>
      </c>
      <c r="D93" s="72">
        <f>SUM(D91:D92)</f>
        <v>492350.26000000001</v>
      </c>
      <c r="E93" s="72">
        <f>SUM(E91:E92)</f>
        <v>0</v>
      </c>
      <c r="F93" s="120">
        <f t="shared" si="3"/>
        <v>492350.26000000001</v>
      </c>
      <c r="G93" s="5"/>
    </row>
    <row r="94" ht="13.199999999999999" customHeight="1">
      <c r="A94" s="129" t="s">
        <v>115</v>
      </c>
      <c r="B94" s="166" t="s">
        <v>116</v>
      </c>
      <c r="C94" s="175">
        <v>0</v>
      </c>
      <c r="D94" s="151">
        <v>49331.300000000003</v>
      </c>
      <c r="E94" s="152">
        <v>0</v>
      </c>
      <c r="F94" s="133">
        <f t="shared" si="3"/>
        <v>49331.300000000003</v>
      </c>
      <c r="G94" s="5"/>
      <c r="I94" s="34">
        <f>I92-F101</f>
        <v>-15791816.4</v>
      </c>
    </row>
    <row r="95" ht="13.199999999999999" customHeight="1">
      <c r="A95" s="127" t="s">
        <v>117</v>
      </c>
      <c r="B95" s="128"/>
      <c r="C95" s="72">
        <f>C94</f>
        <v>0</v>
      </c>
      <c r="D95" s="72">
        <f>D94</f>
        <v>49331.300000000003</v>
      </c>
      <c r="E95" s="72">
        <f>E94</f>
        <v>0</v>
      </c>
      <c r="F95" s="120">
        <f t="shared" si="3"/>
        <v>49331.300000000003</v>
      </c>
      <c r="G95" s="5"/>
    </row>
    <row r="96" ht="15" customHeight="1">
      <c r="A96" s="129" t="s">
        <v>118</v>
      </c>
      <c r="B96" s="134" t="s">
        <v>119</v>
      </c>
      <c r="C96" s="176">
        <v>0</v>
      </c>
      <c r="D96" s="177">
        <v>173784.04000000001</v>
      </c>
      <c r="E96" s="178">
        <v>0</v>
      </c>
      <c r="F96" s="133">
        <f t="shared" si="3"/>
        <v>173784.04000000001</v>
      </c>
      <c r="I96">
        <v>22247150.91</v>
      </c>
    </row>
    <row r="97" ht="13.199999999999999" customHeight="1">
      <c r="A97" s="127" t="s">
        <v>120</v>
      </c>
      <c r="B97" s="128"/>
      <c r="C97" s="159">
        <f>C96</f>
        <v>0</v>
      </c>
      <c r="D97" s="159">
        <f>D96</f>
        <v>173784.04000000001</v>
      </c>
      <c r="E97" s="159">
        <f>E96</f>
        <v>0</v>
      </c>
      <c r="F97" s="160">
        <f t="shared" si="3"/>
        <v>173784.04000000001</v>
      </c>
      <c r="I97" s="34">
        <f>F101-I96</f>
        <v>9192471.0500000007</v>
      </c>
      <c r="K97" s="34">
        <f>F101-J58</f>
        <v>30993642.289999999</v>
      </c>
    </row>
    <row r="98" ht="13.199999999999999" customHeight="1">
      <c r="A98" s="154" t="s">
        <v>121</v>
      </c>
      <c r="B98" s="179" t="s">
        <v>122</v>
      </c>
      <c r="C98" s="180">
        <v>0</v>
      </c>
      <c r="D98" s="180">
        <v>907</v>
      </c>
      <c r="E98" s="180">
        <v>0</v>
      </c>
      <c r="F98" s="181">
        <f t="shared" si="3"/>
        <v>907</v>
      </c>
    </row>
    <row r="99" ht="13.199999999999999" customHeight="1">
      <c r="A99" s="127" t="s">
        <v>123</v>
      </c>
      <c r="B99" s="128"/>
      <c r="C99" s="72">
        <f>C98</f>
        <v>0</v>
      </c>
      <c r="D99" s="72">
        <f>D98</f>
        <v>907</v>
      </c>
      <c r="E99" s="72">
        <f>E98</f>
        <v>0</v>
      </c>
      <c r="F99" s="73">
        <f t="shared" si="3"/>
        <v>907</v>
      </c>
    </row>
    <row r="100" ht="16.800000000000001" customHeight="1">
      <c r="A100" s="182" t="s">
        <v>124</v>
      </c>
      <c r="B100" s="183"/>
      <c r="C100" s="184">
        <f>C62+C66+C68+C70+C74+C78+C82+C84+C86+C90+C93+C95+C97+C99</f>
        <v>970751.15000000002</v>
      </c>
      <c r="D100" s="184">
        <f>D62+D66+D68+D70+D74+D78+D82+D84+D86+D90+D93+D95+D97+D99</f>
        <v>12863107.5</v>
      </c>
      <c r="E100" s="184">
        <f>E62+E66+E68+E70+E74+E78+E82+E84+E86+E90+E93+E95+E97+E99</f>
        <v>474979.16000000003</v>
      </c>
      <c r="F100" s="185">
        <f t="shared" ref="F100:F101" si="4">D100+E100-C100</f>
        <v>12367335.51</v>
      </c>
    </row>
    <row r="101" ht="16.800000000000001" customHeight="1">
      <c r="A101" s="186" t="s">
        <v>125</v>
      </c>
      <c r="B101" s="187"/>
      <c r="C101" s="188">
        <f>C58+C100</f>
        <v>982899</v>
      </c>
      <c r="D101" s="188">
        <f>D58+D100</f>
        <v>20071562.859999999</v>
      </c>
      <c r="E101" s="188">
        <f>E58+E100</f>
        <v>12350958.100000001</v>
      </c>
      <c r="F101" s="188">
        <f t="shared" si="4"/>
        <v>31439621.960000001</v>
      </c>
      <c r="I101">
        <v>31439621.960000001</v>
      </c>
      <c r="J101" s="34">
        <f>I101-F101</f>
        <v>0</v>
      </c>
    </row>
    <row r="102" ht="16.800000000000001" customHeight="1">
      <c r="A102" s="5"/>
      <c r="B102" s="5"/>
      <c r="C102" s="5"/>
      <c r="D102" s="5"/>
      <c r="E102" s="5"/>
      <c r="F102" s="5"/>
    </row>
    <row r="103" ht="13.949999999999999" customHeight="1">
      <c r="A103" s="5"/>
      <c r="B103" s="5"/>
      <c r="C103" s="5"/>
      <c r="D103" s="189" t="s">
        <v>126</v>
      </c>
      <c r="E103" s="190"/>
      <c r="F103" s="191">
        <f>F7</f>
        <v>5980</v>
      </c>
    </row>
    <row r="104" ht="13.949999999999999" customHeight="1">
      <c r="A104" s="5"/>
      <c r="B104" s="5"/>
      <c r="C104" s="5"/>
      <c r="D104" s="192" t="s">
        <v>127</v>
      </c>
      <c r="E104" s="193"/>
      <c r="F104" s="194">
        <f>F16+F31+F33+F35+F37+F41+F47+F49</f>
        <v>748222.27000000002</v>
      </c>
    </row>
    <row r="105" ht="13.949999999999999" customHeight="1">
      <c r="A105" s="5"/>
      <c r="B105" s="5"/>
      <c r="C105" s="5"/>
      <c r="D105" s="195" t="s">
        <v>128</v>
      </c>
      <c r="E105" s="196"/>
      <c r="F105" s="197">
        <f>F12+F14+F19+F28+F43+F51</f>
        <v>798621.18000000005</v>
      </c>
    </row>
    <row r="106" ht="13.949999999999999" customHeight="1">
      <c r="A106" s="5"/>
      <c r="B106" s="5"/>
      <c r="C106" s="5"/>
      <c r="D106" s="195" t="s">
        <v>129</v>
      </c>
      <c r="E106" s="198"/>
      <c r="F106" s="197">
        <f>F100</f>
        <v>12367335.51</v>
      </c>
    </row>
    <row r="107" ht="13.949999999999999" customHeight="1">
      <c r="A107" s="5"/>
      <c r="B107" s="5"/>
      <c r="C107" s="5"/>
      <c r="D107" s="199" t="s">
        <v>130</v>
      </c>
      <c r="E107" s="200"/>
      <c r="F107" s="201">
        <f>F53+F55+F57</f>
        <v>17519463</v>
      </c>
    </row>
    <row r="108" ht="18" customHeight="1">
      <c r="A108" s="5"/>
      <c r="B108" s="5"/>
      <c r="C108" s="5"/>
      <c r="D108" s="202" t="s">
        <v>125</v>
      </c>
      <c r="E108" s="203"/>
      <c r="F108" s="204">
        <f>SUM(F103:F107)</f>
        <v>31439621.960000001</v>
      </c>
      <c r="I108" s="34">
        <f>I101-F108</f>
        <v>0</v>
      </c>
    </row>
    <row r="109" ht="16.800000000000001" customHeight="1">
      <c r="A109" s="5"/>
      <c r="B109" s="5"/>
      <c r="C109" s="5"/>
      <c r="D109" s="5"/>
      <c r="E109" s="5"/>
      <c r="F109" s="5"/>
    </row>
    <row r="110" ht="13.949999999999999" customHeight="1">
      <c r="A110" s="5"/>
      <c r="B110" s="5"/>
      <c r="C110" s="5"/>
      <c r="D110" s="205" t="s">
        <v>131</v>
      </c>
      <c r="E110" s="206">
        <f>F19+F28</f>
        <v>761476.73999999999</v>
      </c>
      <c r="F110" s="5"/>
    </row>
    <row r="111" ht="13.949999999999999" customHeight="1">
      <c r="A111" s="5"/>
      <c r="B111" s="5"/>
      <c r="C111" s="5"/>
      <c r="D111" s="207" t="s">
        <v>132</v>
      </c>
      <c r="E111" s="69">
        <f>F16+F31+F33+F35+F37+F41+F47+F49</f>
        <v>748222.27000000002</v>
      </c>
      <c r="F111" s="5"/>
    </row>
    <row r="112" ht="13.949999999999999" customHeight="1">
      <c r="A112" s="5"/>
      <c r="B112" s="5"/>
      <c r="C112" s="5"/>
      <c r="D112" s="208" t="s">
        <v>133</v>
      </c>
      <c r="E112" s="209">
        <f>F12</f>
        <v>6877.5100000000002</v>
      </c>
      <c r="F112" s="5"/>
    </row>
    <row r="113" ht="13.949999999999999" customHeight="1">
      <c r="A113" s="5"/>
      <c r="B113" s="5"/>
      <c r="C113" s="5"/>
      <c r="D113" s="210" t="s">
        <v>134</v>
      </c>
      <c r="E113" s="211">
        <f>F100</f>
        <v>12367335.51</v>
      </c>
      <c r="F113" s="5"/>
    </row>
    <row r="114" ht="13.949999999999999" customHeight="1">
      <c r="A114" s="5"/>
      <c r="B114" s="5"/>
      <c r="C114" s="5"/>
      <c r="D114" s="208" t="s">
        <v>135</v>
      </c>
      <c r="E114" s="209">
        <f>F14+F43+F51</f>
        <v>30266.93</v>
      </c>
      <c r="F114" s="5"/>
    </row>
    <row r="115" ht="13.949999999999999" customHeight="1">
      <c r="A115" s="5"/>
      <c r="B115" s="5"/>
      <c r="C115" s="5"/>
      <c r="D115" s="210" t="s">
        <v>136</v>
      </c>
      <c r="E115" s="211">
        <f>F107</f>
        <v>17519463</v>
      </c>
      <c r="F115" s="5"/>
    </row>
    <row r="116" ht="13.949999999999999" customHeight="1">
      <c r="A116" s="5"/>
      <c r="B116" s="5"/>
      <c r="C116" s="5"/>
      <c r="D116" s="212" t="s">
        <v>137</v>
      </c>
      <c r="E116" s="209">
        <f>F103</f>
        <v>5980</v>
      </c>
      <c r="F116" s="5"/>
    </row>
    <row r="117" ht="13.949999999999999" customHeight="1">
      <c r="A117" s="5"/>
      <c r="B117" s="5"/>
      <c r="C117" s="5"/>
      <c r="D117" s="213" t="s">
        <v>125</v>
      </c>
      <c r="E117" s="214">
        <f>SUM(E110:E116)</f>
        <v>31439621.960000001</v>
      </c>
      <c r="F117" s="5"/>
    </row>
    <row r="118" ht="16.800000000000001" customHeight="1"/>
    <row r="119" ht="16.800000000000001" customHeight="1"/>
    <row r="120" ht="16.800000000000001" customHeight="1"/>
    <row r="121" ht="16.800000000000001" customHeight="1"/>
    <row r="122" ht="16.800000000000001" customHeight="1">
      <c r="J122" s="34">
        <f>F101+'CELKEM 315'!F88</f>
        <v>77611738.699999988</v>
      </c>
    </row>
    <row r="123" ht="16.800000000000001" customHeight="1">
      <c r="A123" s="5"/>
    </row>
    <row r="124" ht="16.800000000000001" customHeight="1"/>
    <row r="125" ht="16.800000000000001" customHeight="1">
      <c r="A125" s="5"/>
    </row>
    <row r="126" ht="16.800000000000001" customHeight="1">
      <c r="A126" s="5"/>
    </row>
    <row r="127" ht="16.800000000000001" customHeight="1">
      <c r="A127" s="5"/>
    </row>
    <row r="128" ht="16.800000000000001" customHeight="1">
      <c r="A128" s="5"/>
    </row>
    <row r="129" ht="16.800000000000001" customHeight="1"/>
    <row r="130" ht="16.800000000000001" customHeight="1"/>
    <row r="131" ht="16.800000000000001" customHeight="1"/>
    <row r="132" ht="16.800000000000001" customHeight="1"/>
    <row r="133" ht="16.800000000000001" customHeight="1">
      <c r="A133" s="5"/>
    </row>
    <row r="134" ht="16.800000000000001" customHeight="1">
      <c r="A134" s="5"/>
    </row>
    <row r="135" ht="16.800000000000001" customHeight="1">
      <c r="A135" s="5"/>
    </row>
    <row r="136" ht="16.800000000000001" customHeight="1">
      <c r="A136" s="5"/>
    </row>
    <row r="137" ht="16.800000000000001" customHeight="1">
      <c r="A137" s="5"/>
    </row>
    <row r="138" ht="16.800000000000001" customHeight="1">
      <c r="A138" s="5"/>
    </row>
    <row r="139" ht="16.800000000000001" customHeight="1">
      <c r="A139" s="5"/>
    </row>
    <row r="140" ht="16.800000000000001" customHeight="1">
      <c r="A140" s="5"/>
    </row>
    <row r="145" ht="13.199999999999999" customHeight="1">
      <c r="C145" s="4"/>
    </row>
    <row r="146" ht="13.199999999999999" customHeight="1">
      <c r="C146" s="4"/>
    </row>
    <row r="147" ht="13.199999999999999" customHeight="1">
      <c r="C147" s="215"/>
      <c r="E147" s="216"/>
    </row>
    <row r="149" ht="13.199999999999999" customHeight="1">
      <c r="A149" s="216" t="s">
        <v>138</v>
      </c>
    </row>
  </sheetData>
  <mergeCells count="37"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14:B14"/>
    <mergeCell ref="A19:B19"/>
    <mergeCell ref="A35:B35"/>
    <mergeCell ref="A37:B37"/>
    <mergeCell ref="A41:B41"/>
    <mergeCell ref="A43:B43"/>
    <mergeCell ref="A47:B47"/>
    <mergeCell ref="A49:B49"/>
    <mergeCell ref="A51:B51"/>
    <mergeCell ref="A53:B53"/>
    <mergeCell ref="A55:B55"/>
    <mergeCell ref="A57:B57"/>
    <mergeCell ref="A62:B62"/>
    <mergeCell ref="A66:B66"/>
    <mergeCell ref="A68:B68"/>
    <mergeCell ref="A70:B70"/>
    <mergeCell ref="A74:B74"/>
    <mergeCell ref="A78:B78"/>
    <mergeCell ref="A82:B82"/>
    <mergeCell ref="A84:B84"/>
    <mergeCell ref="A86:B86"/>
    <mergeCell ref="A90:B90"/>
    <mergeCell ref="A93:B93"/>
    <mergeCell ref="A95:B95"/>
    <mergeCell ref="A97:B97"/>
    <mergeCell ref="A99:B99"/>
    <mergeCell ref="A100:B100"/>
    <mergeCell ref="A101:B101"/>
  </mergeCells>
  <printOptions headings="0" gridLines="0"/>
  <pageMargins left="0.51181100000000002" right="0.51181100000000002" top="0.748031" bottom="0.90551199999999987" header="1.1023620000000003" footer="0.51181100000000002"/>
  <pageSetup paperSize="9" scale="72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" zoomScale="100" workbookViewId="0">
      <pane ySplit="2" topLeftCell="A3" activePane="bottomLeft" state="frozen"/>
      <selection activeCell="E100" activeCellId="0" sqref="E100"/>
    </sheetView>
  </sheetViews>
  <sheetFormatPr baseColWidth="8" defaultRowHeight="13.199999999999999" customHeight="1"/>
  <cols>
    <col customWidth="1" min="1" max="1" width="42.441400000000002"/>
    <col customWidth="1" min="2" max="2" width="7.8867200000000004"/>
    <col customWidth="1" min="3" max="3" width="15.664099999999999"/>
    <col customWidth="1" min="4" max="4" width="16.886700000000001"/>
    <col customWidth="1" min="5" max="5" width="15.664099999999999"/>
    <col customWidth="1" min="6" max="6" width="16.664100000000001"/>
    <col bestFit="1" customWidth="1" min="7" max="7" width="12.664099999999999"/>
    <col customWidth="1" min="8" max="8" width="16.332000000000001"/>
    <col customWidth="1" min="9" max="9" width="0.109375"/>
    <col customWidth="1" min="10" max="10" width="14.664099999999999"/>
    <col customWidth="1" min="11" max="12" width="18.886700000000001"/>
  </cols>
  <sheetData>
    <row r="1" ht="17.399999999999999">
      <c r="A1" s="1" t="s">
        <v>0</v>
      </c>
      <c r="B1" s="2"/>
      <c r="C1" s="2"/>
      <c r="D1" s="2"/>
      <c r="E1" s="2"/>
      <c r="F1" s="2"/>
      <c r="G1" s="2"/>
      <c r="H1" s="2"/>
    </row>
    <row r="2" ht="15.6">
      <c r="A2" s="3" t="s">
        <v>1</v>
      </c>
      <c r="B2" s="3"/>
      <c r="C2" s="3"/>
      <c r="D2" s="3"/>
      <c r="E2" s="3"/>
      <c r="F2" s="3"/>
      <c r="G2" s="3"/>
      <c r="H2" s="3"/>
    </row>
    <row r="3" ht="21">
      <c r="A3" s="217" t="s">
        <v>139</v>
      </c>
      <c r="B3" s="217"/>
      <c r="C3" s="217"/>
      <c r="D3" s="217"/>
      <c r="E3" s="217"/>
      <c r="F3" s="217"/>
      <c r="G3" s="5"/>
      <c r="H3" s="5"/>
    </row>
    <row r="4" ht="20.100000000000001" customHeight="1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140</v>
      </c>
    </row>
    <row r="5" ht="20.100000000000001" customHeight="1">
      <c r="A5" s="10"/>
      <c r="B5" s="11"/>
      <c r="C5" s="12"/>
      <c r="D5" s="12"/>
      <c r="E5" s="12"/>
      <c r="F5" s="13"/>
    </row>
    <row r="6" s="5" customFormat="1" ht="14.4" customHeight="1">
      <c r="A6" s="218" t="s">
        <v>141</v>
      </c>
      <c r="B6" s="82">
        <v>201</v>
      </c>
      <c r="C6" s="84">
        <v>0</v>
      </c>
      <c r="D6" s="84">
        <v>1685</v>
      </c>
      <c r="E6" s="84">
        <v>0</v>
      </c>
      <c r="F6" s="219">
        <f t="shared" ref="F6:F9" si="5">D6+E6-C6</f>
        <v>1685</v>
      </c>
    </row>
    <row r="7" ht="13.199999999999999">
      <c r="A7" s="218" t="s">
        <v>142</v>
      </c>
      <c r="B7" s="82">
        <v>929</v>
      </c>
      <c r="C7" s="80">
        <v>0</v>
      </c>
      <c r="D7" s="80">
        <v>0</v>
      </c>
      <c r="E7" s="80">
        <v>0</v>
      </c>
      <c r="F7" s="219">
        <f t="shared" si="5"/>
        <v>0</v>
      </c>
    </row>
    <row r="8" ht="13.199999999999999">
      <c r="A8" s="218" t="s">
        <v>143</v>
      </c>
      <c r="B8" s="82">
        <v>929</v>
      </c>
      <c r="C8" s="80">
        <v>1988</v>
      </c>
      <c r="D8" s="80">
        <v>0</v>
      </c>
      <c r="E8" s="80">
        <v>0</v>
      </c>
      <c r="F8" s="219">
        <f t="shared" si="5"/>
        <v>-1988</v>
      </c>
    </row>
    <row r="9" ht="13.800000000000001">
      <c r="A9" s="218" t="s">
        <v>144</v>
      </c>
      <c r="B9" s="82">
        <v>929</v>
      </c>
      <c r="C9" s="80">
        <v>0</v>
      </c>
      <c r="D9" s="80">
        <v>0</v>
      </c>
      <c r="E9" s="80">
        <v>82732</v>
      </c>
      <c r="F9" s="219">
        <f t="shared" si="5"/>
        <v>82732</v>
      </c>
      <c r="H9" s="34">
        <f>F8+F9</f>
        <v>80744</v>
      </c>
    </row>
    <row r="10" ht="13.800000000000001">
      <c r="A10" s="220" t="s">
        <v>145</v>
      </c>
      <c r="B10" s="221"/>
      <c r="C10" s="159">
        <f>SUM(C6:C9)</f>
        <v>1988</v>
      </c>
      <c r="D10" s="159">
        <f>SUM(D6:D9)</f>
        <v>1685</v>
      </c>
      <c r="E10" s="159">
        <f>SUM(E6:E9)</f>
        <v>82732</v>
      </c>
      <c r="F10" s="160">
        <f>D10+E10-C10</f>
        <v>82429</v>
      </c>
      <c r="N10" s="34"/>
    </row>
    <row r="11" ht="13.199999999999999">
      <c r="A11" s="222" t="s">
        <v>146</v>
      </c>
      <c r="B11" s="223"/>
      <c r="C11" s="223"/>
      <c r="D11" s="223"/>
      <c r="E11" s="223"/>
      <c r="F11" s="224"/>
      <c r="G11" s="34"/>
    </row>
    <row r="12" ht="13.199999999999999">
      <c r="A12" s="225" t="s">
        <v>147</v>
      </c>
      <c r="B12" s="79">
        <v>934</v>
      </c>
      <c r="C12" s="226">
        <v>0</v>
      </c>
      <c r="D12" s="80">
        <v>54447</v>
      </c>
      <c r="E12" s="80">
        <v>34131</v>
      </c>
      <c r="F12" s="227">
        <f t="shared" ref="F12:F16" si="6">D12+E12-C12</f>
        <v>88578</v>
      </c>
      <c r="L12" s="34"/>
    </row>
    <row r="13" ht="13.199999999999999">
      <c r="A13" s="225" t="s">
        <v>148</v>
      </c>
      <c r="B13" s="79">
        <v>964</v>
      </c>
      <c r="C13" s="80">
        <v>0</v>
      </c>
      <c r="D13" s="80">
        <v>0</v>
      </c>
      <c r="E13" s="80">
        <v>46064.519999999997</v>
      </c>
      <c r="F13" s="227">
        <f t="shared" si="6"/>
        <v>46064.519999999997</v>
      </c>
    </row>
    <row r="14" ht="13.199999999999999">
      <c r="A14" s="225" t="s">
        <v>149</v>
      </c>
      <c r="B14" s="79">
        <v>966</v>
      </c>
      <c r="C14" s="80">
        <v>0</v>
      </c>
      <c r="D14" s="80">
        <v>0</v>
      </c>
      <c r="E14" s="80">
        <v>0</v>
      </c>
      <c r="F14" s="227">
        <f t="shared" si="6"/>
        <v>0</v>
      </c>
    </row>
    <row r="15" ht="13.199999999999999">
      <c r="A15" s="225" t="s">
        <v>150</v>
      </c>
      <c r="B15" s="79">
        <v>998</v>
      </c>
      <c r="C15" s="80">
        <v>0</v>
      </c>
      <c r="D15" s="80">
        <v>0</v>
      </c>
      <c r="E15" s="80">
        <v>5508</v>
      </c>
      <c r="F15" s="227">
        <f t="shared" si="6"/>
        <v>5508</v>
      </c>
    </row>
    <row r="16" ht="13.199999999999999">
      <c r="A16" s="47" t="s">
        <v>151</v>
      </c>
      <c r="B16" s="48">
        <v>902</v>
      </c>
      <c r="C16" s="49">
        <v>781827.42000000004</v>
      </c>
      <c r="D16" s="49">
        <v>10577542.33</v>
      </c>
      <c r="E16" s="49">
        <v>6165616.8499999996</v>
      </c>
      <c r="F16" s="227">
        <f t="shared" si="6"/>
        <v>15961331.76</v>
      </c>
    </row>
    <row r="17" ht="13.800000000000001">
      <c r="A17" s="228" t="s">
        <v>152</v>
      </c>
      <c r="B17" s="229"/>
      <c r="C17" s="159">
        <f>SUM(C12:C16)</f>
        <v>781827.42000000004</v>
      </c>
      <c r="D17" s="159">
        <f>SUM(D12:D16)</f>
        <v>10631989.33</v>
      </c>
      <c r="E17" s="159">
        <f>SUM(E12:E16)</f>
        <v>6251320.3699999992</v>
      </c>
      <c r="F17" s="160">
        <f>SUM(F12:F16)</f>
        <v>16101482.279999999</v>
      </c>
    </row>
    <row r="18" ht="13.199999999999999">
      <c r="A18" s="222" t="s">
        <v>153</v>
      </c>
      <c r="B18" s="223"/>
      <c r="C18" s="223"/>
      <c r="D18" s="223"/>
      <c r="E18" s="223"/>
      <c r="F18" s="224"/>
    </row>
    <row r="19" ht="13.199999999999999">
      <c r="A19" s="225" t="s">
        <v>154</v>
      </c>
      <c r="B19" s="79">
        <v>954</v>
      </c>
      <c r="C19" s="80">
        <v>0</v>
      </c>
      <c r="D19" s="80">
        <v>1936</v>
      </c>
      <c r="E19" s="80">
        <v>51860</v>
      </c>
      <c r="F19" s="227">
        <f t="shared" ref="F19:F20" si="7">D19+E19-C19</f>
        <v>53796</v>
      </c>
    </row>
    <row r="20" ht="13.199999999999999">
      <c r="A20" s="47" t="s">
        <v>155</v>
      </c>
      <c r="B20" s="48">
        <v>904</v>
      </c>
      <c r="C20" s="49">
        <v>69708.860000000001</v>
      </c>
      <c r="D20" s="49">
        <v>305901.42999999999</v>
      </c>
      <c r="E20" s="49">
        <v>206113.34</v>
      </c>
      <c r="F20" s="227">
        <f t="shared" si="7"/>
        <v>442305.91000000003</v>
      </c>
    </row>
    <row r="21" ht="13.199999999999999">
      <c r="A21" s="228" t="s">
        <v>156</v>
      </c>
      <c r="B21" s="229"/>
      <c r="C21" s="159">
        <f>SUM(C19:C20)</f>
        <v>69708.860000000001</v>
      </c>
      <c r="D21" s="159">
        <f>SUM(D19:D20)</f>
        <v>307837.42999999999</v>
      </c>
      <c r="E21" s="159">
        <f>SUM(E19:E20)</f>
        <v>257973.34</v>
      </c>
      <c r="F21" s="160">
        <f>SUM(F19:F20)</f>
        <v>496101.91000000003</v>
      </c>
    </row>
    <row r="22" ht="13.199999999999999">
      <c r="A22" s="222" t="s">
        <v>157</v>
      </c>
      <c r="B22" s="223"/>
      <c r="C22" s="223"/>
      <c r="D22" s="223"/>
      <c r="E22" s="223"/>
      <c r="F22" s="224"/>
    </row>
    <row r="23" ht="13.199999999999999">
      <c r="A23" s="225" t="s">
        <v>158</v>
      </c>
      <c r="B23" s="79">
        <v>953</v>
      </c>
      <c r="C23" s="80">
        <v>1400</v>
      </c>
      <c r="D23" s="80">
        <v>9000</v>
      </c>
      <c r="E23" s="80">
        <v>23000</v>
      </c>
      <c r="F23" s="227">
        <f t="shared" ref="F23:F74" si="8">D23+E23-C23</f>
        <v>30600</v>
      </c>
    </row>
    <row r="24" ht="13.199999999999999">
      <c r="A24" s="225" t="s">
        <v>159</v>
      </c>
      <c r="B24" s="79">
        <v>941</v>
      </c>
      <c r="C24" s="80">
        <v>8700</v>
      </c>
      <c r="D24" s="80">
        <v>55400</v>
      </c>
      <c r="E24" s="80">
        <v>34000</v>
      </c>
      <c r="F24" s="227">
        <f t="shared" si="8"/>
        <v>80700</v>
      </c>
    </row>
    <row r="25" ht="13.199999999999999">
      <c r="A25" s="225" t="s">
        <v>160</v>
      </c>
      <c r="B25" s="79">
        <v>965</v>
      </c>
      <c r="C25" s="80">
        <v>0</v>
      </c>
      <c r="D25" s="80">
        <v>0</v>
      </c>
      <c r="E25" s="80">
        <v>400</v>
      </c>
      <c r="F25" s="227">
        <f t="shared" si="8"/>
        <v>400</v>
      </c>
    </row>
    <row r="26" ht="13.199999999999999">
      <c r="A26" s="228" t="s">
        <v>161</v>
      </c>
      <c r="B26" s="229"/>
      <c r="C26" s="159">
        <f>SUM(C23:C25)</f>
        <v>10100</v>
      </c>
      <c r="D26" s="159">
        <f>SUM(D23:D25)</f>
        <v>64400</v>
      </c>
      <c r="E26" s="159">
        <f>SUM(E23:E25)</f>
        <v>57400</v>
      </c>
      <c r="F26" s="160">
        <f t="shared" si="8"/>
        <v>111700</v>
      </c>
    </row>
    <row r="27" ht="13.199999999999999">
      <c r="A27" s="218" t="s">
        <v>162</v>
      </c>
      <c r="B27" s="82">
        <v>119</v>
      </c>
      <c r="C27" s="84">
        <v>0</v>
      </c>
      <c r="D27" s="84">
        <v>0</v>
      </c>
      <c r="E27" s="84">
        <v>0</v>
      </c>
      <c r="F27" s="219">
        <f t="shared" si="8"/>
        <v>0</v>
      </c>
      <c r="J27" s="34"/>
    </row>
    <row r="28" s="5" customFormat="1">
      <c r="A28" s="218" t="s">
        <v>163</v>
      </c>
      <c r="B28" s="79">
        <v>131</v>
      </c>
      <c r="C28" s="84">
        <v>0</v>
      </c>
      <c r="D28" s="84">
        <v>0</v>
      </c>
      <c r="E28" s="84">
        <v>0</v>
      </c>
      <c r="F28" s="219">
        <f t="shared" si="8"/>
        <v>0</v>
      </c>
      <c r="J28" s="34"/>
    </row>
    <row r="29" ht="13.800000000000001">
      <c r="A29" s="225" t="s">
        <v>164</v>
      </c>
      <c r="B29" s="79">
        <v>152</v>
      </c>
      <c r="C29" s="80">
        <v>0</v>
      </c>
      <c r="D29" s="80">
        <v>50000</v>
      </c>
      <c r="E29" s="80">
        <v>5000</v>
      </c>
      <c r="F29" s="227">
        <f t="shared" si="8"/>
        <v>55000</v>
      </c>
      <c r="J29" s="34"/>
    </row>
    <row r="30" ht="13.800000000000001">
      <c r="A30" s="230" t="s">
        <v>165</v>
      </c>
      <c r="B30" s="231"/>
      <c r="C30" s="232">
        <f>SUM(C27:C29)</f>
        <v>0</v>
      </c>
      <c r="D30" s="232">
        <f>SUM(D27:D29)</f>
        <v>50000</v>
      </c>
      <c r="E30" s="232">
        <f>SUM(E27:E29)</f>
        <v>5000</v>
      </c>
      <c r="F30" s="233">
        <f t="shared" si="8"/>
        <v>55000</v>
      </c>
      <c r="J30" s="34"/>
    </row>
    <row r="31" ht="13.199999999999999">
      <c r="A31" s="225" t="s">
        <v>166</v>
      </c>
      <c r="B31" s="82">
        <v>967</v>
      </c>
      <c r="C31" s="84">
        <v>53670.620000000003</v>
      </c>
      <c r="D31" s="84">
        <v>14774297.939999999</v>
      </c>
      <c r="E31" s="84">
        <v>496000</v>
      </c>
      <c r="F31" s="219">
        <f t="shared" si="8"/>
        <v>15216627.32</v>
      </c>
      <c r="J31" s="34"/>
    </row>
    <row r="32" ht="13.199999999999999">
      <c r="A32" s="225" t="s">
        <v>167</v>
      </c>
      <c r="B32" s="79">
        <v>969</v>
      </c>
      <c r="C32" s="80">
        <v>1000</v>
      </c>
      <c r="D32" s="80">
        <v>6100</v>
      </c>
      <c r="E32" s="80">
        <v>0</v>
      </c>
      <c r="F32" s="227">
        <f t="shared" si="8"/>
        <v>5100</v>
      </c>
      <c r="J32" s="34"/>
    </row>
    <row r="33" ht="13.199999999999999">
      <c r="A33" s="225" t="s">
        <v>168</v>
      </c>
      <c r="B33" s="79">
        <v>146</v>
      </c>
      <c r="C33" s="80">
        <v>2903.4400000000001</v>
      </c>
      <c r="D33" s="80">
        <v>628202.40000000002</v>
      </c>
      <c r="E33" s="80">
        <v>35500</v>
      </c>
      <c r="F33" s="227">
        <f t="shared" si="8"/>
        <v>660798.96000000008</v>
      </c>
    </row>
    <row r="34" ht="13.800000000000001">
      <c r="A34" s="47" t="s">
        <v>169</v>
      </c>
      <c r="B34" s="48">
        <v>997</v>
      </c>
      <c r="C34" s="49">
        <v>1511.28</v>
      </c>
      <c r="D34" s="49">
        <v>18000</v>
      </c>
      <c r="E34" s="49">
        <v>16800</v>
      </c>
      <c r="F34" s="50">
        <f t="shared" si="8"/>
        <v>33288.720000000001</v>
      </c>
    </row>
    <row r="35" s="5" customFormat="1">
      <c r="A35" s="230" t="s">
        <v>170</v>
      </c>
      <c r="B35" s="231"/>
      <c r="C35" s="232">
        <f>SUM(C31:C34)</f>
        <v>59085.340000000004</v>
      </c>
      <c r="D35" s="232">
        <f>SUM(D31:D34)</f>
        <v>15426600.34</v>
      </c>
      <c r="E35" s="232">
        <f>SUM(E31:E34)</f>
        <v>548300</v>
      </c>
      <c r="F35" s="233">
        <f t="shared" si="8"/>
        <v>15915815</v>
      </c>
    </row>
    <row r="36" ht="13.800000000000001">
      <c r="A36" s="220" t="s">
        <v>171</v>
      </c>
      <c r="B36" s="221"/>
      <c r="C36" s="159">
        <f>C30+C35</f>
        <v>59085.340000000004</v>
      </c>
      <c r="D36" s="159">
        <f>D30+D35</f>
        <v>15476600.34</v>
      </c>
      <c r="E36" s="159">
        <f>E30+E35</f>
        <v>553300</v>
      </c>
      <c r="F36" s="160">
        <f t="shared" si="8"/>
        <v>15970815</v>
      </c>
      <c r="H36">
        <v>13642469.130000001</v>
      </c>
      <c r="J36" s="34">
        <f>H36-F36</f>
        <v>-2328345.8699999992</v>
      </c>
    </row>
    <row r="37" ht="13.199999999999999">
      <c r="A37" s="225" t="s">
        <v>172</v>
      </c>
      <c r="B37" s="79">
        <v>154</v>
      </c>
      <c r="C37" s="80">
        <v>0</v>
      </c>
      <c r="D37" s="80">
        <v>187072.64999999999</v>
      </c>
      <c r="E37" s="80">
        <v>0</v>
      </c>
      <c r="F37" s="227">
        <f t="shared" si="8"/>
        <v>187072.64999999999</v>
      </c>
    </row>
    <row r="38" ht="13.199999999999999">
      <c r="A38" s="225" t="s">
        <v>173</v>
      </c>
      <c r="B38" s="79">
        <v>157</v>
      </c>
      <c r="C38" s="80">
        <v>0</v>
      </c>
      <c r="D38" s="80">
        <v>10000</v>
      </c>
      <c r="E38" s="80">
        <v>0</v>
      </c>
      <c r="F38" s="227">
        <f t="shared" si="8"/>
        <v>10000</v>
      </c>
    </row>
    <row r="39" ht="13.800000000000001">
      <c r="A39" s="47" t="s">
        <v>174</v>
      </c>
      <c r="B39" s="48">
        <v>973</v>
      </c>
      <c r="C39" s="49">
        <v>0</v>
      </c>
      <c r="D39" s="49">
        <v>50400</v>
      </c>
      <c r="E39" s="49">
        <v>0</v>
      </c>
      <c r="F39" s="50">
        <f t="shared" si="8"/>
        <v>50400</v>
      </c>
    </row>
    <row r="40" ht="13.800000000000001">
      <c r="A40" s="220" t="s">
        <v>175</v>
      </c>
      <c r="B40" s="221"/>
      <c r="C40" s="159">
        <f>SUM(C37:C39)</f>
        <v>0</v>
      </c>
      <c r="D40" s="159">
        <f>SUM(D37:D39)</f>
        <v>247472.64999999999</v>
      </c>
      <c r="E40" s="159">
        <f>SUM(E37:E39)</f>
        <v>0</v>
      </c>
      <c r="F40" s="160">
        <f t="shared" si="8"/>
        <v>247472.64999999999</v>
      </c>
    </row>
    <row r="41" ht="13.199999999999999">
      <c r="A41" s="225" t="s">
        <v>176</v>
      </c>
      <c r="B41" s="79">
        <v>976</v>
      </c>
      <c r="C41" s="80">
        <v>0</v>
      </c>
      <c r="D41" s="80">
        <v>182125</v>
      </c>
      <c r="E41" s="80">
        <v>0</v>
      </c>
      <c r="F41" s="227">
        <f t="shared" si="8"/>
        <v>182125</v>
      </c>
    </row>
    <row r="42" ht="13.800000000000001">
      <c r="A42" s="47" t="s">
        <v>177</v>
      </c>
      <c r="B42" s="48">
        <v>979</v>
      </c>
      <c r="C42" s="49">
        <v>0</v>
      </c>
      <c r="D42" s="49">
        <v>12000</v>
      </c>
      <c r="E42" s="49">
        <v>0</v>
      </c>
      <c r="F42" s="50">
        <f t="shared" si="8"/>
        <v>12000</v>
      </c>
    </row>
    <row r="43" ht="13.800000000000001">
      <c r="A43" s="220" t="s">
        <v>178</v>
      </c>
      <c r="B43" s="221"/>
      <c r="C43" s="159">
        <f>SUM(C41:C42)</f>
        <v>0</v>
      </c>
      <c r="D43" s="159">
        <f>SUM(D41:D42)</f>
        <v>194125</v>
      </c>
      <c r="E43" s="159">
        <f>SUM(E41:E42)</f>
        <v>0</v>
      </c>
      <c r="F43" s="160">
        <f t="shared" si="8"/>
        <v>194125</v>
      </c>
    </row>
    <row r="44" ht="13.199999999999999">
      <c r="A44" s="225" t="s">
        <v>179</v>
      </c>
      <c r="B44" s="234">
        <v>106</v>
      </c>
      <c r="C44" s="49">
        <v>0</v>
      </c>
      <c r="D44" s="49">
        <v>7600</v>
      </c>
      <c r="E44" s="49">
        <v>0</v>
      </c>
      <c r="F44" s="227">
        <f t="shared" si="8"/>
        <v>7600</v>
      </c>
    </row>
    <row r="45" ht="13.199999999999999">
      <c r="A45" s="225" t="s">
        <v>180</v>
      </c>
      <c r="B45" s="234">
        <v>992</v>
      </c>
      <c r="C45" s="49">
        <v>27868.959999999999</v>
      </c>
      <c r="D45" s="49">
        <v>5475915.79</v>
      </c>
      <c r="E45" s="49">
        <v>183200</v>
      </c>
      <c r="F45" s="227">
        <f t="shared" si="8"/>
        <v>5631246.8300000001</v>
      </c>
    </row>
    <row r="46" ht="13.199999999999999">
      <c r="A46" s="225" t="s">
        <v>181</v>
      </c>
      <c r="B46" s="234">
        <v>993</v>
      </c>
      <c r="C46" s="49">
        <v>3000</v>
      </c>
      <c r="D46" s="49">
        <v>552098.56999999995</v>
      </c>
      <c r="E46" s="49">
        <v>12500</v>
      </c>
      <c r="F46" s="227">
        <f t="shared" si="8"/>
        <v>561598.56999999995</v>
      </c>
    </row>
    <row r="47" ht="13.199999999999999">
      <c r="A47" s="47" t="s">
        <v>182</v>
      </c>
      <c r="B47" s="234">
        <v>994</v>
      </c>
      <c r="C47" s="49">
        <v>0</v>
      </c>
      <c r="D47" s="49">
        <v>5460</v>
      </c>
      <c r="E47" s="49">
        <v>2000</v>
      </c>
      <c r="F47" s="50">
        <f t="shared" si="8"/>
        <v>7460</v>
      </c>
    </row>
    <row r="48" ht="13.199999999999999">
      <c r="A48" s="220" t="s">
        <v>183</v>
      </c>
      <c r="B48" s="221"/>
      <c r="C48" s="159">
        <f>SUM(C44:C47)</f>
        <v>30868.959999999999</v>
      </c>
      <c r="D48" s="159">
        <f>SUM(D44:D47)</f>
        <v>6041074.3600000003</v>
      </c>
      <c r="E48" s="159">
        <f>SUM(E44:E47)</f>
        <v>197700</v>
      </c>
      <c r="F48" s="160">
        <f t="shared" si="8"/>
        <v>6207905.4000000004</v>
      </c>
    </row>
    <row r="49" ht="13.199999999999999">
      <c r="A49" s="225" t="s">
        <v>184</v>
      </c>
      <c r="B49" s="234">
        <v>975</v>
      </c>
      <c r="C49" s="49">
        <v>0</v>
      </c>
      <c r="D49" s="49">
        <v>0</v>
      </c>
      <c r="E49" s="49">
        <v>0</v>
      </c>
      <c r="F49" s="227">
        <v>0</v>
      </c>
    </row>
    <row r="50" ht="13.199999999999999">
      <c r="A50" s="47" t="s">
        <v>185</v>
      </c>
      <c r="B50" s="234">
        <v>996</v>
      </c>
      <c r="C50" s="49">
        <v>6801.6700000000001</v>
      </c>
      <c r="D50" s="49">
        <v>1129977.9399999999</v>
      </c>
      <c r="E50" s="49">
        <v>2300</v>
      </c>
      <c r="F50" s="50">
        <f t="shared" si="8"/>
        <v>1125476.27</v>
      </c>
    </row>
    <row r="51" ht="13.199999999999999">
      <c r="A51" s="220" t="s">
        <v>186</v>
      </c>
      <c r="B51" s="221"/>
      <c r="C51" s="159">
        <f>C50</f>
        <v>6801.6700000000001</v>
      </c>
      <c r="D51" s="159">
        <f>D50</f>
        <v>1129977.9399999999</v>
      </c>
      <c r="E51" s="159">
        <f>E50</f>
        <v>2300</v>
      </c>
      <c r="F51" s="160">
        <f t="shared" si="8"/>
        <v>1125476.27</v>
      </c>
    </row>
    <row r="52" ht="13.199999999999999">
      <c r="A52" s="225" t="s">
        <v>187</v>
      </c>
      <c r="B52" s="234">
        <v>142</v>
      </c>
      <c r="C52" s="49">
        <v>0</v>
      </c>
      <c r="D52" s="49">
        <v>5470.3199999999997</v>
      </c>
      <c r="E52" s="49">
        <v>0</v>
      </c>
      <c r="F52" s="227">
        <f t="shared" si="8"/>
        <v>5470.3199999999997</v>
      </c>
    </row>
    <row r="53" ht="13.800000000000001">
      <c r="A53" s="225" t="s">
        <v>188</v>
      </c>
      <c r="B53" s="234">
        <v>939</v>
      </c>
      <c r="C53" s="49">
        <v>0</v>
      </c>
      <c r="D53" s="49">
        <v>38000</v>
      </c>
      <c r="E53" s="49">
        <v>1500</v>
      </c>
      <c r="F53" s="227">
        <f t="shared" si="8"/>
        <v>39500</v>
      </c>
    </row>
    <row r="54" ht="13.199999999999999">
      <c r="A54" s="220" t="s">
        <v>189</v>
      </c>
      <c r="B54" s="221"/>
      <c r="C54" s="159">
        <f>SUM(C52:C53)</f>
        <v>0</v>
      </c>
      <c r="D54" s="159">
        <f>SUM(D52:D53)</f>
        <v>43470.32</v>
      </c>
      <c r="E54" s="159">
        <f>SUM(E52:E53)</f>
        <v>1500</v>
      </c>
      <c r="F54" s="160">
        <f t="shared" si="8"/>
        <v>44970.32</v>
      </c>
    </row>
    <row r="55" ht="13.199999999999999">
      <c r="A55" s="47" t="s">
        <v>190</v>
      </c>
      <c r="B55" s="48">
        <v>130</v>
      </c>
      <c r="C55" s="49">
        <v>0</v>
      </c>
      <c r="D55" s="49">
        <v>127681</v>
      </c>
      <c r="E55" s="49">
        <v>0</v>
      </c>
      <c r="F55" s="50">
        <f t="shared" si="8"/>
        <v>127681</v>
      </c>
    </row>
    <row r="56" ht="13.199999999999999">
      <c r="A56" s="220" t="s">
        <v>191</v>
      </c>
      <c r="B56" s="221"/>
      <c r="C56" s="159">
        <f>C55</f>
        <v>0</v>
      </c>
      <c r="D56" s="159">
        <f>D55</f>
        <v>127681</v>
      </c>
      <c r="E56" s="159">
        <f>E55</f>
        <v>0</v>
      </c>
      <c r="F56" s="160">
        <f t="shared" si="8"/>
        <v>127681</v>
      </c>
    </row>
    <row r="57" ht="13.199999999999999">
      <c r="A57" s="225" t="s">
        <v>192</v>
      </c>
      <c r="B57" s="79">
        <v>135</v>
      </c>
      <c r="C57" s="80">
        <v>1500</v>
      </c>
      <c r="D57" s="80">
        <v>97495</v>
      </c>
      <c r="E57" s="80">
        <v>0</v>
      </c>
      <c r="F57" s="227">
        <f t="shared" si="8"/>
        <v>95995</v>
      </c>
    </row>
    <row r="58" ht="13.199999999999999">
      <c r="A58" s="47" t="s">
        <v>193</v>
      </c>
      <c r="B58" s="48">
        <v>136</v>
      </c>
      <c r="C58" s="49">
        <v>0</v>
      </c>
      <c r="D58" s="49">
        <v>142470</v>
      </c>
      <c r="E58" s="49">
        <v>0</v>
      </c>
      <c r="F58" s="50">
        <f t="shared" si="8"/>
        <v>142470</v>
      </c>
    </row>
    <row r="59" ht="13.199999999999999">
      <c r="A59" s="220" t="s">
        <v>194</v>
      </c>
      <c r="B59" s="221"/>
      <c r="C59" s="159">
        <f>SUM(C57:C58)</f>
        <v>1500</v>
      </c>
      <c r="D59" s="159">
        <f>SUM(D57:D58)</f>
        <v>239965</v>
      </c>
      <c r="E59" s="159">
        <f>SUM(E57:E58)</f>
        <v>0</v>
      </c>
      <c r="F59" s="160">
        <f t="shared" si="8"/>
        <v>238465</v>
      </c>
    </row>
    <row r="60" ht="13.199999999999999">
      <c r="A60" s="235" t="s">
        <v>195</v>
      </c>
      <c r="B60" s="236">
        <v>121</v>
      </c>
      <c r="C60" s="226">
        <v>0</v>
      </c>
      <c r="D60" s="226">
        <v>283440.69</v>
      </c>
      <c r="E60" s="226">
        <v>0</v>
      </c>
      <c r="F60" s="237">
        <f t="shared" si="8"/>
        <v>283440.69</v>
      </c>
      <c r="J60" s="34"/>
    </row>
    <row r="61" ht="13.800000000000001">
      <c r="A61" s="220" t="s">
        <v>196</v>
      </c>
      <c r="B61" s="221"/>
      <c r="C61" s="159">
        <f>C60</f>
        <v>0</v>
      </c>
      <c r="D61" s="159">
        <f>D60</f>
        <v>283440.69</v>
      </c>
      <c r="E61" s="159">
        <f>E60</f>
        <v>0</v>
      </c>
      <c r="F61" s="160">
        <f t="shared" si="8"/>
        <v>283440.69</v>
      </c>
    </row>
    <row r="62" ht="13.800000000000001">
      <c r="A62" s="238" t="s">
        <v>197</v>
      </c>
      <c r="B62" s="229">
        <v>143</v>
      </c>
      <c r="C62" s="239">
        <v>0</v>
      </c>
      <c r="D62" s="239">
        <v>500</v>
      </c>
      <c r="E62" s="239">
        <v>0</v>
      </c>
      <c r="F62" s="240">
        <f t="shared" si="8"/>
        <v>500</v>
      </c>
    </row>
    <row r="63" ht="13.800000000000001">
      <c r="A63" s="241" t="s">
        <v>198</v>
      </c>
      <c r="B63" s="236"/>
      <c r="C63" s="242">
        <f>SUM(C62)</f>
        <v>0</v>
      </c>
      <c r="D63" s="243">
        <f>SUM(D62)</f>
        <v>500</v>
      </c>
      <c r="E63" s="243">
        <f>SUM(E62)</f>
        <v>0</v>
      </c>
      <c r="F63" s="244">
        <f t="shared" si="8"/>
        <v>500</v>
      </c>
    </row>
    <row r="64" ht="13.800000000000001">
      <c r="A64" s="238" t="s">
        <v>199</v>
      </c>
      <c r="B64" s="245">
        <v>128</v>
      </c>
      <c r="C64" s="239">
        <v>3684.9099999999999</v>
      </c>
      <c r="D64" s="239">
        <v>230403.87</v>
      </c>
      <c r="E64" s="239">
        <v>0</v>
      </c>
      <c r="F64" s="240">
        <f t="shared" si="8"/>
        <v>226718.95999999999</v>
      </c>
    </row>
    <row r="65" ht="13.800000000000001">
      <c r="A65" s="220" t="s">
        <v>200</v>
      </c>
      <c r="B65" s="221"/>
      <c r="C65" s="159">
        <f>SUM(C64)</f>
        <v>3684.9099999999999</v>
      </c>
      <c r="D65" s="159">
        <f>SUM(D64)</f>
        <v>230403.87</v>
      </c>
      <c r="E65" s="159">
        <f>SUM(E64)</f>
        <v>0</v>
      </c>
      <c r="F65" s="160">
        <f t="shared" si="8"/>
        <v>226718.95999999999</v>
      </c>
    </row>
    <row r="66" ht="13.800000000000001">
      <c r="A66" s="246" t="s">
        <v>201</v>
      </c>
      <c r="B66" s="48">
        <v>186</v>
      </c>
      <c r="C66" s="49">
        <v>0</v>
      </c>
      <c r="D66" s="49">
        <v>19064.529999999999</v>
      </c>
      <c r="E66" s="49">
        <v>0</v>
      </c>
      <c r="F66" s="50">
        <f t="shared" si="8"/>
        <v>19064.529999999999</v>
      </c>
    </row>
    <row r="67" ht="13.800000000000001">
      <c r="A67" s="220" t="s">
        <v>202</v>
      </c>
      <c r="B67" s="221"/>
      <c r="C67" s="159">
        <f>SUM(C66)</f>
        <v>0</v>
      </c>
      <c r="D67" s="159">
        <f>SUM(D66)</f>
        <v>19064.529999999999</v>
      </c>
      <c r="E67" s="159">
        <f>SUM(E66)</f>
        <v>0</v>
      </c>
      <c r="F67" s="160">
        <f t="shared" si="8"/>
        <v>19064.529999999999</v>
      </c>
    </row>
    <row r="68" s="5" customFormat="1">
      <c r="A68" s="47" t="s">
        <v>203</v>
      </c>
      <c r="B68" s="48">
        <v>123</v>
      </c>
      <c r="C68" s="49">
        <v>0</v>
      </c>
      <c r="D68" s="49">
        <v>41600</v>
      </c>
      <c r="E68" s="49">
        <v>0</v>
      </c>
      <c r="F68" s="50">
        <f t="shared" si="8"/>
        <v>41600</v>
      </c>
    </row>
    <row r="69" s="5" customFormat="1">
      <c r="A69" s="220" t="s">
        <v>204</v>
      </c>
      <c r="B69" s="221"/>
      <c r="C69" s="159">
        <f>C68</f>
        <v>0</v>
      </c>
      <c r="D69" s="159">
        <f>D68</f>
        <v>41600</v>
      </c>
      <c r="E69" s="159">
        <f>E68</f>
        <v>0</v>
      </c>
      <c r="F69" s="160">
        <f t="shared" si="8"/>
        <v>41600</v>
      </c>
    </row>
    <row r="70" ht="13.800000000000001">
      <c r="A70" s="247" t="s">
        <v>205</v>
      </c>
      <c r="B70" s="79">
        <v>187</v>
      </c>
      <c r="C70" s="49">
        <v>0</v>
      </c>
      <c r="D70" s="49">
        <v>8054</v>
      </c>
      <c r="E70" s="49">
        <v>0</v>
      </c>
      <c r="F70" s="50">
        <f t="shared" si="8"/>
        <v>8054</v>
      </c>
    </row>
    <row r="71" s="5" customFormat="1">
      <c r="A71" s="220" t="s">
        <v>206</v>
      </c>
      <c r="B71" s="221"/>
      <c r="C71" s="159">
        <f>C70</f>
        <v>0</v>
      </c>
      <c r="D71" s="159">
        <f>D70</f>
        <v>8054</v>
      </c>
      <c r="E71" s="159">
        <f>E70</f>
        <v>0</v>
      </c>
      <c r="F71" s="160">
        <f t="shared" si="8"/>
        <v>8054</v>
      </c>
    </row>
    <row r="72" ht="13.800000000000001">
      <c r="A72" s="225" t="s">
        <v>207</v>
      </c>
      <c r="B72" s="79">
        <v>164</v>
      </c>
      <c r="C72" s="80">
        <v>0</v>
      </c>
      <c r="D72" s="80">
        <v>4650</v>
      </c>
      <c r="E72" s="80">
        <v>0</v>
      </c>
      <c r="F72" s="227">
        <f t="shared" si="8"/>
        <v>4650</v>
      </c>
    </row>
    <row r="73" ht="13.800000000000001">
      <c r="A73" s="228" t="s">
        <v>208</v>
      </c>
      <c r="B73" s="248"/>
      <c r="C73" s="159">
        <f>C72</f>
        <v>0</v>
      </c>
      <c r="D73" s="159">
        <f>D72</f>
        <v>4650</v>
      </c>
      <c r="E73" s="159">
        <f>E72</f>
        <v>0</v>
      </c>
      <c r="F73" s="160">
        <f t="shared" si="8"/>
        <v>4650</v>
      </c>
    </row>
    <row r="74" s="5" customFormat="1">
      <c r="A74" s="47" t="s">
        <v>209</v>
      </c>
      <c r="B74" s="48">
        <v>548</v>
      </c>
      <c r="C74" s="80">
        <v>0</v>
      </c>
      <c r="D74" s="80">
        <v>22000</v>
      </c>
      <c r="E74" s="80">
        <v>0</v>
      </c>
      <c r="F74" s="227">
        <f t="shared" si="8"/>
        <v>22000</v>
      </c>
    </row>
    <row r="75" s="5" customFormat="1">
      <c r="A75" s="249" t="s">
        <v>210</v>
      </c>
      <c r="B75" s="250"/>
      <c r="C75" s="251">
        <f>SUM(C74)</f>
        <v>0</v>
      </c>
      <c r="D75" s="251">
        <f>SUM(D74)</f>
        <v>22000</v>
      </c>
      <c r="E75" s="251">
        <f>SUM(E74)</f>
        <v>0</v>
      </c>
      <c r="F75" s="252">
        <f>D74+E74-C74</f>
        <v>22000</v>
      </c>
    </row>
    <row r="76" ht="15" customHeight="1">
      <c r="A76" s="253" t="s">
        <v>211</v>
      </c>
      <c r="B76" s="254"/>
      <c r="C76" s="255">
        <f>C10+C17+C21+C26+C36+C40+C43+C48+C51+C54+C56+C59+C61+C63+C65+C67+C69+C71+C73+C75</f>
        <v>965565.16000000003</v>
      </c>
      <c r="D76" s="255">
        <f>D10+D17+D21+D26+D36+D40+D43+D48+D51+D54+D56+D59+D61+D63+D65+D67+D69+D71+D73+D75</f>
        <v>35115991.459999993</v>
      </c>
      <c r="E76" s="255">
        <f>E10+E17+E21+E26+E36+E40+E43+E48+E51+E54+E56+E59+E61+E63+E65+E67+E69+E71+E73+E75</f>
        <v>7404225.709999999</v>
      </c>
      <c r="F76" s="255">
        <f>F10+F17+F21+F26+F36+F40+F43+F48+F51+F54+F56+F59+F61+F63+F65+F67+F69+F71+F73+F75</f>
        <v>41554652.009999998</v>
      </c>
      <c r="H76" s="34">
        <f>D76+E76-C76</f>
        <v>41554652.009999998</v>
      </c>
      <c r="J76" s="34">
        <f>D76+E76-C76</f>
        <v>41554652.009999998</v>
      </c>
      <c r="K76" s="34">
        <v>21869390.739999998</v>
      </c>
      <c r="L76" s="34">
        <f>F76-K76</f>
        <v>19685261.27</v>
      </c>
    </row>
    <row r="77" s="5" customFormat="1" ht="15" customHeight="1">
      <c r="A77" s="256" t="s">
        <v>212</v>
      </c>
      <c r="B77" s="257">
        <v>905</v>
      </c>
      <c r="C77" s="258">
        <v>0</v>
      </c>
      <c r="D77" s="258">
        <v>5000</v>
      </c>
      <c r="E77" s="258">
        <v>0</v>
      </c>
      <c r="F77" s="259">
        <f t="shared" ref="F77:F86" si="9">D77+E77-C77</f>
        <v>5000</v>
      </c>
      <c r="H77" s="34"/>
      <c r="J77" s="34"/>
      <c r="K77" s="34"/>
      <c r="L77" s="34"/>
    </row>
    <row r="78" s="5" customFormat="1" ht="15" customHeight="1">
      <c r="A78" s="260" t="s">
        <v>213</v>
      </c>
      <c r="B78" s="261"/>
      <c r="C78" s="262">
        <f>C77</f>
        <v>0</v>
      </c>
      <c r="D78" s="262">
        <f>D77</f>
        <v>5000</v>
      </c>
      <c r="E78" s="262">
        <f>E77</f>
        <v>0</v>
      </c>
      <c r="F78" s="263">
        <f t="shared" si="9"/>
        <v>5000</v>
      </c>
      <c r="H78" s="34"/>
      <c r="J78" s="34"/>
      <c r="K78" s="34"/>
      <c r="L78" s="34"/>
    </row>
    <row r="79" ht="13.800000000000001">
      <c r="A79" s="264" t="s">
        <v>214</v>
      </c>
      <c r="B79" s="265">
        <v>906</v>
      </c>
      <c r="C79" s="266">
        <v>117750.25</v>
      </c>
      <c r="D79" s="266">
        <v>202952.42000000001</v>
      </c>
      <c r="E79" s="266">
        <v>318000</v>
      </c>
      <c r="F79" s="267">
        <f t="shared" si="9"/>
        <v>403202.17000000004</v>
      </c>
      <c r="K79" s="34"/>
    </row>
    <row r="80" ht="13.800000000000001">
      <c r="A80" s="260" t="s">
        <v>215</v>
      </c>
      <c r="B80" s="261"/>
      <c r="C80" s="262">
        <f>C79</f>
        <v>117750.25</v>
      </c>
      <c r="D80" s="262">
        <f>D79</f>
        <v>202952.42000000001</v>
      </c>
      <c r="E80" s="262">
        <f>E79</f>
        <v>318000</v>
      </c>
      <c r="F80" s="263">
        <f t="shared" si="9"/>
        <v>403202.17000000004</v>
      </c>
      <c r="K80" s="34"/>
    </row>
    <row r="81" ht="13.800000000000001">
      <c r="A81" s="268" t="s">
        <v>216</v>
      </c>
      <c r="B81" s="269">
        <v>907</v>
      </c>
      <c r="C81" s="270">
        <v>85729.240000000005</v>
      </c>
      <c r="D81" s="270">
        <v>3834241.7999999998</v>
      </c>
      <c r="E81" s="270">
        <v>423550</v>
      </c>
      <c r="F81" s="271">
        <f t="shared" si="9"/>
        <v>4172062.5599999996</v>
      </c>
      <c r="K81" s="34"/>
    </row>
    <row r="82" ht="13.800000000000001">
      <c r="A82" s="272" t="s">
        <v>217</v>
      </c>
      <c r="B82" s="273"/>
      <c r="C82" s="274">
        <f>C81</f>
        <v>85729.240000000005</v>
      </c>
      <c r="D82" s="274">
        <f>D81</f>
        <v>3834241.7999999998</v>
      </c>
      <c r="E82" s="274">
        <f>E81</f>
        <v>423550</v>
      </c>
      <c r="F82" s="275">
        <f t="shared" si="9"/>
        <v>4172062.5599999996</v>
      </c>
      <c r="K82" s="34"/>
    </row>
    <row r="83" ht="13.800000000000001">
      <c r="A83" s="276" t="s">
        <v>218</v>
      </c>
      <c r="B83" s="277">
        <v>908</v>
      </c>
      <c r="C83" s="278">
        <v>0</v>
      </c>
      <c r="D83" s="278">
        <v>14500</v>
      </c>
      <c r="E83" s="278">
        <v>2500</v>
      </c>
      <c r="F83" s="279">
        <f t="shared" si="9"/>
        <v>17000</v>
      </c>
    </row>
    <row r="84" ht="13.800000000000001">
      <c r="A84" s="272" t="s">
        <v>219</v>
      </c>
      <c r="B84" s="273"/>
      <c r="C84" s="274">
        <f>C83</f>
        <v>0</v>
      </c>
      <c r="D84" s="274">
        <f>D83</f>
        <v>14500</v>
      </c>
      <c r="E84" s="274">
        <f>E83</f>
        <v>2500</v>
      </c>
      <c r="F84" s="275">
        <f t="shared" si="9"/>
        <v>17000</v>
      </c>
    </row>
    <row r="85" ht="13.800000000000001">
      <c r="A85" s="268" t="s">
        <v>220</v>
      </c>
      <c r="B85" s="280">
        <v>606</v>
      </c>
      <c r="C85" s="270">
        <v>9300</v>
      </c>
      <c r="D85" s="270">
        <v>26750</v>
      </c>
      <c r="E85" s="270">
        <v>2750</v>
      </c>
      <c r="F85" s="271">
        <f t="shared" si="9"/>
        <v>20200</v>
      </c>
    </row>
    <row r="86" ht="13.800000000000001">
      <c r="A86" s="272" t="s">
        <v>221</v>
      </c>
      <c r="B86" s="273"/>
      <c r="C86" s="274">
        <f>C85</f>
        <v>9300</v>
      </c>
      <c r="D86" s="274">
        <f>D85</f>
        <v>26750</v>
      </c>
      <c r="E86" s="274">
        <f>E85</f>
        <v>2750</v>
      </c>
      <c r="F86" s="275">
        <f t="shared" si="9"/>
        <v>20200</v>
      </c>
    </row>
    <row r="87" ht="14.4">
      <c r="A87" s="281" t="s">
        <v>222</v>
      </c>
      <c r="B87" s="282" t="s">
        <v>223</v>
      </c>
      <c r="C87" s="283">
        <f>C78+C80+C82+C84+C86</f>
        <v>212779.48999999999</v>
      </c>
      <c r="D87" s="283">
        <f>D78+D80+D82+D84+D86</f>
        <v>4083444.2199999997</v>
      </c>
      <c r="E87" s="283">
        <f>E78+E80+E82+E84+E86</f>
        <v>746800</v>
      </c>
      <c r="F87" s="283">
        <f>F78+F80+F82+F84+F86</f>
        <v>4617464.7299999995</v>
      </c>
      <c r="H87" s="34">
        <f t="shared" ref="H87:H88" si="10">D87+E87-C87</f>
        <v>4617464.7299999995</v>
      </c>
    </row>
    <row r="88" ht="19.199999999999999" customHeight="1">
      <c r="A88" s="284" t="s">
        <v>224</v>
      </c>
      <c r="B88" s="285"/>
      <c r="C88" s="286">
        <f>C76+C87</f>
        <v>1178344.6499999999</v>
      </c>
      <c r="D88" s="286">
        <f>D76+D87</f>
        <v>39199435.679999992</v>
      </c>
      <c r="E88" s="286">
        <f>E76+E87</f>
        <v>8151025.709999999</v>
      </c>
      <c r="F88" s="286">
        <f>F76+F87</f>
        <v>46172116.739999995</v>
      </c>
      <c r="H88" s="34">
        <f t="shared" si="10"/>
        <v>46172116.739999995</v>
      </c>
      <c r="K88" s="34">
        <f>F88-H88</f>
        <v>0</v>
      </c>
    </row>
    <row r="89" ht="13.199999999999999" customHeight="1">
      <c r="H89" s="34">
        <v>54253820.590000004</v>
      </c>
    </row>
    <row r="90" ht="13.199999999999999">
      <c r="C90" s="5"/>
      <c r="D90" s="189" t="s">
        <v>127</v>
      </c>
      <c r="E90" s="287"/>
      <c r="F90" s="288">
        <f>F10+F36+F40+F43+F48+F51+F54+F56+F59+F61+F65+F67+F69+F71+F73+F75</f>
        <v>24844867.820000004</v>
      </c>
      <c r="H90" s="34">
        <f>H88-H89</f>
        <v>-8081703.8500000089</v>
      </c>
      <c r="K90" s="34">
        <f>F90-H94</f>
        <v>-21327248.919999998</v>
      </c>
    </row>
    <row r="91" ht="13.199999999999999">
      <c r="C91" s="5"/>
      <c r="D91" s="289" t="s">
        <v>225</v>
      </c>
      <c r="E91" s="290"/>
      <c r="F91" s="291">
        <f>F17+F21+F26+F63</f>
        <v>16709784.189999999</v>
      </c>
    </row>
    <row r="92" ht="13.800000000000001">
      <c r="C92" s="5"/>
      <c r="D92" s="292" t="s">
        <v>226</v>
      </c>
      <c r="E92" s="293"/>
      <c r="F92" s="294">
        <f>F78+F80+F82+F84+F86</f>
        <v>4617464.7299999995</v>
      </c>
      <c r="H92" s="295"/>
      <c r="I92" s="295"/>
      <c r="J92" s="295"/>
      <c r="K92" s="34"/>
    </row>
    <row r="93" ht="18.600000000000001" customHeight="1">
      <c r="C93" s="5"/>
      <c r="D93" s="296" t="s">
        <v>227</v>
      </c>
      <c r="E93" s="297"/>
      <c r="F93" s="298">
        <f>SUM(F90:F92)</f>
        <v>46172116.740000002</v>
      </c>
      <c r="H93" s="295"/>
      <c r="I93" s="295"/>
      <c r="J93" s="295"/>
      <c r="K93" s="34"/>
    </row>
    <row r="94" ht="13.800000000000001">
      <c r="C94" s="5"/>
      <c r="D94" s="5"/>
      <c r="E94" s="5"/>
      <c r="F94" s="5"/>
      <c r="H94" s="34">
        <v>46172116.740000002</v>
      </c>
      <c r="I94" s="34"/>
      <c r="J94" s="34">
        <f>F93-H94</f>
        <v>0</v>
      </c>
      <c r="K94" s="34"/>
      <c r="L94" s="34"/>
    </row>
    <row r="95" ht="13.199999999999999">
      <c r="C95" s="5"/>
      <c r="D95" s="299" t="s">
        <v>228</v>
      </c>
      <c r="E95" s="300">
        <f>F17+F21+F26+F63</f>
        <v>16709784.189999999</v>
      </c>
      <c r="F95" s="5"/>
    </row>
    <row r="96" ht="13.199999999999999">
      <c r="C96" s="5"/>
      <c r="D96" s="301" t="s">
        <v>229</v>
      </c>
      <c r="E96" s="227">
        <f>F36+F40+F43+F48+F51+F54+F67+F65+F75</f>
        <v>24058548.130000003</v>
      </c>
      <c r="F96" s="5"/>
    </row>
    <row r="97" ht="13.199999999999999">
      <c r="C97" s="5"/>
      <c r="D97" s="302" t="s">
        <v>230</v>
      </c>
      <c r="E97" s="303">
        <f>F56+F59+F61</f>
        <v>649586.68999999994</v>
      </c>
      <c r="F97" s="5"/>
    </row>
    <row r="98" ht="13.199999999999999">
      <c r="C98" s="5"/>
      <c r="D98" s="304" t="s">
        <v>231</v>
      </c>
      <c r="E98" s="305">
        <f>F10+F69+F71+F73</f>
        <v>136733</v>
      </c>
      <c r="F98" s="5"/>
    </row>
    <row r="99" ht="13.800000000000001">
      <c r="C99" s="5"/>
      <c r="D99" s="306" t="s">
        <v>232</v>
      </c>
      <c r="E99" s="307">
        <f>F78+F80+F82+F84+F86</f>
        <v>4617464.7299999995</v>
      </c>
      <c r="F99" s="5"/>
    </row>
    <row r="100" ht="14.4" customHeight="1">
      <c r="C100" s="5"/>
      <c r="D100" s="308" t="s">
        <v>233</v>
      </c>
      <c r="E100" s="309">
        <f>SUM(E95:E99)</f>
        <v>46172116.739999995</v>
      </c>
      <c r="F100" s="5"/>
    </row>
    <row r="101" ht="13.199999999999999">
      <c r="C101" s="5"/>
      <c r="D101" s="5"/>
      <c r="E101" s="310"/>
      <c r="F101" s="5"/>
    </row>
    <row r="102" ht="13.199999999999999">
      <c r="C102" s="5"/>
      <c r="D102" s="5"/>
      <c r="E102" s="310"/>
    </row>
    <row r="124" ht="13.199999999999999" customHeight="1">
      <c r="D124" s="5"/>
      <c r="E124" s="5"/>
    </row>
    <row r="125" ht="13.199999999999999" customHeight="1">
      <c r="D125" s="5"/>
      <c r="E125" s="5"/>
      <c r="F125" s="5"/>
    </row>
    <row r="126" s="5" customFormat="1" ht="13.199999999999999" customHeight="1"/>
    <row r="127" s="5" customFormat="1" ht="13.199999999999999" customHeight="1"/>
    <row r="128" s="5" customFormat="1" ht="13.199999999999999" customHeight="1"/>
    <row r="129" s="5" customFormat="1" ht="13.199999999999999" customHeight="1"/>
    <row r="130" ht="13.199999999999999" customHeight="1">
      <c r="E130" s="216"/>
    </row>
    <row r="131" ht="13.199999999999999" customHeight="1">
      <c r="E131" s="311"/>
    </row>
    <row r="135" ht="13.199999999999999" customHeight="1">
      <c r="A135" s="216" t="s">
        <v>138</v>
      </c>
    </row>
  </sheetData>
  <mergeCells count="33">
    <mergeCell ref="A71:B71"/>
    <mergeCell ref="A69:B69"/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65:B65"/>
    <mergeCell ref="A67:B67"/>
    <mergeCell ref="A10:B10"/>
    <mergeCell ref="A11:F11"/>
    <mergeCell ref="A22:F22"/>
    <mergeCell ref="A36:B36"/>
    <mergeCell ref="A40:B40"/>
    <mergeCell ref="A43:B43"/>
    <mergeCell ref="A18:F18"/>
    <mergeCell ref="A48:B48"/>
    <mergeCell ref="A51:B51"/>
    <mergeCell ref="A54:B54"/>
    <mergeCell ref="A56:B56"/>
    <mergeCell ref="A59:B59"/>
    <mergeCell ref="A61:B61"/>
    <mergeCell ref="A73:B73"/>
    <mergeCell ref="A76:B76"/>
    <mergeCell ref="A75:B75"/>
    <mergeCell ref="A82:B82"/>
    <mergeCell ref="A86:B86"/>
    <mergeCell ref="A80:B80"/>
    <mergeCell ref="A78:B78"/>
  </mergeCells>
  <printOptions headings="0" gridLines="0"/>
  <pageMargins left="0.59055100000000005" right="0.39370099999999991" top="0.94488199999999978" bottom="0.47244099999999989" header="0.70866099999999987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&amp;C&amp;P</oddFooter>
  </headerFooter>
  <rowBreaks count="1" manualBreakCount="1">
    <brk id="69" man="1" max="5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Petříčková</dc:creator>
  <cp:lastModifiedBy>Jarmila Straková</cp:lastModifiedBy>
  <cp:revision>3</cp:revision>
  <dcterms:created xsi:type="dcterms:W3CDTF">2022-10-06T07:15:00Z</dcterms:created>
  <dcterms:modified xsi:type="dcterms:W3CDTF">2025-07-25T06:15:38Z</dcterms:modified>
  <cp:version>983040</cp:version>
</cp:coreProperties>
</file>