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CELKEM 311" sheetId="1" state="visible" r:id="rId2"/>
    <sheet name="CELKEM 315" sheetId="2" state="visible" r:id="rId3"/>
  </sheets>
  <definedNames>
    <definedName name="_xlnm.Print_Area" localSheetId="0">'CELKEM 311'!$A$1:$F$151</definedName>
    <definedName name="_xlnm.Print_Area" localSheetId="1">'CELKEM 315'!$A$1:$F$133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<sst xmlns="http://schemas.openxmlformats.org/spreadsheetml/2006/main" count="233" uniqueCount="233">
  <si>
    <t>PŘEHLED</t>
  </si>
  <si>
    <t xml:space="preserve">pohledávek a závazků ke dni 31.12.2025</t>
  </si>
  <si>
    <r>
      <t/>
    </r>
    <r>
      <rPr>
        <b/>
        <sz val="16"/>
        <rFont val="Arial"/>
      </rPr>
      <t xml:space="preserve">Účet 311.</t>
    </r>
    <r>
      <rPr>
        <sz val="16"/>
        <rFont val="Arial"/>
      </rPr>
      <t>xxxx</t>
    </r>
    <r>
      <rPr>
        <b/>
        <sz val="16"/>
        <rFont val="Arial"/>
      </rPr>
      <t xml:space="preserve">  Odběratelé </t>
    </r>
  </si>
  <si>
    <t xml:space="preserve">NÁZEV ÚČTU</t>
  </si>
  <si>
    <t xml:space="preserve">KÓD
IS VERA</t>
  </si>
  <si>
    <t xml:space="preserve">ZÁVAZKY  (přeplatky)</t>
  </si>
  <si>
    <t xml:space="preserve">POHLEDÁVKY
po splatnosti </t>
  </si>
  <si>
    <t xml:space="preserve">POHLEDÁVKY
ve splatnosti </t>
  </si>
  <si>
    <t xml:space="preserve">ÚČETNÍ STAV</t>
  </si>
  <si>
    <t xml:space="preserve">ORG 2021 Dobropisy-nezaplacené v roce 2025</t>
  </si>
  <si>
    <t>D</t>
  </si>
  <si>
    <t xml:space="preserve">CELKEM: 311.0010</t>
  </si>
  <si>
    <t xml:space="preserve">ORJ 011 ORG 1100 NC NJ - prodej služeb</t>
  </si>
  <si>
    <t xml:space="preserve">ORJ 011 ORG 1100 NC NJ Vylepování plakátů Rengl (NCNJ)</t>
  </si>
  <si>
    <t xml:space="preserve">ORJ 035 Pěstební činnost - prodej dříví</t>
  </si>
  <si>
    <t xml:space="preserve">ORJ 035 Prodej úrody ovocných stromů</t>
  </si>
  <si>
    <t xml:space="preserve">CELKEM: 311.0011</t>
  </si>
  <si>
    <t xml:space="preserve">ORJ 011 ORG 1100 NC NJ-spol. vstupné Žer. zámek</t>
  </si>
  <si>
    <t xml:space="preserve">CELKEM: 311.0012</t>
  </si>
  <si>
    <t xml:space="preserve">ORJ 610 Pokuta-nedodržení sml. podmínek_ORI</t>
  </si>
  <si>
    <t xml:space="preserve">ORJ 637 Pokuta-nedodržení sml. podmínek_ORI</t>
  </si>
  <si>
    <t xml:space="preserve">ORJ 639 Pokuta-nedodržení sml. podmínek_ORI</t>
  </si>
  <si>
    <t xml:space="preserve">CELKEM: 311.0023</t>
  </si>
  <si>
    <t xml:space="preserve">ORJ 120 Nájemné za pozemky (OSM)</t>
  </si>
  <si>
    <t xml:space="preserve">ORJ 120 Nájemné za pozemky-s DPH (OSM)</t>
  </si>
  <si>
    <t xml:space="preserve">CELKEM: 311.0031</t>
  </si>
  <si>
    <t xml:space="preserve">ORJ 037 ORG 2518 Nájemné-hotel Praha (OB)</t>
  </si>
  <si>
    <t xml:space="preserve">ORJ 037 ORG 3518 Krátkodobý nájem-ProSenior (OB)</t>
  </si>
  <si>
    <t xml:space="preserve">ORJ 037 ORG 3518 Krátk.n. - Fojt.Blud., přístř. Žilina</t>
  </si>
  <si>
    <t xml:space="preserve">ORJ 037 ORG 7090 Kryté stání Loučka (OB)</t>
  </si>
  <si>
    <t xml:space="preserve">ORJ 110 Nájemní smlouva na vyhrazené parkování (OSM)</t>
  </si>
  <si>
    <t xml:space="preserve">ORJ 139 Nájemné nebyt. prostor</t>
  </si>
  <si>
    <t xml:space="preserve">ORJ 139 Nájemné zákl. sazba </t>
  </si>
  <si>
    <t xml:space="preserve">CELKEM: 311.0032</t>
  </si>
  <si>
    <t xml:space="preserve">ORJ 139 Ostatní příjmy (OSM) </t>
  </si>
  <si>
    <t xml:space="preserve">ORJ 610 Ostatní příjmy (OSM) </t>
  </si>
  <si>
    <t xml:space="preserve">ORJ 614 Ostatní příjmy (OSM) </t>
  </si>
  <si>
    <t xml:space="preserve">CELKEM: 311.0037</t>
  </si>
  <si>
    <t xml:space="preserve">ORJ 035 EKOKOM</t>
  </si>
  <si>
    <t xml:space="preserve">CELKEM: 311.0040</t>
  </si>
  <si>
    <t xml:space="preserve">ORJ 416 Náhrada škody (OŠKS)</t>
  </si>
  <si>
    <t xml:space="preserve">CELKEM: 311.0061</t>
  </si>
  <si>
    <t xml:space="preserve">ORJ 018 Náhrady škody-záchytka (MP)</t>
  </si>
  <si>
    <t xml:space="preserve">CELKEM: 311.0062 </t>
  </si>
  <si>
    <t xml:space="preserve">ORJ 019 Náhrada škody (OO)</t>
  </si>
  <si>
    <t xml:space="preserve">ORJ 019 Odprodej majetku města (OO)</t>
  </si>
  <si>
    <t xml:space="preserve">ORJ 035 Náhrady ŽP (ŽP)</t>
  </si>
  <si>
    <t xml:space="preserve">CELKEM: 311.0063</t>
  </si>
  <si>
    <t xml:space="preserve">ORJ 120 Věcná břemena (OSM)</t>
  </si>
  <si>
    <t xml:space="preserve">CELKEM: 311.0064</t>
  </si>
  <si>
    <t xml:space="preserve">ORJ 139 Náhrada škody (OSM)</t>
  </si>
  <si>
    <t xml:space="preserve">ORJ 139 Vyúčtování služeb (OSM)</t>
  </si>
  <si>
    <t xml:space="preserve">ORJ 313 Náhrada škody (OSA, OPA)</t>
  </si>
  <si>
    <t xml:space="preserve">CELKEM: 311.0069</t>
  </si>
  <si>
    <t xml:space="preserve">ORJ 019 Ostatní příjmy (OO)</t>
  </si>
  <si>
    <t xml:space="preserve">CELKEM: 311.0079 </t>
  </si>
  <si>
    <t xml:space="preserve">ORJ 139 Internet Straník (OSM)</t>
  </si>
  <si>
    <t xml:space="preserve">CELKEM: 311.0073</t>
  </si>
  <si>
    <t xml:space="preserve">ORJ 120 Prodej pozemku    </t>
  </si>
  <si>
    <t xml:space="preserve">CELKEM: 311.0800</t>
  </si>
  <si>
    <t xml:space="preserve">ORJ 120 Prodej pozemku (OSM)</t>
  </si>
  <si>
    <t xml:space="preserve">CELKEM: 311.0802</t>
  </si>
  <si>
    <r>
      <t xml:space="preserve">CELKEM 311 </t>
    </r>
    <r>
      <rPr>
        <sz val="10"/>
        <rFont val="Arial CE"/>
      </rPr>
      <t xml:space="preserve">(příjmový účet+účet DPH)</t>
    </r>
  </si>
  <si>
    <t xml:space="preserve">ORJ 037 Nájmy bytů-úsek 1 (OB) do12/22</t>
  </si>
  <si>
    <t>817</t>
  </si>
  <si>
    <t xml:space="preserve">ORJ 037 Přeplatky úsek 1</t>
  </si>
  <si>
    <t>824</t>
  </si>
  <si>
    <t xml:space="preserve">ORJ 037 Nedoplatky úsek 1</t>
  </si>
  <si>
    <t>825</t>
  </si>
  <si>
    <t xml:space="preserve">CELKEM: 311.0001</t>
  </si>
  <si>
    <t xml:space="preserve">ORJ 037 Nájmy bytů-úsek 2 (OB) do 12/22</t>
  </si>
  <si>
    <t>818</t>
  </si>
  <si>
    <t xml:space="preserve">ORJ 037 Přeplatky úsek 2</t>
  </si>
  <si>
    <t>826</t>
  </si>
  <si>
    <t xml:space="preserve">ORJ 037 Nedoplatky úsek 2</t>
  </si>
  <si>
    <t>827</t>
  </si>
  <si>
    <t xml:space="preserve">CELKEM: 311.0002</t>
  </si>
  <si>
    <t xml:space="preserve">ORJ 037 Pohledávky za prod.byty (OB) </t>
  </si>
  <si>
    <t>816</t>
  </si>
  <si>
    <t xml:space="preserve">CELKEM: 311.0004</t>
  </si>
  <si>
    <t xml:space="preserve">ORJ 037 Pojistné náhrady (OB)</t>
  </si>
  <si>
    <t>809</t>
  </si>
  <si>
    <t xml:space="preserve">CELKEM: 311.0005</t>
  </si>
  <si>
    <t xml:space="preserve">ORJ 037 Nájmy bytů-úsek 1 (OB) </t>
  </si>
  <si>
    <t>821</t>
  </si>
  <si>
    <t>830</t>
  </si>
  <si>
    <t>831</t>
  </si>
  <si>
    <t xml:space="preserve">CELKEM: 311.0013</t>
  </si>
  <si>
    <t xml:space="preserve">ORJ 037 Nájmy bytů-úsek 2 (OB) </t>
  </si>
  <si>
    <t>822</t>
  </si>
  <si>
    <t>832</t>
  </si>
  <si>
    <t>833</t>
  </si>
  <si>
    <t xml:space="preserve">CELKEM: 311.0014</t>
  </si>
  <si>
    <t xml:space="preserve">ORJ 037 Nájmy NP (OB) </t>
  </si>
  <si>
    <t>820</t>
  </si>
  <si>
    <t xml:space="preserve">ORJ 037 Přeplatky NP</t>
  </si>
  <si>
    <t>834</t>
  </si>
  <si>
    <t xml:space="preserve">ORJ 037 Nedopaltky NP</t>
  </si>
  <si>
    <t>835</t>
  </si>
  <si>
    <t xml:space="preserve">CELKEM: 311.0015</t>
  </si>
  <si>
    <t xml:space="preserve">ORJ 037 Náklady řízení (OB)</t>
  </si>
  <si>
    <t>803</t>
  </si>
  <si>
    <t xml:space="preserve">Celkem: 311.0016</t>
  </si>
  <si>
    <t xml:space="preserve">ORJ 037 Náhrady nákladů (OB)</t>
  </si>
  <si>
    <t>808</t>
  </si>
  <si>
    <t xml:space="preserve">Celkem: 311.0017</t>
  </si>
  <si>
    <t xml:space="preserve">ORJ 037 Nájmy nebytových prostor-  (OB) do 12/22</t>
  </si>
  <si>
    <t>819</t>
  </si>
  <si>
    <t>828</t>
  </si>
  <si>
    <t>829</t>
  </si>
  <si>
    <t xml:space="preserve">CELKEM: 311.0500</t>
  </si>
  <si>
    <t xml:space="preserve">ORJ 037 Poplatky z prodlení  (OB)</t>
  </si>
  <si>
    <t>806</t>
  </si>
  <si>
    <t>815</t>
  </si>
  <si>
    <t xml:space="preserve">CELKEM: 311.0601</t>
  </si>
  <si>
    <t xml:space="preserve">ORJ 037 Nebytové prostory-sankce (OB) </t>
  </si>
  <si>
    <t>805</t>
  </si>
  <si>
    <t xml:space="preserve">CELKEM: 311.0604</t>
  </si>
  <si>
    <t xml:space="preserve">ORJ 037 Právní vymáhání faktur vydaných z BPM (OB) </t>
  </si>
  <si>
    <t>804</t>
  </si>
  <si>
    <t xml:space="preserve">Celkem: 311.0605</t>
  </si>
  <si>
    <t xml:space="preserve">ORJ 037 Smluvní pokuty dodavatel (OB)</t>
  </si>
  <si>
    <t>807</t>
  </si>
  <si>
    <t xml:space="preserve">CELKEM: 311.0606</t>
  </si>
  <si>
    <r>
      <t xml:space="preserve">Celkem 311</t>
    </r>
    <r>
      <rPr>
        <sz val="11"/>
        <rFont val="Arial"/>
      </rPr>
      <t xml:space="preserve"> </t>
    </r>
    <r>
      <rPr>
        <sz val="10"/>
        <rFont val="Arial"/>
      </rPr>
      <t xml:space="preserve">(účet bytového odboru) </t>
    </r>
  </si>
  <si>
    <t xml:space="preserve">CELKEM 311</t>
  </si>
  <si>
    <t>Dobropisy</t>
  </si>
  <si>
    <t xml:space="preserve">Nedaňové příjmy</t>
  </si>
  <si>
    <t xml:space="preserve">Příjmy DPH</t>
  </si>
  <si>
    <t xml:space="preserve">Příjmy OB</t>
  </si>
  <si>
    <t xml:space="preserve">Kapitálové příjmy</t>
  </si>
  <si>
    <t>nájmy</t>
  </si>
  <si>
    <t xml:space="preserve">náhrady a příspěvky</t>
  </si>
  <si>
    <t>služby</t>
  </si>
  <si>
    <t xml:space="preserve">bytový odbor</t>
  </si>
  <si>
    <t xml:space="preserve">ostatní (služby a popl.)</t>
  </si>
  <si>
    <t xml:space="preserve">prodej pozemku</t>
  </si>
  <si>
    <t>dobropisy</t>
  </si>
  <si>
    <t xml:space="preserve">Vypracovala: Bc. Kašubová Lenka</t>
  </si>
  <si>
    <t xml:space="preserve">pohledávek a závazků ke dni 31. 12. 2025</t>
  </si>
  <si>
    <r>
      <t/>
    </r>
    <r>
      <rPr>
        <b/>
        <sz val="16"/>
        <rFont val="Arial"/>
      </rPr>
      <t xml:space="preserve">Účet 315.xxxx  Jiné pohledávky z hlavní činnosti</t>
    </r>
    <r>
      <rPr>
        <b/>
        <sz val="11"/>
        <rFont val="Arial"/>
      </rPr>
      <t xml:space="preserve"> </t>
    </r>
  </si>
  <si>
    <t xml:space="preserve">ÚČETNÍ  STAV</t>
  </si>
  <si>
    <t xml:space="preserve">ORJ 029 ProSenior ORG 0390 (pečovatelská sl.)</t>
  </si>
  <si>
    <t xml:space="preserve">ORJ 029 ProSenior ORG 1391 (Domovinka)</t>
  </si>
  <si>
    <t xml:space="preserve">ORJ 029 ProSenior ORG 1393 (odlehč.sl.Pohoda)</t>
  </si>
  <si>
    <t xml:space="preserve">CELKEM: 315.0011</t>
  </si>
  <si>
    <t xml:space="preserve">315.0033 Místní poplatky</t>
  </si>
  <si>
    <t xml:space="preserve">ORJ 009 ORG 7034 Zábor veř.prostranství (OŽÚ)</t>
  </si>
  <si>
    <t xml:space="preserve">ORJ 110 ORG 7064 Vyhrazené parkování (OSM)</t>
  </si>
  <si>
    <t xml:space="preserve">ORJ 110 ORG 7066 Zábor veř.prostranství (OSM)</t>
  </si>
  <si>
    <t xml:space="preserve">ORJ 110 ORG 7098 Překopy (OSM)</t>
  </si>
  <si>
    <t xml:space="preserve">ORJ 741 Komunální odpad (OF)</t>
  </si>
  <si>
    <t xml:space="preserve">CELKEM : účet 315.0033</t>
  </si>
  <si>
    <t xml:space="preserve">315.0034 Místní poplatky</t>
  </si>
  <si>
    <t xml:space="preserve">ORJ 035 ORG 7054 Zábor zeleně (OŽP)</t>
  </si>
  <si>
    <t xml:space="preserve">ORJ 741 Poplatek ze psů (OF)</t>
  </si>
  <si>
    <t xml:space="preserve">CELKEM : účet 315.0034</t>
  </si>
  <si>
    <t xml:space="preserve">315.0035 Správní poplatky</t>
  </si>
  <si>
    <t xml:space="preserve">ORJ 035 ORG 7053 Vodní hospodářství (OŽP)</t>
  </si>
  <si>
    <t xml:space="preserve">ORJ 040 ORG 7041 SP Stavební úřad</t>
  </si>
  <si>
    <t xml:space="preserve">ORJ 139 ORG 7065 Zábory (OSM)</t>
  </si>
  <si>
    <t xml:space="preserve">CELKEM : účet 315.0035</t>
  </si>
  <si>
    <t xml:space="preserve">ORJ 210 Sankce zvl. užívání MK</t>
  </si>
  <si>
    <t xml:space="preserve">ORJ 210 NŘ pokuty doprava SH</t>
  </si>
  <si>
    <t xml:space="preserve">ORJ 210 NŘ nepojištěná vozidla</t>
  </si>
  <si>
    <t xml:space="preserve">mezisoučet ORJ 210</t>
  </si>
  <si>
    <t xml:space="preserve">ORJ 313 Přestupky dopravní</t>
  </si>
  <si>
    <t xml:space="preserve">ORJ 313 BP - Delikty dopravní</t>
  </si>
  <si>
    <t xml:space="preserve">ORJ 313 NŘ přestupky dopravní</t>
  </si>
  <si>
    <t xml:space="preserve">ORJ 313 ORG 0997 Výzvy - parkování</t>
  </si>
  <si>
    <t xml:space="preserve">mezisoučet ORJ 313</t>
  </si>
  <si>
    <t xml:space="preserve">CELKEM: 315.0041</t>
  </si>
  <si>
    <t xml:space="preserve">ORJ 009 NŘ živnostenský úřad</t>
  </si>
  <si>
    <t xml:space="preserve">ORJ 009 Pokuty ŽÚ - státní rozpočet</t>
  </si>
  <si>
    <t xml:space="preserve">ORJ 009 Pokuty Živnostenský úřad</t>
  </si>
  <si>
    <t xml:space="preserve">CELKEM: 315.0042</t>
  </si>
  <si>
    <t xml:space="preserve">ORJ 040 Pokuty Stavební úřad</t>
  </si>
  <si>
    <t xml:space="preserve">ORJ 040 Náklady řízení Stavební úřad</t>
  </si>
  <si>
    <t xml:space="preserve">CELKEM: 315.0043</t>
  </si>
  <si>
    <t xml:space="preserve">ORJ 313 BP Delikty občanské</t>
  </si>
  <si>
    <t xml:space="preserve">ORJ 313 Přestupky občanské</t>
  </si>
  <si>
    <t xml:space="preserve">ORJ 313 NŘ přestupky občanské</t>
  </si>
  <si>
    <t xml:space="preserve">ORJ 313 Pořádkové pokuty občanské</t>
  </si>
  <si>
    <t xml:space="preserve">CELKEM: 315.0044</t>
  </si>
  <si>
    <t xml:space="preserve">ORJ 018 Pokuty bloky Městské policie</t>
  </si>
  <si>
    <t xml:space="preserve">ORJ 018 Pokuty MP na místě nezaplac.</t>
  </si>
  <si>
    <t xml:space="preserve">CELKEM: 315.0045</t>
  </si>
  <si>
    <t xml:space="preserve">ORJ 035 NŘ - život. prostředí</t>
  </si>
  <si>
    <t xml:space="preserve">ORJ 035 Pokuty jiných úřadů - ŽP</t>
  </si>
  <si>
    <t xml:space="preserve">ORJ 035 Pokuty životní prostředí</t>
  </si>
  <si>
    <t xml:space="preserve">CELKEM: 315.0046</t>
  </si>
  <si>
    <t xml:space="preserve">ORJ 528 Příspěvek na nákup mot. vozidla</t>
  </si>
  <si>
    <t xml:space="preserve">CELKEM: 315.0051</t>
  </si>
  <si>
    <t xml:space="preserve">ORJ 528 Přísp. na úpravu bytu</t>
  </si>
  <si>
    <t xml:space="preserve">ORJ 528 Přísp. na nákup zvl. pomůcky</t>
  </si>
  <si>
    <t xml:space="preserve">CELKEM: 315.0052</t>
  </si>
  <si>
    <t xml:space="preserve">ORJ 528 Přeplatek sociálních dávek</t>
  </si>
  <si>
    <t xml:space="preserve">CELKEM: 315.0054</t>
  </si>
  <si>
    <t xml:space="preserve">ORJ 035 Malé zdroje ovzduší (OŽP)</t>
  </si>
  <si>
    <t xml:space="preserve">CELKEM: účet 315.0056</t>
  </si>
  <si>
    <t xml:space="preserve">ORJ 741 Exekuční náklady</t>
  </si>
  <si>
    <t xml:space="preserve">CELKEM: 315.0060</t>
  </si>
  <si>
    <t xml:space="preserve">ORJ 741 Náklady soudního řízení</t>
  </si>
  <si>
    <t xml:space="preserve">CELKEM: 315.0064</t>
  </si>
  <si>
    <t xml:space="preserve">ORJ 528 Sociální pohřby</t>
  </si>
  <si>
    <t xml:space="preserve">CELKEM: 315.0073</t>
  </si>
  <si>
    <t xml:space="preserve">ORJ 528 Bezúročné půjčky</t>
  </si>
  <si>
    <t xml:space="preserve">CELKEM: 315.0081</t>
  </si>
  <si>
    <t xml:space="preserve">ORJ 210 Pokuty vážení</t>
  </si>
  <si>
    <t xml:space="preserve">CELKEM: 315.0141</t>
  </si>
  <si>
    <r>
      <t xml:space="preserve">CELKEM 315</t>
    </r>
    <r>
      <rPr>
        <sz val="10"/>
        <rFont val="Arial CE"/>
      </rPr>
      <t xml:space="preserve"> (příjmový účet)</t>
    </r>
  </si>
  <si>
    <t xml:space="preserve">ORJ 741 ORG 0905 Exekuční náklady - radary</t>
  </si>
  <si>
    <t xml:space="preserve">CELKEM: 315.0165</t>
  </si>
  <si>
    <t xml:space="preserve">ORJ 313 ORG 0906 Pokuty-radar Revoluční (OPA)</t>
  </si>
  <si>
    <t xml:space="preserve">CELKEM: 315.0166</t>
  </si>
  <si>
    <t xml:space="preserve">ORJ 313 ORG 0907 Pokuty-radar-správní řízení (OPA)</t>
  </si>
  <si>
    <t xml:space="preserve">CELKEM: 315.0167</t>
  </si>
  <si>
    <t xml:space="preserve">ORJ 313 ORG 0908 NŘ-radar-správní řízení (OPA)</t>
  </si>
  <si>
    <t xml:space="preserve">CELKEM: 315.0168</t>
  </si>
  <si>
    <t xml:space="preserve">ORJ 313 ORG 0606 Pokuty-radar Palackého (OPA)</t>
  </si>
  <si>
    <t xml:space="preserve">CELKEM: 315.0169</t>
  </si>
  <si>
    <r>
      <t xml:space="preserve">Celkem 315 </t>
    </r>
    <r>
      <rPr>
        <sz val="10"/>
        <rFont val="Arial"/>
      </rPr>
      <t xml:space="preserve">(účet Radarové měření)</t>
    </r>
  </si>
  <si>
    <t xml:space="preserve"> </t>
  </si>
  <si>
    <t xml:space="preserve">CELKEM 315 </t>
  </si>
  <si>
    <t xml:space="preserve">Daňové příjmy</t>
  </si>
  <si>
    <t xml:space="preserve">Pokuty Radar</t>
  </si>
  <si>
    <t xml:space="preserve">CELKEM 315</t>
  </si>
  <si>
    <t xml:space="preserve">místní poplatky</t>
  </si>
  <si>
    <t>pokuty</t>
  </si>
  <si>
    <t xml:space="preserve">sociální dávky</t>
  </si>
  <si>
    <t xml:space="preserve">ostatní </t>
  </si>
  <si>
    <t>radar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</si>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</sst>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_-* #,##0\ _K_č_-;\-* #,##0\ _K_č_-;_-* &quot;-&quot;\ _K_č_-;_-@_-"/>
    <numFmt numFmtId="166" formatCode="_-* #,##0.00\ &quot;Kč&quot;_-;\-* #,##0.00\ &quot;Kč&quot;_-;_-* &quot;-&quot;??\ &quot;Kč&quot;_-;_-@_-"/>
    <numFmt numFmtId="167" formatCode="_-* #,##0\ &quot;Kč&quot;_-;\-* #,##0\ &quot;Kč&quot;_-;_-* &quot;-&quot;\ &quot;Kč&quot;_-;_-@_-"/>
  </numFmts>
  <fonts count="32">
    <font>
      <sz val="10.000000"/>
      <color theme="1" tint="0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b/>
      <sz val="11.000000"/>
      <color theme="1" tint="0"/>
      <name val="Calibri"/>
      <scheme val="minor"/>
    </font>
    <font>
      <sz val="11.000000"/>
      <color rgb="FF9C0006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sz val="11.000000"/>
      <color rgb="FF006100"/>
      <name val="Calibri"/>
      <scheme val="minor"/>
    </font>
    <font>
      <sz val="11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rgb="FF3F3F3F"/>
      <name val="Calibri"/>
      <scheme val="minor"/>
    </font>
    <font>
      <i/>
      <sz val="11.000000"/>
      <color rgb="FF7F7F7F"/>
      <name val="Calibri"/>
      <scheme val="minor"/>
    </font>
    <font>
      <sz val="14.000000"/>
      <name val="Arial"/>
    </font>
    <font>
      <b/>
      <sz val="12.000000"/>
      <name val="Arial"/>
    </font>
    <font>
      <sz val="16.000000"/>
      <name val="Arial"/>
    </font>
    <font>
      <b/>
      <sz val="9.000000"/>
      <name val="Arial CE"/>
    </font>
    <font>
      <sz val="9.000000"/>
      <name val="Arial CE"/>
    </font>
    <font>
      <b/>
      <sz val="11.000000"/>
      <name val="Arial CE"/>
    </font>
    <font>
      <sz val="9.000000"/>
      <name val="Arial"/>
    </font>
    <font>
      <b/>
      <sz val="9.000000"/>
      <name val="Arial"/>
    </font>
    <font>
      <b/>
      <sz val="10.000000"/>
      <color theme="1" tint="0"/>
      <name val="Arial"/>
    </font>
    <font>
      <b/>
      <sz val="11.000000"/>
      <name val="Arial"/>
    </font>
    <font>
      <b/>
      <sz val="12.000000"/>
      <name val="Arial CE"/>
    </font>
    <font>
      <b/>
      <sz val="10.000000"/>
      <name val="Arial"/>
    </font>
    <font>
      <b/>
      <sz val="10.000000"/>
      <name val="Arial CE"/>
    </font>
  </fonts>
  <fills count="40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0"/>
      </patternFill>
    </fill>
    <fill>
      <patternFill patternType="solid">
        <fgColor theme="0" tint="0"/>
        <bgColor indexed="65"/>
      </patternFill>
    </fill>
    <fill>
      <patternFill patternType="solid">
        <fgColor theme="0" tint="-0.14996799999999999"/>
        <bgColor theme="0" tint="-0.14996799999999999"/>
      </patternFill>
    </fill>
    <fill>
      <patternFill patternType="solid">
        <fgColor theme="0" tint="-0.249947"/>
        <bgColor theme="0" tint="-0.249947"/>
      </patternFill>
    </fill>
    <fill>
      <patternFill patternType="solid">
        <fgColor rgb="FFDDDDDD"/>
      </patternFill>
    </fill>
    <fill>
      <patternFill patternType="solid">
        <fgColor indexed="22"/>
      </patternFill>
    </fill>
  </fills>
  <borders count="68">
    <border>
      <left style="none"/>
      <right style="none"/>
      <top style="none"/>
      <bottom style="none"/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51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3" fillId="0" borderId="1" numFmtId="0" applyNumberFormat="1" applyFont="1" applyFill="1" applyBorder="1"/>
    <xf fontId="0" fillId="0" borderId="0" numFmtId="164" applyNumberFormat="1" applyFont="1" applyFill="1" applyBorder="1"/>
    <xf fontId="0" fillId="0" borderId="0" numFmtId="165" applyNumberFormat="1" applyFont="1" applyFill="1" applyBorder="1"/>
    <xf fontId="4" fillId="20" borderId="0" numFmtId="0" applyNumberFormat="1" applyFont="1" applyFill="1" applyBorder="1"/>
    <xf fontId="5" fillId="21" borderId="2" numFmtId="0" applyNumberFormat="1" applyFont="1" applyFill="1" applyBorder="1"/>
    <xf fontId="0" fillId="0" borderId="0" numFmtId="166" applyNumberFormat="1" applyFont="1" applyFill="1" applyBorder="1"/>
    <xf fontId="0" fillId="0" borderId="0" numFmtId="167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0" numFmtId="0" applyNumberFormat="1" applyFont="1" applyFill="1" applyBorder="1"/>
    <xf fontId="10" fillId="22" borderId="0" numFmtId="0" applyNumberFormat="1" applyFont="1" applyFill="1" applyBorder="1"/>
    <xf fontId="0" fillId="0" borderId="0" numFmtId="0" applyNumberFormat="1" applyFont="1" applyFill="1" applyBorder="1"/>
    <xf fontId="11" fillId="23" borderId="6" numFmtId="0" applyNumberFormat="1" applyFont="1" applyFill="1" applyBorder="1"/>
    <xf fontId="0" fillId="0" borderId="0" numFmtId="9" applyNumberFormat="1" applyFont="1" applyFill="1" applyBorder="1"/>
    <xf fontId="0" fillId="0" borderId="0" numFmtId="9" applyNumberFormat="1" applyFont="1" applyFill="1" applyBorder="1"/>
    <xf fontId="12" fillId="0" borderId="7" numFmtId="0" applyNumberFormat="1" applyFont="1" applyFill="1" applyBorder="1"/>
    <xf fontId="12" fillId="0" borderId="7" numFmtId="0" applyNumberFormat="1" applyFont="1" applyFill="1" applyBorder="1"/>
    <xf fontId="13" fillId="24" borderId="0" numFmtId="0" applyNumberFormat="1" applyFont="1" applyFill="1" applyBorder="1"/>
    <xf fontId="13" fillId="24" borderId="0" numFmtId="0" applyNumberFormat="1" applyFont="1" applyFill="1" applyBorder="1"/>
    <xf fontId="14" fillId="0" borderId="0" numFmtId="0" applyNumberFormat="1" applyFont="1" applyFill="1" applyBorder="1"/>
    <xf fontId="15" fillId="25" borderId="8" numFmtId="0" applyNumberFormat="1" applyFont="1" applyFill="1" applyBorder="1"/>
    <xf fontId="16" fillId="26" borderId="8" numFmtId="0" applyNumberFormat="1" applyFont="1" applyFill="1" applyBorder="1"/>
    <xf fontId="17" fillId="26" borderId="9" numFmtId="0" applyNumberFormat="1" applyFont="1" applyFill="1" applyBorder="1"/>
    <xf fontId="18" fillId="0" borderId="0" numFmtId="0" applyNumberFormat="1" applyFont="1" applyFill="1" applyBorder="1"/>
    <xf fontId="2" fillId="27" borderId="0" numFmtId="0" applyNumberFormat="1" applyFont="1" applyFill="1" applyBorder="1"/>
    <xf fontId="2" fillId="28" borderId="0" numFmtId="0" applyNumberFormat="1" applyFont="1" applyFill="1" applyBorder="1"/>
    <xf fontId="2" fillId="29" borderId="0" numFmtId="0" applyNumberFormat="1" applyFont="1" applyFill="1" applyBorder="1"/>
    <xf fontId="2" fillId="30" borderId="0" numFmtId="0" applyNumberFormat="1" applyFont="1" applyFill="1" applyBorder="1"/>
    <xf fontId="2" fillId="31" borderId="0" numFmtId="0" applyNumberFormat="1" applyFont="1" applyFill="1" applyBorder="1"/>
    <xf fontId="2" fillId="32" borderId="0" numFmtId="0" applyNumberFormat="1" applyFont="1" applyFill="1" applyBorder="1"/>
  </cellStyleXfs>
  <cellXfs count="311">
    <xf fontId="0" fillId="0" borderId="0" numFmtId="0" xfId="0"/>
    <xf fontId="0" fillId="0" borderId="0" numFmtId="0" xfId="0"/>
    <xf fontId="0" fillId="0" borderId="0" numFmtId="4" xfId="0" applyNumberFormat="1"/>
    <xf fontId="19" fillId="0" borderId="0" numFmtId="0" xfId="0" applyFont="1" applyAlignment="1">
      <alignment horizontal="center"/>
    </xf>
    <xf fontId="0" fillId="0" borderId="0" numFmtId="0" xfId="0" applyAlignment="1">
      <alignment horizontal="center"/>
    </xf>
    <xf fontId="20" fillId="0" borderId="0" numFmtId="0" xfId="0" applyFont="1" applyAlignment="1">
      <alignment horizontal="center"/>
    </xf>
    <xf fontId="21" fillId="0" borderId="0" numFmtId="0" xfId="0" applyFont="1"/>
    <xf fontId="22" fillId="0" borderId="10" numFmtId="0" xfId="0" applyFont="1" applyBorder="1" applyAlignment="1">
      <alignment horizontal="center" vertical="center"/>
    </xf>
    <xf fontId="22" fillId="0" borderId="11" numFmtId="0" xfId="0" applyFont="1" applyBorder="1" applyAlignment="1">
      <alignment horizontal="center" vertical="center" wrapText="1"/>
    </xf>
    <xf fontId="22" fillId="0" borderId="11" numFmtId="4" xfId="0" applyNumberFormat="1" applyFont="1" applyBorder="1" applyAlignment="1">
      <alignment horizontal="center" vertical="center" wrapText="1"/>
    </xf>
    <xf fontId="22" fillId="0" borderId="12" numFmtId="0" xfId="0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/>
    </xf>
    <xf fontId="22" fillId="0" borderId="14" numFmtId="0" xfId="0" applyFont="1" applyBorder="1" applyAlignment="1">
      <alignment horizontal="center" vertical="center" wrapText="1"/>
    </xf>
    <xf fontId="22" fillId="0" borderId="14" numFmtId="4" xfId="0" applyNumberFormat="1" applyFont="1" applyBorder="1" applyAlignment="1">
      <alignment horizontal="center" vertical="center" wrapText="1"/>
    </xf>
    <xf fontId="22" fillId="0" borderId="15" numFmtId="0" xfId="0" applyFont="1" applyBorder="1" applyAlignment="1">
      <alignment horizontal="center" vertical="center"/>
    </xf>
    <xf fontId="23" fillId="33" borderId="16" numFmtId="0" xfId="0" applyFont="1" applyFill="1" applyBorder="1" applyAlignment="1">
      <alignment horizontal="left" vertical="center"/>
    </xf>
    <xf fontId="23" fillId="33" borderId="17" numFmtId="0" xfId="0" applyFont="1" applyFill="1" applyBorder="1" applyAlignment="1">
      <alignment horizontal="center" vertical="center" wrapText="1"/>
    </xf>
    <xf fontId="23" fillId="33" borderId="17" numFmtId="4" xfId="0" applyNumberFormat="1" applyFont="1" applyFill="1" applyBorder="1" applyAlignment="1">
      <alignment horizontal="right" vertical="center" wrapText="1"/>
    </xf>
    <xf fontId="23" fillId="33" borderId="18" numFmtId="4" xfId="0" applyNumberFormat="1" applyFont="1" applyFill="1" applyBorder="1" applyAlignment="1">
      <alignment horizontal="right" vertical="center"/>
    </xf>
    <xf fontId="22" fillId="33" borderId="19" numFmtId="0" xfId="0" applyFont="1" applyFill="1" applyBorder="1" applyAlignment="1">
      <alignment horizontal="left" vertical="center"/>
    </xf>
    <xf fontId="22" fillId="33" borderId="20" numFmtId="0" xfId="0" applyFont="1" applyFill="1" applyBorder="1" applyAlignment="1">
      <alignment horizontal="center" vertical="center" wrapText="1"/>
    </xf>
    <xf fontId="22" fillId="33" borderId="20" numFmtId="4" xfId="0" applyNumberFormat="1" applyFont="1" applyFill="1" applyBorder="1" applyAlignment="1">
      <alignment horizontal="right" vertical="center" wrapText="1"/>
    </xf>
    <xf fontId="22" fillId="33" borderId="21" numFmtId="4" xfId="0" applyNumberFormat="1" applyFont="1" applyFill="1" applyBorder="1" applyAlignment="1">
      <alignment horizontal="right" vertical="center"/>
    </xf>
    <xf fontId="23" fillId="33" borderId="22" numFmtId="0" xfId="0" applyFont="1" applyFill="1" applyBorder="1" applyAlignment="1">
      <alignment horizontal="left" vertical="center"/>
    </xf>
    <xf fontId="23" fillId="33" borderId="23" numFmtId="0" xfId="0" applyFont="1" applyFill="1" applyBorder="1" applyAlignment="1">
      <alignment horizontal="center" vertical="center" wrapText="1"/>
    </xf>
    <xf fontId="23" fillId="33" borderId="23" numFmtId="4" xfId="0" applyNumberFormat="1" applyFont="1" applyFill="1" applyBorder="1" applyAlignment="1">
      <alignment horizontal="right" vertical="center" wrapText="1"/>
    </xf>
    <xf fontId="23" fillId="34" borderId="24" numFmtId="4" xfId="34" applyNumberFormat="1" applyFont="1" applyFill="1" applyBorder="1" applyAlignment="1">
      <alignment horizontal="right"/>
    </xf>
    <xf fontId="0" fillId="0" borderId="0" numFmtId="4" xfId="0" applyNumberFormat="1" applyAlignment="1">
      <alignment horizontal="center"/>
    </xf>
    <xf fontId="23" fillId="34" borderId="25" numFmtId="0" xfId="34" applyFont="1" applyFill="1" applyBorder="1" applyAlignment="1">
      <alignment horizontal="left"/>
    </xf>
    <xf fontId="23" fillId="34" borderId="26" numFmtId="0" xfId="34" applyFont="1" applyFill="1" applyBorder="1" applyAlignment="1">
      <alignment horizontal="center"/>
    </xf>
    <xf fontId="23" fillId="34" borderId="26" numFmtId="4" xfId="34" applyNumberFormat="1" applyFont="1" applyFill="1" applyBorder="1" applyAlignment="1">
      <alignment horizontal="right"/>
    </xf>
    <xf fontId="23" fillId="34" borderId="27" numFmtId="0" xfId="34" applyFont="1" applyFill="1" applyBorder="1" applyAlignment="1">
      <alignment horizontal="left"/>
    </xf>
    <xf fontId="23" fillId="34" borderId="28" numFmtId="0" xfId="34" applyFont="1" applyFill="1" applyBorder="1" applyAlignment="1">
      <alignment horizontal="center"/>
    </xf>
    <xf fontId="23" fillId="34" borderId="28" numFmtId="4" xfId="34" applyNumberFormat="1" applyFont="1" applyFill="1" applyBorder="1" applyAlignment="1">
      <alignment horizontal="right"/>
    </xf>
    <xf fontId="23" fillId="34" borderId="29" numFmtId="4" xfId="34" applyNumberFormat="1" applyFont="1" applyFill="1" applyBorder="1" applyAlignment="1">
      <alignment horizontal="right"/>
    </xf>
    <xf fontId="23" fillId="34" borderId="30" numFmtId="4" xfId="34" applyNumberFormat="1" applyFont="1" applyFill="1" applyBorder="1" applyAlignment="1">
      <alignment horizontal="right"/>
    </xf>
    <xf fontId="23" fillId="34" borderId="31" numFmtId="0" xfId="34" applyFont="1" applyFill="1" applyBorder="1" applyAlignment="1">
      <alignment horizontal="left"/>
    </xf>
    <xf fontId="23" fillId="34" borderId="32" numFmtId="0" xfId="34" applyFont="1" applyFill="1" applyBorder="1" applyAlignment="1">
      <alignment horizontal="center"/>
    </xf>
    <xf fontId="23" fillId="34" borderId="33" numFmtId="4" xfId="34" applyNumberFormat="1" applyFont="1" applyFill="1" applyBorder="1" applyAlignment="1">
      <alignment horizontal="right"/>
    </xf>
    <xf fontId="23" fillId="34" borderId="0" numFmtId="4" xfId="34" applyNumberFormat="1" applyFont="1" applyFill="1" applyAlignment="1">
      <alignment horizontal="right"/>
    </xf>
    <xf fontId="22" fillId="35" borderId="34" numFmtId="0" xfId="35" applyFont="1" applyFill="1" applyBorder="1"/>
    <xf fontId="22" fillId="35" borderId="35" numFmtId="0" xfId="35" applyFont="1" applyFill="1" applyBorder="1"/>
    <xf fontId="22" fillId="35" borderId="36" numFmtId="4" xfId="35" applyNumberFormat="1" applyFont="1" applyFill="1" applyBorder="1" applyAlignment="1">
      <alignment horizontal="right"/>
    </xf>
    <xf fontId="22" fillId="35" borderId="35" numFmtId="4" xfId="35" applyNumberFormat="1" applyFont="1" applyFill="1" applyBorder="1" applyAlignment="1">
      <alignment horizontal="right"/>
    </xf>
    <xf fontId="22" fillId="35" borderId="37" numFmtId="4" xfId="35" applyNumberFormat="1" applyFont="1" applyFill="1" applyBorder="1" applyAlignment="1">
      <alignment horizontal="right"/>
    </xf>
    <xf fontId="23" fillId="34" borderId="22" numFmtId="0" xfId="34" applyFont="1" applyFill="1" applyBorder="1" applyAlignment="1">
      <alignment horizontal="left"/>
    </xf>
    <xf fontId="23" fillId="34" borderId="23" numFmtId="0" xfId="34" applyFont="1" applyFill="1" applyBorder="1" applyAlignment="1">
      <alignment horizontal="center"/>
    </xf>
    <xf fontId="23" fillId="34" borderId="23" numFmtId="4" xfId="34" applyNumberFormat="1" applyFont="1" applyFill="1" applyBorder="1" applyAlignment="1">
      <alignment horizontal="right"/>
    </xf>
    <xf fontId="23" fillId="34" borderId="38" numFmtId="4" xfId="34" applyNumberFormat="1" applyFont="1" applyFill="1" applyBorder="1" applyAlignment="1">
      <alignment horizontal="right"/>
    </xf>
    <xf fontId="22" fillId="35" borderId="34" numFmtId="0" xfId="35" applyFont="1" applyFill="1" applyBorder="1" applyAlignment="1">
      <alignment horizontal="left"/>
    </xf>
    <xf fontId="22" fillId="35" borderId="39" numFmtId="0" xfId="35" applyFont="1" applyFill="1" applyBorder="1" applyAlignment="1">
      <alignment horizontal="left"/>
    </xf>
    <xf fontId="22" fillId="35" borderId="40" numFmtId="4" xfId="35" applyNumberFormat="1" applyFont="1" applyFill="1" applyBorder="1" applyAlignment="1">
      <alignment horizontal="right"/>
    </xf>
    <xf fontId="23" fillId="0" borderId="22" numFmtId="0" xfId="0" applyFont="1" applyBorder="1" applyAlignment="1">
      <alignment horizontal="left"/>
    </xf>
    <xf fontId="23" fillId="0" borderId="23" numFmtId="0" xfId="0" applyFont="1" applyBorder="1" applyAlignment="1">
      <alignment horizontal="center"/>
    </xf>
    <xf fontId="23" fillId="0" borderId="23" numFmtId="4" xfId="0" applyNumberFormat="1" applyFont="1" applyBorder="1" applyAlignment="1">
      <alignment horizontal="right"/>
    </xf>
    <xf fontId="23" fillId="0" borderId="38" numFmtId="4" xfId="0" applyNumberFormat="1" applyFont="1" applyBorder="1" applyAlignment="1">
      <alignment horizontal="right"/>
    </xf>
    <xf fontId="22" fillId="33" borderId="34" numFmtId="0" xfId="36" applyFont="1" applyFill="1" applyBorder="1"/>
    <xf fontId="22" fillId="33" borderId="35" numFmtId="0" xfId="36" applyFont="1" applyFill="1" applyBorder="1"/>
    <xf fontId="22" fillId="33" borderId="36" numFmtId="4" xfId="36" applyNumberFormat="1" applyFont="1" applyFill="1" applyBorder="1" applyAlignment="1">
      <alignment horizontal="right"/>
    </xf>
    <xf fontId="22" fillId="33" borderId="37" numFmtId="4" xfId="36" applyNumberFormat="1" applyFont="1" applyFill="1" applyBorder="1" applyAlignment="1">
      <alignment horizontal="right"/>
    </xf>
    <xf fontId="23" fillId="34" borderId="41" numFmtId="0" xfId="34" applyFont="1" applyFill="1" applyBorder="1" applyAlignment="1">
      <alignment horizontal="left"/>
    </xf>
    <xf fontId="23" fillId="34" borderId="42" numFmtId="0" xfId="34" applyFont="1" applyFill="1" applyBorder="1" applyAlignment="1">
      <alignment horizontal="left"/>
    </xf>
    <xf fontId="22" fillId="35" borderId="39" numFmtId="4" xfId="35" applyNumberFormat="1" applyFont="1" applyFill="1" applyBorder="1" applyAlignment="1">
      <alignment horizontal="right"/>
    </xf>
    <xf fontId="23" fillId="33" borderId="43" numFmtId="0" xfId="0" applyFont="1" applyFill="1" applyBorder="1" applyAlignment="1">
      <alignment horizontal="left"/>
    </xf>
    <xf fontId="23" fillId="33" borderId="28" numFmtId="0" xfId="0" applyFont="1" applyFill="1" applyBorder="1" applyAlignment="1">
      <alignment horizontal="center"/>
    </xf>
    <xf fontId="23" fillId="33" borderId="28" numFmtId="4" xfId="0" applyNumberFormat="1" applyFont="1" applyFill="1" applyBorder="1" applyAlignment="1">
      <alignment horizontal="right"/>
    </xf>
    <xf fontId="23" fillId="33" borderId="44" numFmtId="4" xfId="0" applyNumberFormat="1" applyFont="1" applyFill="1" applyBorder="1" applyAlignment="1">
      <alignment horizontal="right"/>
    </xf>
    <xf fontId="22" fillId="33" borderId="34" numFmtId="0" xfId="0" applyFont="1" applyFill="1" applyBorder="1" applyAlignment="1">
      <alignment horizontal="left"/>
    </xf>
    <xf fontId="22" fillId="33" borderId="39" numFmtId="0" xfId="0" applyFont="1" applyFill="1" applyBorder="1" applyAlignment="1">
      <alignment horizontal="left"/>
    </xf>
    <xf fontId="22" fillId="33" borderId="35" numFmtId="4" xfId="0" applyNumberFormat="1" applyFont="1" applyFill="1" applyBorder="1" applyAlignment="1">
      <alignment horizontal="right"/>
    </xf>
    <xf fontId="22" fillId="33" borderId="40" numFmtId="4" xfId="0" applyNumberFormat="1" applyFont="1" applyFill="1" applyBorder="1" applyAlignment="1">
      <alignment horizontal="right"/>
    </xf>
    <xf fontId="23" fillId="33" borderId="25" numFmtId="0" xfId="0" applyFont="1" applyFill="1" applyBorder="1" applyAlignment="1">
      <alignment horizontal="left"/>
    </xf>
    <xf fontId="23" fillId="33" borderId="26" numFmtId="0" xfId="0" applyFont="1" applyFill="1" applyBorder="1" applyAlignment="1">
      <alignment horizontal="center"/>
    </xf>
    <xf fontId="23" fillId="33" borderId="26" numFmtId="4" xfId="0" applyNumberFormat="1" applyFont="1" applyFill="1" applyBorder="1" applyAlignment="1">
      <alignment horizontal="right"/>
    </xf>
    <xf fontId="23" fillId="33" borderId="24" numFmtId="4" xfId="0" applyNumberFormat="1" applyFont="1" applyFill="1" applyBorder="1" applyAlignment="1">
      <alignment horizontal="right"/>
    </xf>
    <xf fontId="23" fillId="33" borderId="45" numFmtId="0" xfId="0" applyFont="1" applyFill="1" applyBorder="1"/>
    <xf fontId="23" fillId="33" borderId="38" numFmtId="4" xfId="0" applyNumberFormat="1" applyFont="1" applyFill="1" applyBorder="1" applyAlignment="1">
      <alignment horizontal="right"/>
    </xf>
    <xf fontId="23" fillId="0" borderId="46" numFmtId="4" xfId="0" applyNumberFormat="1" applyFont="1" applyBorder="1" applyAlignment="1">
      <alignment horizontal="right"/>
    </xf>
    <xf fontId="23" fillId="33" borderId="42" numFmtId="0" xfId="0" applyFont="1" applyFill="1" applyBorder="1"/>
    <xf fontId="23" fillId="0" borderId="26" numFmtId="0" xfId="0" applyFont="1" applyBorder="1" applyAlignment="1">
      <alignment horizontal="center"/>
    </xf>
    <xf fontId="23" fillId="0" borderId="26" numFmtId="4" xfId="0" applyNumberFormat="1" applyFont="1" applyBorder="1" applyAlignment="1">
      <alignment horizontal="right"/>
    </xf>
    <xf fontId="23" fillId="33" borderId="27" numFmtId="0" xfId="0" applyFont="1" applyFill="1" applyBorder="1"/>
    <xf fontId="23" fillId="0" borderId="28" numFmtId="0" xfId="0" applyFont="1" applyBorder="1" applyAlignment="1">
      <alignment horizontal="center"/>
    </xf>
    <xf fontId="23" fillId="0" borderId="47" numFmtId="4" xfId="0" applyNumberFormat="1" applyFont="1" applyBorder="1" applyAlignment="1">
      <alignment horizontal="right"/>
    </xf>
    <xf fontId="23" fillId="0" borderId="28" numFmtId="4" xfId="0" applyNumberFormat="1" applyFont="1" applyBorder="1" applyAlignment="1">
      <alignment horizontal="right"/>
    </xf>
    <xf fontId="23" fillId="33" borderId="42" numFmtId="0" xfId="0" applyFont="1" applyFill="1" applyBorder="1" applyAlignment="1">
      <alignment horizontal="left"/>
    </xf>
    <xf fontId="23" fillId="0" borderId="0" numFmtId="4" xfId="0" applyNumberFormat="1" applyFont="1" applyAlignment="1">
      <alignment horizontal="right"/>
    </xf>
    <xf fontId="23" fillId="33" borderId="48" numFmtId="4" xfId="0" applyNumberFormat="1" applyFont="1" applyFill="1" applyBorder="1" applyAlignment="1">
      <alignment horizontal="right"/>
    </xf>
    <xf fontId="23" fillId="33" borderId="31" numFmtId="0" xfId="0" applyFont="1" applyFill="1" applyBorder="1" applyAlignment="1">
      <alignment horizontal="left"/>
    </xf>
    <xf fontId="23" fillId="33" borderId="27" numFmtId="0" xfId="0" applyFont="1" applyFill="1" applyBorder="1" applyAlignment="1">
      <alignment horizontal="left"/>
    </xf>
    <xf fontId="23" fillId="34" borderId="45" numFmtId="0" xfId="34" applyFont="1" applyFill="1" applyBorder="1"/>
    <xf fontId="23" fillId="35" borderId="45" numFmtId="0" xfId="35" applyFont="1" applyFill="1" applyBorder="1"/>
    <xf fontId="23" fillId="35" borderId="23" numFmtId="0" xfId="35" applyFont="1" applyFill="1" applyBorder="1" applyAlignment="1">
      <alignment horizontal="center"/>
    </xf>
    <xf fontId="23" fillId="35" borderId="23" numFmtId="4" xfId="35" applyNumberFormat="1" applyFont="1" applyFill="1" applyBorder="1" applyAlignment="1">
      <alignment horizontal="right"/>
    </xf>
    <xf fontId="23" fillId="35" borderId="24" numFmtId="4" xfId="35" applyNumberFormat="1" applyFont="1" applyFill="1" applyBorder="1" applyAlignment="1">
      <alignment horizontal="right"/>
    </xf>
    <xf fontId="23" fillId="34" borderId="22" numFmtId="0" xfId="0" applyFont="1" applyFill="1" applyBorder="1" applyAlignment="1">
      <alignment horizontal="left"/>
    </xf>
    <xf fontId="23" fillId="34" borderId="23" numFmtId="0" xfId="0" applyFont="1" applyFill="1" applyBorder="1" applyAlignment="1">
      <alignment horizontal="center"/>
    </xf>
    <xf fontId="23" fillId="34" borderId="23" numFmtId="4" xfId="0" applyNumberFormat="1" applyFont="1" applyFill="1" applyBorder="1" applyAlignment="1">
      <alignment horizontal="right"/>
    </xf>
    <xf fontId="23" fillId="34" borderId="38" numFmtId="4" xfId="0" applyNumberFormat="1" applyFont="1" applyFill="1" applyBorder="1" applyAlignment="1">
      <alignment horizontal="right"/>
    </xf>
    <xf fontId="22" fillId="34" borderId="34" numFmtId="0" xfId="34" applyFont="1" applyFill="1" applyBorder="1" applyAlignment="1">
      <alignment horizontal="left"/>
    </xf>
    <xf fontId="22" fillId="34" borderId="39" numFmtId="0" xfId="34" applyFont="1" applyFill="1" applyBorder="1" applyAlignment="1">
      <alignment horizontal="left"/>
    </xf>
    <xf fontId="22" fillId="34" borderId="39" numFmtId="4" xfId="0" applyNumberFormat="1" applyFont="1" applyFill="1" applyBorder="1" applyAlignment="1">
      <alignment horizontal="right"/>
    </xf>
    <xf fontId="22" fillId="34" borderId="35" numFmtId="4" xfId="0" applyNumberFormat="1" applyFont="1" applyFill="1" applyBorder="1" applyAlignment="1">
      <alignment horizontal="right"/>
    </xf>
    <xf fontId="22" fillId="34" borderId="40" numFmtId="4" xfId="0" applyNumberFormat="1" applyFont="1" applyFill="1" applyBorder="1" applyAlignment="1">
      <alignment horizontal="right"/>
    </xf>
    <xf fontId="24" fillId="36" borderId="49" numFmtId="0" xfId="0" applyFont="1" applyFill="1" applyBorder="1" applyAlignment="1">
      <alignment horizontal="left" vertical="center"/>
    </xf>
    <xf fontId="24" fillId="36" borderId="39" numFmtId="0" xfId="0" applyFont="1" applyFill="1" applyBorder="1" applyAlignment="1">
      <alignment horizontal="left"/>
    </xf>
    <xf fontId="24" fillId="36" borderId="50" numFmtId="4" xfId="0" applyNumberFormat="1" applyFont="1" applyFill="1" applyBorder="1" applyAlignment="1">
      <alignment horizontal="right" vertical="center"/>
    </xf>
    <xf fontId="23" fillId="33" borderId="51" numFmtId="0" xfId="38" applyFont="1" applyFill="1" applyBorder="1" applyAlignment="1">
      <alignment horizontal="left"/>
    </xf>
    <xf fontId="23" fillId="33" borderId="11" numFmtId="49" xfId="38" applyNumberFormat="1" applyFont="1" applyFill="1" applyBorder="1" applyAlignment="1">
      <alignment horizontal="center"/>
    </xf>
    <xf fontId="23" fillId="33" borderId="52" numFmtId="4" xfId="38" applyNumberFormat="1" applyFont="1" applyFill="1" applyBorder="1" applyAlignment="1">
      <alignment horizontal="right"/>
    </xf>
    <xf fontId="23" fillId="33" borderId="11" numFmtId="4" xfId="38" applyNumberFormat="1" applyFont="1" applyFill="1" applyBorder="1" applyAlignment="1">
      <alignment horizontal="right"/>
    </xf>
    <xf fontId="23" fillId="33" borderId="11" numFmtId="4" xfId="38" applyNumberFormat="1" applyFont="1" applyFill="1" applyBorder="1"/>
    <xf fontId="23" fillId="33" borderId="12" numFmtId="4" xfId="38" applyNumberFormat="1" applyFont="1" applyFill="1" applyBorder="1"/>
    <xf fontId="23" fillId="33" borderId="42" numFmtId="0" xfId="38" applyFont="1" applyFill="1" applyBorder="1" applyAlignment="1">
      <alignment horizontal="left"/>
    </xf>
    <xf fontId="23" fillId="33" borderId="26" numFmtId="49" xfId="38" applyNumberFormat="1" applyFont="1" applyFill="1" applyBorder="1" applyAlignment="1">
      <alignment horizontal="center"/>
    </xf>
    <xf fontId="23" fillId="33" borderId="48" numFmtId="4" xfId="38" applyNumberFormat="1" applyFont="1" applyFill="1" applyBorder="1" applyAlignment="1">
      <alignment horizontal="right"/>
    </xf>
    <xf fontId="23" fillId="33" borderId="26" numFmtId="4" xfId="38" applyNumberFormat="1" applyFont="1" applyFill="1" applyBorder="1" applyAlignment="1">
      <alignment horizontal="right"/>
    </xf>
    <xf fontId="23" fillId="33" borderId="26" numFmtId="4" xfId="38" applyNumberFormat="1" applyFont="1" applyFill="1" applyBorder="1"/>
    <xf fontId="23" fillId="33" borderId="24" numFmtId="4" xfId="38" applyNumberFormat="1" applyFont="1" applyFill="1" applyBorder="1"/>
    <xf fontId="23" fillId="33" borderId="31" numFmtId="0" xfId="38" applyFont="1" applyFill="1" applyBorder="1" applyAlignment="1">
      <alignment horizontal="left"/>
    </xf>
    <xf fontId="23" fillId="33" borderId="14" numFmtId="49" xfId="38" applyNumberFormat="1" applyFont="1" applyFill="1" applyBorder="1" applyAlignment="1">
      <alignment horizontal="center"/>
    </xf>
    <xf fontId="23" fillId="33" borderId="53" numFmtId="4" xfId="38" applyNumberFormat="1" applyFont="1" applyFill="1" applyBorder="1" applyAlignment="1">
      <alignment horizontal="right"/>
    </xf>
    <xf fontId="23" fillId="33" borderId="14" numFmtId="4" xfId="38" applyNumberFormat="1" applyFont="1" applyFill="1" applyBorder="1" applyAlignment="1">
      <alignment horizontal="right"/>
    </xf>
    <xf fontId="23" fillId="33" borderId="14" numFmtId="4" xfId="38" applyNumberFormat="1" applyFont="1" applyFill="1" applyBorder="1"/>
    <xf fontId="23" fillId="33" borderId="54" numFmtId="4" xfId="38" applyNumberFormat="1" applyFont="1" applyFill="1" applyBorder="1"/>
    <xf fontId="22" fillId="33" borderId="40" numFmtId="4" xfId="38" applyNumberFormat="1" applyFont="1" applyFill="1" applyBorder="1"/>
    <xf fontId="25" fillId="33" borderId="11" numFmtId="49" xfId="38" applyNumberFormat="1" applyFont="1" applyFill="1" applyBorder="1" applyAlignment="1">
      <alignment horizontal="center"/>
    </xf>
    <xf fontId="25" fillId="33" borderId="52" numFmtId="4" xfId="38" applyNumberFormat="1" applyFont="1" applyFill="1" applyBorder="1" applyAlignment="1">
      <alignment horizontal="right"/>
    </xf>
    <xf fontId="25" fillId="33" borderId="11" numFmtId="4" xfId="38" applyNumberFormat="1" applyFont="1" applyFill="1" applyBorder="1" applyAlignment="1">
      <alignment horizontal="right"/>
    </xf>
    <xf fontId="25" fillId="33" borderId="11" numFmtId="4" xfId="38" applyNumberFormat="1" applyFont="1" applyFill="1" applyBorder="1"/>
    <xf fontId="23" fillId="33" borderId="15" numFmtId="4" xfId="38" applyNumberFormat="1" applyFont="1" applyFill="1" applyBorder="1"/>
    <xf fontId="26" fillId="33" borderId="34" numFmtId="49" xfId="38" applyNumberFormat="1" applyFont="1" applyFill="1" applyBorder="1" applyAlignment="1">
      <alignment horizontal="left"/>
    </xf>
    <xf fontId="26" fillId="33" borderId="39" numFmtId="49" xfId="38" applyNumberFormat="1" applyFont="1" applyFill="1" applyBorder="1" applyAlignment="1">
      <alignment horizontal="left"/>
    </xf>
    <xf fontId="23" fillId="33" borderId="41" numFmtId="0" xfId="38" applyFont="1" applyFill="1" applyBorder="1" applyAlignment="1">
      <alignment horizontal="left"/>
    </xf>
    <xf fontId="25" fillId="33" borderId="39" numFmtId="4" xfId="38" applyNumberFormat="1" applyFont="1" applyFill="1" applyBorder="1" applyAlignment="1">
      <alignment horizontal="right"/>
    </xf>
    <xf fontId="25" fillId="33" borderId="35" numFmtId="4" xfId="38" applyNumberFormat="1" applyFont="1" applyFill="1" applyBorder="1" applyAlignment="1">
      <alignment horizontal="right"/>
    </xf>
    <xf fontId="25" fillId="33" borderId="35" numFmtId="4" xfId="38" applyNumberFormat="1" applyFont="1" applyFill="1" applyBorder="1"/>
    <xf fontId="23" fillId="33" borderId="40" numFmtId="4" xfId="38" applyNumberFormat="1" applyFont="1" applyFill="1" applyBorder="1"/>
    <xf fontId="25" fillId="33" borderId="32" numFmtId="49" xfId="38" applyNumberFormat="1" applyFont="1" applyFill="1" applyBorder="1" applyAlignment="1">
      <alignment horizontal="center"/>
    </xf>
    <xf fontId="23" fillId="33" borderId="10" numFmtId="0" xfId="38" applyFont="1" applyFill="1" applyBorder="1" applyAlignment="1">
      <alignment horizontal="left"/>
    </xf>
    <xf fontId="23" fillId="33" borderId="17" numFmtId="4" xfId="38" applyNumberFormat="1" applyFont="1" applyFill="1" applyBorder="1" applyAlignment="1">
      <alignment horizontal="right"/>
    </xf>
    <xf fontId="23" fillId="33" borderId="17" numFmtId="4" xfId="38" applyNumberFormat="1" applyFont="1" applyFill="1" applyBorder="1"/>
    <xf fontId="23" fillId="33" borderId="18" numFmtId="4" xfId="38" applyNumberFormat="1" applyFont="1" applyFill="1" applyBorder="1"/>
    <xf fontId="23" fillId="33" borderId="47" numFmtId="4" xfId="38" applyNumberFormat="1" applyFont="1" applyFill="1" applyBorder="1" applyAlignment="1">
      <alignment horizontal="right"/>
    </xf>
    <xf fontId="23" fillId="33" borderId="28" numFmtId="4" xfId="38" applyNumberFormat="1" applyFont="1" applyFill="1" applyBorder="1" applyAlignment="1">
      <alignment horizontal="right"/>
    </xf>
    <xf fontId="23" fillId="33" borderId="28" numFmtId="4" xfId="38" applyNumberFormat="1" applyFont="1" applyFill="1" applyBorder="1"/>
    <xf fontId="23" fillId="33" borderId="44" numFmtId="4" xfId="38" applyNumberFormat="1" applyFont="1" applyFill="1" applyBorder="1"/>
    <xf fontId="25" fillId="33" borderId="17" numFmtId="4" xfId="38" applyNumberFormat="1" applyFont="1" applyFill="1" applyBorder="1" applyAlignment="1">
      <alignment horizontal="right"/>
    </xf>
    <xf fontId="25" fillId="33" borderId="17" numFmtId="4" xfId="38" applyNumberFormat="1" applyFont="1" applyFill="1" applyBorder="1"/>
    <xf fontId="27" fillId="0" borderId="0" numFmtId="4" xfId="0" applyNumberFormat="1" applyFont="1"/>
    <xf fontId="23" fillId="33" borderId="25" numFmtId="0" xfId="38" applyFont="1" applyFill="1" applyBorder="1" applyAlignment="1">
      <alignment horizontal="left"/>
    </xf>
    <xf fontId="25" fillId="33" borderId="26" numFmtId="49" xfId="38" applyNumberFormat="1" applyFont="1" applyFill="1" applyBorder="1" applyAlignment="1">
      <alignment horizontal="center"/>
    </xf>
    <xf fontId="25" fillId="33" borderId="28" numFmtId="4" xfId="38" applyNumberFormat="1" applyFont="1" applyFill="1" applyBorder="1" applyAlignment="1">
      <alignment horizontal="right"/>
    </xf>
    <xf fontId="25" fillId="33" borderId="28" numFmtId="4" xfId="38" applyNumberFormat="1" applyFont="1" applyFill="1" applyBorder="1"/>
    <xf fontId="23" fillId="33" borderId="22" numFmtId="0" xfId="38" applyFont="1" applyFill="1" applyBorder="1" applyAlignment="1">
      <alignment horizontal="left"/>
    </xf>
    <xf fontId="25" fillId="33" borderId="23" numFmtId="49" xfId="38" applyNumberFormat="1" applyFont="1" applyFill="1" applyBorder="1" applyAlignment="1">
      <alignment horizontal="center"/>
    </xf>
    <xf fontId="25" fillId="33" borderId="23" numFmtId="4" xfId="38" applyNumberFormat="1" applyFont="1" applyFill="1" applyBorder="1" applyAlignment="1">
      <alignment horizontal="right"/>
    </xf>
    <xf fontId="25" fillId="33" borderId="23" numFmtId="4" xfId="38" applyNumberFormat="1" applyFont="1" applyFill="1" applyBorder="1"/>
    <xf fontId="23" fillId="33" borderId="38" numFmtId="4" xfId="38" applyNumberFormat="1" applyFont="1" applyFill="1" applyBorder="1"/>
    <xf fontId="25" fillId="0" borderId="55" numFmtId="49" xfId="38" applyNumberFormat="1" applyFont="1" applyBorder="1" applyAlignment="1">
      <alignment horizontal="left"/>
    </xf>
    <xf fontId="25" fillId="0" borderId="35" numFmtId="49" xfId="38" applyNumberFormat="1" applyFont="1" applyBorder="1" applyAlignment="1">
      <alignment horizontal="center"/>
    </xf>
    <xf fontId="23" fillId="0" borderId="35" numFmtId="4" xfId="38" applyNumberFormat="1" applyFont="1" applyBorder="1" applyAlignment="1">
      <alignment horizontal="right"/>
    </xf>
    <xf fontId="23" fillId="0" borderId="40" numFmtId="4" xfId="38" applyNumberFormat="1" applyFont="1" applyBorder="1" applyAlignment="1">
      <alignment horizontal="right"/>
    </xf>
    <xf fontId="22" fillId="0" borderId="39" numFmtId="4" xfId="0" applyNumberFormat="1" applyFont="1" applyBorder="1" applyAlignment="1">
      <alignment horizontal="right"/>
    </xf>
    <xf fontId="22" fillId="0" borderId="35" numFmtId="4" xfId="0" applyNumberFormat="1" applyFont="1" applyBorder="1" applyAlignment="1">
      <alignment horizontal="right"/>
    </xf>
    <xf fontId="22" fillId="0" borderId="40" numFmtId="4" xfId="0" applyNumberFormat="1" applyFont="1" applyBorder="1" applyAlignment="1">
      <alignment horizontal="right"/>
    </xf>
    <xf fontId="25" fillId="0" borderId="41" numFmtId="49" xfId="38" applyNumberFormat="1" applyFont="1" applyBorder="1" applyAlignment="1">
      <alignment horizontal="left"/>
    </xf>
    <xf fontId="23" fillId="0" borderId="33" numFmtId="49" xfId="38" applyNumberFormat="1" applyFont="1" applyBorder="1" applyAlignment="1">
      <alignment horizontal="center"/>
    </xf>
    <xf fontId="23" fillId="0" borderId="32" numFmtId="4" xfId="38" applyNumberFormat="1" applyFont="1" applyBorder="1" applyAlignment="1">
      <alignment horizontal="right"/>
    </xf>
    <xf fontId="23" fillId="0" borderId="54" numFmtId="4" xfId="38" applyNumberFormat="1" applyFont="1" applyBorder="1"/>
    <xf fontId="23" fillId="33" borderId="43" numFmtId="0" xfId="38" applyFont="1" applyFill="1" applyBorder="1" applyAlignment="1">
      <alignment horizontal="left"/>
    </xf>
    <xf fontId="25" fillId="33" borderId="28" numFmtId="49" xfId="38" applyNumberFormat="1" applyFont="1" applyFill="1" applyBorder="1" applyAlignment="1">
      <alignment horizontal="center"/>
    </xf>
    <xf fontId="25" fillId="33" borderId="26" numFmtId="4" xfId="38" applyNumberFormat="1" applyFont="1" applyFill="1" applyBorder="1" applyAlignment="1">
      <alignment horizontal="right"/>
    </xf>
    <xf fontId="25" fillId="33" borderId="26" numFmtId="4" xfId="38" applyNumberFormat="1" applyFont="1" applyFill="1" applyBorder="1"/>
    <xf fontId="23" fillId="33" borderId="19" numFmtId="0" xfId="38" applyFont="1" applyFill="1" applyBorder="1" applyAlignment="1">
      <alignment horizontal="left"/>
    </xf>
    <xf fontId="25" fillId="33" borderId="20" numFmtId="49" xfId="38" applyNumberFormat="1" applyFont="1" applyFill="1" applyBorder="1" applyAlignment="1">
      <alignment horizontal="center"/>
    </xf>
    <xf fontId="25" fillId="33" borderId="56" numFmtId="4" xfId="38" applyNumberFormat="1" applyFont="1" applyFill="1" applyBorder="1" applyAlignment="1">
      <alignment horizontal="right"/>
    </xf>
    <xf fontId="25" fillId="33" borderId="20" numFmtId="4" xfId="38" applyNumberFormat="1" applyFont="1" applyFill="1" applyBorder="1" applyAlignment="1">
      <alignment horizontal="right"/>
    </xf>
    <xf fontId="25" fillId="33" borderId="20" numFmtId="4" xfId="38" applyNumberFormat="1" applyFont="1" applyFill="1" applyBorder="1"/>
    <xf fontId="23" fillId="33" borderId="21" numFmtId="4" xfId="38" applyNumberFormat="1" applyFont="1" applyFill="1" applyBorder="1"/>
    <xf fontId="25" fillId="33" borderId="57" numFmtId="4" xfId="38" applyNumberFormat="1" applyFont="1" applyFill="1" applyBorder="1" applyAlignment="1">
      <alignment horizontal="right"/>
    </xf>
    <xf fontId="23" fillId="33" borderId="39" numFmtId="4" xfId="38" applyNumberFormat="1" applyFont="1" applyFill="1" applyBorder="1" applyAlignment="1">
      <alignment horizontal="right"/>
    </xf>
    <xf fontId="23" fillId="33" borderId="35" numFmtId="4" xfId="38" applyNumberFormat="1" applyFont="1" applyFill="1" applyBorder="1" applyAlignment="1">
      <alignment horizontal="right"/>
    </xf>
    <xf fontId="23" fillId="33" borderId="35" numFmtId="4" xfId="38" applyNumberFormat="1" applyFont="1" applyFill="1" applyBorder="1"/>
    <xf fontId="23" fillId="0" borderId="58" numFmtId="49" xfId="38" applyNumberFormat="1" applyFont="1" applyBorder="1" applyAlignment="1">
      <alignment horizontal="center"/>
    </xf>
    <xf fontId="23" fillId="0" borderId="23" numFmtId="4" xfId="38" applyNumberFormat="1" applyFont="1" applyBorder="1" applyAlignment="1">
      <alignment horizontal="right"/>
    </xf>
    <xf fontId="23" fillId="0" borderId="38" numFmtId="4" xfId="38" applyNumberFormat="1" applyFont="1" applyBorder="1"/>
    <xf fontId="28" fillId="36" borderId="34" numFmtId="0" xfId="35" applyFont="1" applyFill="1" applyBorder="1" applyAlignment="1">
      <alignment horizontal="left"/>
    </xf>
    <xf fontId="28" fillId="36" borderId="39" numFmtId="0" xfId="35" applyFont="1" applyFill="1" applyBorder="1" applyAlignment="1">
      <alignment horizontal="left"/>
    </xf>
    <xf fontId="28" fillId="36" borderId="39" numFmtId="4" xfId="35" applyNumberFormat="1" applyFont="1" applyFill="1" applyBorder="1"/>
    <xf fontId="28" fillId="36" borderId="37" numFmtId="4" xfId="35" applyNumberFormat="1" applyFont="1" applyFill="1" applyBorder="1"/>
    <xf fontId="20" fillId="37" borderId="34" numFmtId="0" xfId="0" applyFont="1" applyFill="1" applyBorder="1" applyAlignment="1">
      <alignment horizontal="left"/>
    </xf>
    <xf fontId="20" fillId="37" borderId="37" numFmtId="0" xfId="0" applyFont="1" applyFill="1" applyBorder="1" applyAlignment="1">
      <alignment horizontal="left"/>
    </xf>
    <xf fontId="29" fillId="37" borderId="59" numFmtId="4" xfId="0" applyNumberFormat="1" applyFont="1" applyFill="1" applyBorder="1" applyAlignment="1">
      <alignment horizontal="right"/>
    </xf>
    <xf fontId="0" fillId="0" borderId="60" numFmtId="0" xfId="0" applyBorder="1"/>
    <xf fontId="0" fillId="0" borderId="17" numFmtId="0" xfId="0" applyBorder="1"/>
    <xf fontId="0" fillId="0" borderId="61" numFmtId="4" xfId="0" applyNumberFormat="1" applyBorder="1"/>
    <xf fontId="0" fillId="33" borderId="27" numFmtId="0" xfId="0" applyFill="1" applyBorder="1"/>
    <xf fontId="0" fillId="33" borderId="28" numFmtId="0" xfId="0" applyFill="1" applyBorder="1"/>
    <xf fontId="0" fillId="33" borderId="44" numFmtId="4" xfId="0" applyNumberFormat="1" applyFill="1" applyBorder="1"/>
    <xf fontId="11" fillId="33" borderId="42" numFmtId="0" xfId="0" applyFont="1" applyFill="1" applyBorder="1"/>
    <xf fontId="11" fillId="33" borderId="26" numFmtId="0" xfId="0" applyFont="1" applyFill="1" applyBorder="1"/>
    <xf fontId="0" fillId="33" borderId="24" numFmtId="4" xfId="0" applyNumberFormat="1" applyFill="1" applyBorder="1"/>
    <xf fontId="0" fillId="33" borderId="26" numFmtId="0" xfId="0" applyFill="1" applyBorder="1"/>
    <xf fontId="11" fillId="33" borderId="31" numFmtId="0" xfId="0" applyFont="1" applyFill="1" applyBorder="1"/>
    <xf fontId="11" fillId="33" borderId="14" numFmtId="0" xfId="0" applyFont="1" applyFill="1" applyBorder="1"/>
    <xf fontId="0" fillId="33" borderId="54" numFmtId="4" xfId="0" applyNumberFormat="1" applyFill="1" applyBorder="1"/>
    <xf fontId="28" fillId="33" borderId="34" numFmtId="0" xfId="0" applyFont="1" applyFill="1" applyBorder="1"/>
    <xf fontId="28" fillId="33" borderId="62" numFmtId="0" xfId="0" applyFont="1" applyFill="1" applyBorder="1"/>
    <xf fontId="28" fillId="33" borderId="40" numFmtId="4" xfId="0" applyNumberFormat="1" applyFont="1" applyFill="1" applyBorder="1"/>
    <xf fontId="0" fillId="33" borderId="0" numFmtId="0" xfId="0" applyFill="1"/>
    <xf fontId="22" fillId="33" borderId="51" numFmtId="4" xfId="0" applyNumberFormat="1" applyFont="1" applyFill="1" applyBorder="1" applyAlignment="1">
      <alignment horizontal="left"/>
    </xf>
    <xf fontId="22" fillId="33" borderId="12" numFmtId="4" xfId="0" applyNumberFormat="1" applyFont="1" applyFill="1" applyBorder="1" applyAlignment="1">
      <alignment horizontal="right"/>
    </xf>
    <xf fontId="23" fillId="33" borderId="42" numFmtId="4" xfId="0" applyNumberFormat="1" applyFont="1" applyFill="1" applyBorder="1" applyAlignment="1">
      <alignment horizontal="left"/>
    </xf>
    <xf fontId="26" fillId="33" borderId="42" numFmtId="0" xfId="0" applyFont="1" applyFill="1" applyBorder="1" applyAlignment="1">
      <alignment horizontal="left"/>
    </xf>
    <xf fontId="26" fillId="33" borderId="24" numFmtId="4" xfId="0" applyNumberFormat="1" applyFont="1" applyFill="1" applyBorder="1"/>
    <xf fontId="25" fillId="33" borderId="42" numFmtId="0" xfId="0" applyFont="1" applyFill="1" applyBorder="1" applyAlignment="1">
      <alignment horizontal="left"/>
    </xf>
    <xf fontId="25" fillId="33" borderId="24" numFmtId="4" xfId="0" applyNumberFormat="1" applyFont="1" applyFill="1" applyBorder="1"/>
    <xf fontId="26" fillId="0" borderId="42" numFmtId="0" xfId="0" applyFont="1" applyBorder="1" applyAlignment="1">
      <alignment horizontal="left"/>
    </xf>
    <xf fontId="30" fillId="0" borderId="34" numFmtId="4" xfId="0" applyNumberFormat="1" applyFont="1" applyBorder="1"/>
    <xf fontId="26" fillId="0" borderId="40" numFmtId="4" xfId="0" applyNumberFormat="1" applyFont="1" applyBorder="1"/>
    <xf fontId="0" fillId="0" borderId="0" numFmtId="0" xfId="0" applyAlignment="1">
      <alignment horizontal="left"/>
    </xf>
    <xf fontId="0" fillId="0" borderId="0" numFmtId="0" xfId="35"/>
    <xf fontId="11" fillId="0" borderId="0" numFmtId="0" xfId="0" applyFont="1"/>
    <xf fontId="0" fillId="0" borderId="0" numFmtId="0" xfId="35" applyAlignment="1">
      <alignment horizontal="left"/>
    </xf>
    <xf fontId="28" fillId="0" borderId="0" numFmtId="0" xfId="0" applyFont="1" applyAlignment="1">
      <alignment horizontal="left"/>
    </xf>
    <xf fontId="23" fillId="0" borderId="43" numFmtId="0" xfId="0" applyFont="1" applyBorder="1" applyAlignment="1">
      <alignment horizontal="left"/>
    </xf>
    <xf fontId="23" fillId="0" borderId="44" numFmtId="4" xfId="0" applyNumberFormat="1" applyFont="1" applyBorder="1" applyAlignment="1">
      <alignment horizontal="right"/>
    </xf>
    <xf fontId="22" fillId="0" borderId="34" numFmtId="0" xfId="0" applyFont="1" applyBorder="1" applyAlignment="1">
      <alignment horizontal="left"/>
    </xf>
    <xf fontId="22" fillId="0" borderId="39" numFmtId="0" xfId="0" applyFont="1" applyBorder="1" applyAlignment="1">
      <alignment horizontal="left"/>
    </xf>
    <xf fontId="22" fillId="0" borderId="60" numFmtId="0" xfId="0" applyFont="1" applyBorder="1" applyAlignment="1">
      <alignment horizontal="left"/>
    </xf>
    <xf fontId="22" fillId="0" borderId="63" numFmtId="0" xfId="0" applyFont="1" applyBorder="1" applyAlignment="1">
      <alignment horizontal="left"/>
    </xf>
    <xf fontId="22" fillId="0" borderId="61" numFmtId="0" xfId="0" applyFont="1" applyBorder="1" applyAlignment="1">
      <alignment horizontal="left"/>
    </xf>
    <xf fontId="23" fillId="0" borderId="25" numFmtId="0" xfId="0" applyFont="1" applyBorder="1" applyAlignment="1">
      <alignment horizontal="left"/>
    </xf>
    <xf fontId="23" fillId="0" borderId="32" numFmtId="4" xfId="0" applyNumberFormat="1" applyFont="1" applyBorder="1" applyAlignment="1">
      <alignment horizontal="right"/>
    </xf>
    <xf fontId="23" fillId="0" borderId="24" numFmtId="4" xfId="0" applyNumberFormat="1" applyFont="1" applyBorder="1" applyAlignment="1">
      <alignment horizontal="right"/>
    </xf>
    <xf fontId="22" fillId="0" borderId="55" numFmtId="0" xfId="0" applyFont="1" applyBorder="1" applyAlignment="1">
      <alignment horizontal="left"/>
    </xf>
    <xf fontId="23" fillId="0" borderId="35" numFmtId="0" xfId="0" applyFont="1" applyBorder="1" applyAlignment="1">
      <alignment horizontal="center"/>
    </xf>
    <xf fontId="22" fillId="38" borderId="55" numFmtId="0" xfId="0" applyFont="1" applyFill="1" applyBorder="1" applyAlignment="1">
      <alignment horizontal="left"/>
    </xf>
    <xf fontId="23" fillId="38" borderId="35" numFmtId="0" xfId="0" applyFont="1" applyFill="1" applyBorder="1" applyAlignment="1">
      <alignment horizontal="center"/>
    </xf>
    <xf fontId="22" fillId="38" borderId="35" numFmtId="4" xfId="0" applyNumberFormat="1" applyFont="1" applyFill="1" applyBorder="1" applyAlignment="1">
      <alignment horizontal="right"/>
    </xf>
    <xf fontId="22" fillId="38" borderId="40" numFmtId="4" xfId="0" applyNumberFormat="1" applyFont="1" applyFill="1" applyBorder="1" applyAlignment="1">
      <alignment horizontal="right"/>
    </xf>
    <xf fontId="23" fillId="0" borderId="57" numFmtId="0" xfId="0" applyFont="1" applyBorder="1" applyAlignment="1">
      <alignment horizontal="center"/>
    </xf>
    <xf fontId="23" fillId="0" borderId="41" numFmtId="0" xfId="0" applyFont="1" applyBorder="1" applyAlignment="1">
      <alignment horizontal="left"/>
    </xf>
    <xf fontId="23" fillId="0" borderId="64" numFmtId="0" xfId="0" applyFont="1" applyBorder="1" applyAlignment="1">
      <alignment horizontal="center"/>
    </xf>
    <xf fontId="23" fillId="0" borderId="54" numFmtId="4" xfId="0" applyNumberFormat="1" applyFont="1" applyBorder="1" applyAlignment="1">
      <alignment horizontal="right"/>
    </xf>
    <xf fontId="23" fillId="0" borderId="48" numFmtId="0" xfId="0" applyFont="1" applyBorder="1" applyAlignment="1">
      <alignment horizontal="center"/>
    </xf>
    <xf fontId="23" fillId="0" borderId="45" numFmtId="0" xfId="0" applyFont="1" applyBorder="1"/>
    <xf fontId="23" fillId="0" borderId="45" numFmtId="0" xfId="0" applyFont="1" applyBorder="1" applyAlignment="1">
      <alignment horizontal="left"/>
    </xf>
    <xf fontId="22" fillId="0" borderId="35" numFmtId="0" xfId="0" applyFont="1" applyBorder="1" applyAlignment="1">
      <alignment horizontal="left"/>
    </xf>
    <xf fontId="22" fillId="39" borderId="55" numFmtId="0" xfId="0" applyFont="1" applyFill="1" applyBorder="1" applyAlignment="1">
      <alignment horizontal="left"/>
    </xf>
    <xf fontId="22" fillId="39" borderId="35" numFmtId="0" xfId="0" applyFont="1" applyFill="1" applyBorder="1" applyAlignment="1">
      <alignment horizontal="left"/>
    </xf>
    <xf fontId="22" fillId="39" borderId="35" numFmtId="4" xfId="0" applyNumberFormat="1" applyFont="1" applyFill="1" applyBorder="1" applyAlignment="1">
      <alignment horizontal="right"/>
    </xf>
    <xf fontId="22" fillId="39" borderId="40" numFmtId="4" xfId="0" applyNumberFormat="1" applyFont="1" applyFill="1" applyBorder="1" applyAlignment="1">
      <alignment horizontal="right"/>
    </xf>
    <xf fontId="31" fillId="36" borderId="34" numFmtId="0" xfId="0" applyFont="1" applyFill="1" applyBorder="1" applyAlignment="1">
      <alignment horizontal="left"/>
    </xf>
    <xf fontId="31" fillId="36" borderId="37" numFmtId="0" xfId="0" applyFont="1" applyFill="1" applyBorder="1" applyAlignment="1">
      <alignment horizontal="left"/>
    </xf>
    <xf fontId="31" fillId="36" borderId="59" numFmtId="4" xfId="0" applyNumberFormat="1" applyFont="1" applyFill="1" applyBorder="1" applyAlignment="1">
      <alignment horizontal="right"/>
    </xf>
    <xf fontId="23" fillId="0" borderId="55" numFmtId="0" xfId="33" applyFont="1" applyBorder="1" applyAlignment="1">
      <alignment horizontal="left"/>
    </xf>
    <xf fontId="23" fillId="0" borderId="35" numFmtId="0" xfId="33" applyFont="1" applyBorder="1" applyAlignment="1">
      <alignment horizontal="center"/>
    </xf>
    <xf fontId="23" fillId="0" borderId="35" numFmtId="4" xfId="33" applyNumberFormat="1" applyFont="1" applyBorder="1" applyAlignment="1">
      <alignment horizontal="right"/>
    </xf>
    <xf fontId="23" fillId="0" borderId="40" numFmtId="4" xfId="33" applyNumberFormat="1" applyFont="1" applyBorder="1" applyAlignment="1">
      <alignment horizontal="right"/>
    </xf>
    <xf fontId="22" fillId="0" borderId="49" numFmtId="0" xfId="33" applyFont="1" applyBorder="1" applyAlignment="1">
      <alignment horizontal="left"/>
    </xf>
    <xf fontId="23" fillId="0" borderId="53" numFmtId="0" xfId="33" applyFont="1" applyBorder="1" applyAlignment="1">
      <alignment horizontal="center"/>
    </xf>
    <xf fontId="22" fillId="0" borderId="14" numFmtId="4" xfId="33" applyNumberFormat="1" applyFont="1" applyBorder="1" applyAlignment="1">
      <alignment horizontal="right"/>
    </xf>
    <xf fontId="22" fillId="0" borderId="15" numFmtId="4" xfId="33" applyNumberFormat="1" applyFont="1" applyBorder="1" applyAlignment="1">
      <alignment horizontal="right"/>
    </xf>
    <xf fontId="23" fillId="0" borderId="31" numFmtId="0" xfId="33" applyFont="1" applyBorder="1" applyAlignment="1">
      <alignment horizontal="left"/>
    </xf>
    <xf fontId="23" fillId="0" borderId="32" numFmtId="4" xfId="33" applyNumberFormat="1" applyFont="1" applyBorder="1" applyAlignment="1">
      <alignment horizontal="right"/>
    </xf>
    <xf fontId="23" fillId="0" borderId="54" numFmtId="4" xfId="33" applyNumberFormat="1" applyFont="1" applyBorder="1" applyAlignment="1">
      <alignment horizontal="right"/>
    </xf>
    <xf fontId="22" fillId="0" borderId="34" numFmtId="0" xfId="33" applyFont="1" applyBorder="1" applyAlignment="1">
      <alignment horizontal="left"/>
    </xf>
    <xf fontId="22" fillId="0" borderId="39" numFmtId="0" xfId="33" applyFont="1" applyBorder="1" applyAlignment="1">
      <alignment horizontal="left"/>
    </xf>
    <xf fontId="22" fillId="0" borderId="35" numFmtId="4" xfId="33" applyNumberFormat="1" applyFont="1" applyBorder="1" applyAlignment="1">
      <alignment horizontal="right"/>
    </xf>
    <xf fontId="22" fillId="0" borderId="40" numFmtId="4" xfId="33" applyNumberFormat="1" applyFont="1" applyBorder="1" applyAlignment="1">
      <alignment horizontal="right"/>
    </xf>
    <xf fontId="23" fillId="0" borderId="43" numFmtId="0" xfId="33" applyFont="1" applyBorder="1" applyAlignment="1">
      <alignment horizontal="left"/>
    </xf>
    <xf fontId="23" fillId="0" borderId="26" numFmtId="0" xfId="33" applyFont="1" applyBorder="1" applyAlignment="1">
      <alignment horizontal="center"/>
    </xf>
    <xf fontId="23" fillId="0" borderId="26" numFmtId="4" xfId="33" applyNumberFormat="1" applyFont="1" applyBorder="1" applyAlignment="1">
      <alignment horizontal="right"/>
    </xf>
    <xf fontId="23" fillId="0" borderId="24" numFmtId="4" xfId="33" applyNumberFormat="1" applyFont="1" applyBorder="1" applyAlignment="1">
      <alignment horizontal="right"/>
    </xf>
    <xf fontId="23" fillId="0" borderId="41" numFmtId="0" xfId="33" applyFont="1" applyBorder="1" applyAlignment="1">
      <alignment horizontal="left"/>
    </xf>
    <xf fontId="23" fillId="0" borderId="52" numFmtId="0" xfId="33" applyFont="1" applyBorder="1" applyAlignment="1">
      <alignment horizontal="center"/>
    </xf>
    <xf fontId="23" fillId="0" borderId="11" numFmtId="4" xfId="33" applyNumberFormat="1" applyFont="1" applyBorder="1" applyAlignment="1">
      <alignment horizontal="right"/>
    </xf>
    <xf fontId="23" fillId="0" borderId="12" numFmtId="4" xfId="33" applyNumberFormat="1" applyFont="1" applyBorder="1" applyAlignment="1">
      <alignment horizontal="right"/>
    </xf>
    <xf fontId="23" fillId="0" borderId="28" numFmtId="0" xfId="33" applyFont="1" applyBorder="1" applyAlignment="1">
      <alignment horizontal="center"/>
    </xf>
    <xf fontId="30" fillId="36" borderId="13" numFmtId="0" xfId="38" applyFont="1" applyFill="1" applyBorder="1" applyAlignment="1">
      <alignment vertical="center"/>
    </xf>
    <xf fontId="28" fillId="36" borderId="65" numFmtId="0" xfId="38" applyFont="1" applyFill="1" applyBorder="1" applyAlignment="1">
      <alignment horizontal="center"/>
    </xf>
    <xf fontId="30" fillId="36" borderId="66" numFmtId="4" xfId="38" applyNumberFormat="1" applyFont="1" applyFill="1" applyBorder="1" applyAlignment="1">
      <alignment horizontal="right"/>
    </xf>
    <xf fontId="24" fillId="37" borderId="34" numFmtId="0" xfId="0" applyFont="1" applyFill="1" applyBorder="1" applyAlignment="1">
      <alignment horizontal="left"/>
    </xf>
    <xf fontId="24" fillId="37" borderId="37" numFmtId="0" xfId="0" applyFont="1" applyFill="1" applyBorder="1" applyAlignment="1">
      <alignment horizontal="left"/>
    </xf>
    <xf fontId="24" fillId="37" borderId="59" numFmtId="4" xfId="0" applyNumberFormat="1" applyFont="1" applyFill="1" applyBorder="1" applyAlignment="1">
      <alignment horizontal="right"/>
    </xf>
    <xf fontId="11" fillId="0" borderId="67" numFmtId="0" xfId="0" applyFont="1" applyBorder="1"/>
    <xf fontId="0" fillId="0" borderId="18" numFmtId="4" xfId="0" applyNumberFormat="1" applyBorder="1"/>
    <xf fontId="0" fillId="0" borderId="42" numFmtId="0" xfId="0" applyBorder="1"/>
    <xf fontId="11" fillId="0" borderId="48" numFmtId="0" xfId="0" applyFont="1" applyBorder="1"/>
    <xf fontId="0" fillId="0" borderId="24" numFmtId="4" xfId="0" applyNumberFormat="1" applyBorder="1"/>
    <xf fontId="0" fillId="0" borderId="45" numFmtId="0" xfId="0" applyBorder="1"/>
    <xf fontId="0" fillId="0" borderId="46" numFmtId="0" xfId="0" applyBorder="1"/>
    <xf fontId="0" fillId="0" borderId="38" numFmtId="4" xfId="0" applyNumberFormat="1" applyBorder="1"/>
    <xf fontId="28" fillId="0" borderId="34" numFmtId="0" xfId="0" applyFont="1" applyBorder="1"/>
    <xf fontId="28" fillId="0" borderId="62" numFmtId="0" xfId="0" applyFont="1" applyBorder="1"/>
    <xf fontId="28" fillId="0" borderId="40" numFmtId="4" xfId="0" applyNumberFormat="1" applyFont="1" applyBorder="1"/>
    <xf fontId="22" fillId="0" borderId="10" numFmtId="4" xfId="0" applyNumberFormat="1" applyFont="1" applyBorder="1" applyAlignment="1">
      <alignment horizontal="left"/>
    </xf>
    <xf fontId="22" fillId="0" borderId="12" numFmtId="4" xfId="0" applyNumberFormat="1" applyFont="1" applyBorder="1" applyAlignment="1">
      <alignment horizontal="right"/>
    </xf>
    <xf fontId="23" fillId="0" borderId="25" numFmtId="4" xfId="0" applyNumberFormat="1" applyFont="1" applyBorder="1" applyAlignment="1">
      <alignment horizontal="left"/>
    </xf>
    <xf fontId="26" fillId="0" borderId="25" numFmtId="0" xfId="0" applyFont="1" applyBorder="1" applyAlignment="1">
      <alignment horizontal="left"/>
    </xf>
    <xf fontId="26" fillId="0" borderId="24" numFmtId="4" xfId="0" applyNumberFormat="1" applyFont="1" applyBorder="1"/>
    <xf fontId="25" fillId="0" borderId="22" numFmtId="0" xfId="0" applyFont="1" applyBorder="1" applyAlignment="1">
      <alignment horizontal="left"/>
    </xf>
    <xf fontId="25" fillId="0" borderId="38" numFmtId="4" xfId="0" applyNumberFormat="1" applyFont="1" applyBorder="1" applyAlignment="1">
      <alignment horizontal="right"/>
    </xf>
    <xf fontId="26" fillId="0" borderId="19" numFmtId="0" xfId="0" applyFont="1" applyBorder="1" applyAlignment="1">
      <alignment horizontal="left"/>
    </xf>
    <xf fontId="26" fillId="0" borderId="21" numFmtId="4" xfId="0" applyNumberFormat="1" applyFont="1" applyBorder="1" applyAlignment="1">
      <alignment horizontal="right"/>
    </xf>
    <xf fontId="30" fillId="0" borderId="59" numFmtId="4" xfId="0" applyNumberFormat="1" applyFont="1" applyBorder="1" applyAlignment="1">
      <alignment horizontal="left"/>
    </xf>
    <xf fontId="30" fillId="0" borderId="37" numFmtId="4" xfId="0" applyNumberFormat="1" applyFont="1" applyBorder="1" applyAlignment="1">
      <alignment horizontal="right"/>
    </xf>
    <xf fontId="30" fillId="0" borderId="0" numFmtId="4" xfId="0" applyNumberFormat="1" applyFont="1" applyAlignment="1">
      <alignment horizontal="right"/>
    </xf>
    <xf fontId="0" fillId="0" borderId="0" numFmtId="14" xfId="0" applyNumberFormat="1"/>
  </cellXfs>
  <cellStyles count="51">
    <cellStyle name="20 % – Zvýraznění1" xfId="1" builtinId="30"/>
    <cellStyle name="20 % – Zvýraznění2" xfId="2" builtinId="34"/>
    <cellStyle name="20 % – Zvýraznění3" xfId="3" builtinId="38"/>
    <cellStyle name="20 % – Zvýraznění4" xfId="4" builtinId="42"/>
    <cellStyle name="20 % – Zvýraznění5" xfId="5" builtinId="46"/>
    <cellStyle name="20 % – Zvýraznění6" xfId="6" builtinId="50"/>
    <cellStyle name="40 % – Zvýraznění1" xfId="7" builtinId="31"/>
    <cellStyle name="40 % – Zvýraznění2" xfId="8" builtinId="35"/>
    <cellStyle name="40 % – Zvýraznění3" xfId="9" builtinId="39"/>
    <cellStyle name="40 % – Zvýraznění4" xfId="10" builtinId="43"/>
    <cellStyle name="40 % – Zvýraznění5" xfId="11" builtinId="47"/>
    <cellStyle name="40 % – Zvýraznění6" xfId="12" builtinId="51"/>
    <cellStyle name="60 % – Zvýraznění1" xfId="13" builtinId="32"/>
    <cellStyle name="60 % – Zvýraznění2" xfId="14" builtinId="36"/>
    <cellStyle name="60 % – Zvýraznění3" xfId="15" builtinId="40"/>
    <cellStyle name="60 % – Zvýraznění4" xfId="16" builtinId="44"/>
    <cellStyle name="60 % – Zvýraznění5" xfId="17" builtinId="48"/>
    <cellStyle name="60 % – Zvýraznění6" xfId="18" builtinId="52"/>
    <cellStyle name="Celkem" xfId="19" builtinId="25"/>
    <cellStyle name="Čárka" xfId="20" builtinId="3"/>
    <cellStyle name="Čárky bez des. míst" xfId="21" builtinId="6"/>
    <cellStyle name="Chybně" xfId="22" builtinId="27"/>
    <cellStyle name="Kontrolní buňka" xfId="23" builtinId="23"/>
    <cellStyle name="Měna" xfId="24" builtinId="4"/>
    <cellStyle name="Měny bez des. míst" xfId="25" builtinId="7"/>
    <cellStyle name="Nadpis 1" xfId="26" builtinId="16"/>
    <cellStyle name="Nadpis 2" xfId="27" builtinId="17"/>
    <cellStyle name="Nadpis 3" xfId="28" builtinId="18"/>
    <cellStyle name="Nadpis 4" xfId="29" builtinId="19"/>
    <cellStyle name="Název" xfId="30" builtinId="15"/>
    <cellStyle name="Neutrální" xfId="31" builtinId="28"/>
    <cellStyle name="Normální" xfId="0" builtinId="0"/>
    <cellStyle name="Normální 2" xfId="32"/>
    <cellStyle name="Poznámka" xfId="33" builtinId="10"/>
    <cellStyle name="Procenta" xfId="34" builtinId="5"/>
    <cellStyle name="Procenta 2" xfId="35"/>
    <cellStyle name="Propojená buňka" xfId="36" builtinId="24"/>
    <cellStyle name="Propojená buňka 2" xfId="37"/>
    <cellStyle name="Správně" xfId="38" builtinId="26"/>
    <cellStyle name="Správně 2" xfId="39"/>
    <cellStyle name="Text upozornění" xfId="40" builtinId="11"/>
    <cellStyle name="Vstup" xfId="41" builtinId="20"/>
    <cellStyle name="Výpočet" xfId="42" builtinId="22"/>
    <cellStyle name="Výstup" xfId="43" builtinId="21"/>
    <cellStyle name="Vysvětlující text" xfId="44" builtinId="53"/>
    <cellStyle name="Zvýraznění 1" xfId="45" builtinId="29"/>
    <cellStyle name="Zvýraznění 2" xfId="46" builtinId="33"/>
    <cellStyle name="Zvýraznění 3" xfId="47" builtinId="37"/>
    <cellStyle name="Zvýraznění 4" xfId="48" builtinId="41"/>
    <cellStyle name="Zvýraznění 5" xfId="49" builtinId="45"/>
    <cellStyle name="Zvýraznění 6" xfId="50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charts/_rels/chart1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vert="horz"/>
          <a:p>
            <a:pPr>
              <a:defRPr sz="1000" b="0" i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Pohledávky Odběratelé - účet 311</a:t>
            </a:r>
            <a:br>
              <a:rPr sz="18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</a:br>
            <a:r>
              <a:rPr sz="1400" b="0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(celkem </a:t>
            </a:r>
            <a:r>
              <a:rPr sz="14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13.877.144,59</a:t>
            </a:r>
            <a:r>
              <a:rPr sz="1400" b="0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Kč)</a:t>
            </a:r>
            <a:endParaRPr/>
          </a:p>
        </c:rich>
      </c:tx>
      <c:layout>
        <c:manualLayout>
          <c:xMode val="edge"/>
          <c:yMode val="edge"/>
          <c:x val="0.195606"/>
          <c:y val="0.085725"/>
        </c:manualLayout>
      </c:layout>
      <c:overlay val="0"/>
      <c:spPr bwMode="auto">
        <a:prstGeom prst="rect">
          <a:avLst/>
        </a:prstGeom>
        <a:noFill/>
        <a:ln w="3175">
          <a:noFill/>
        </a:ln>
      </c:spPr>
    </c:title>
    <c:view3D>
      <c:rotX val="20"/>
      <c:rotY val="130"/>
      <c:depthPercent val="100"/>
      <c:rAngAx val="1"/>
    </c:view3D>
    <c:floor/>
    <c:sideWall/>
    <c:backWall/>
    <c:plotArea>
      <c:layout>
        <c:manualLayout>
          <c:layoutTarget val="inner"/>
          <c:xMode val="edge"/>
          <c:yMode val="edge"/>
          <c:wMode val="factor"/>
          <c:hMode val="factor"/>
          <c:x val="0.031819"/>
          <c:y val="0.262481"/>
          <c:w val="0.647628"/>
          <c:h val="0.654335"/>
        </c:manualLayout>
      </c:layout>
      <c:pie3DChart>
        <c:varyColors val="1"/>
        <c:ser>
          <c:idx val="0"/>
          <c:order val="0"/>
          <c:spPr bwMode="auto">
            <a:prstGeom prst="rect">
              <a:avLst/>
            </a:prstGeom>
            <a:solidFill>
              <a:srgbClr val="4F81BD">
                <a:alpha val="100000"/>
              </a:srgbClr>
            </a:solidFill>
            <a:ln w="3175">
              <a:noFill/>
            </a:ln>
          </c:spPr>
          <c:explosion val="16"/>
          <c:dPt>
            <c:idx val="0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FFC000">
                  <a:alpha val="100000"/>
                </a:srgbClr>
              </a:solidFill>
              <a:ln w="3175">
                <a:noFill/>
              </a:ln>
            </c:spPr>
          </c:dPt>
          <c:dPt>
            <c:idx val="1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00CC00">
                  <a:alpha val="100000"/>
                </a:srgbClr>
              </a:solidFill>
              <a:ln w="3175">
                <a:noFill/>
              </a:ln>
            </c:spPr>
          </c:dPt>
          <c:dPt>
            <c:idx val="2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FF0000"/>
              </a:solidFill>
              <a:ln w="3175">
                <a:noFill/>
              </a:ln>
            </c:spPr>
          </c:dPt>
          <c:dPt>
            <c:idx val="3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E46C0A">
                  <a:alpha val="100000"/>
                </a:srgbClr>
              </a:solidFill>
              <a:ln w="3175">
                <a:noFill/>
              </a:ln>
            </c:spPr>
          </c:dPt>
          <c:dPt>
            <c:idx val="4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8"/>
            <c:spPr bwMode="auto">
              <a:prstGeom prst="rect">
                <a:avLst/>
              </a:prstGeom>
              <a:solidFill>
                <a:srgbClr val="9933FF">
                  <a:alpha val="100000"/>
                </a:srgbClr>
              </a:solidFill>
              <a:ln w="3175">
                <a:noFill/>
              </a:ln>
            </c:spPr>
          </c:dPt>
          <c:dPt>
            <c:idx val="5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FF33CC">
                  <a:alpha val="100000"/>
                </a:srgbClr>
              </a:solidFill>
              <a:ln w="3175">
                <a:noFill/>
              </a:ln>
            </c:spPr>
          </c:dPt>
          <c:dPt>
            <c:idx val="6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16"/>
            <c:spPr bwMode="auto">
              <a:prstGeom prst="rect">
                <a:avLst/>
              </a:prstGeom>
              <a:solidFill>
                <a:srgbClr val="93A9CF">
                  <a:alpha val="100000"/>
                </a:srgbClr>
              </a:solidFill>
              <a:ln w="3175">
                <a:noFill/>
              </a:ln>
            </c:spPr>
          </c:dPt>
          <c:dLbls>
            <c:dLbl>
              <c:idx val="0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1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2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3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4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5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6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7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showBubbleSize val="0"/>
            <c:showCatName val="0"/>
            <c:showLeaderLines val="1"/>
            <c:showLegendKey val="0"/>
            <c:showPercent val="0"/>
            <c:showSerName val="0"/>
            <c:showVal val="1"/>
          </c:dLbls>
          <c:cat>
            <c:strRef>
              <c:f>'CELKEM 311'!$D$110:$D$116</c:f>
              <c:strCache>
                <c:ptCount val="7"/>
                <c:pt idx="0">
                  <c:v>nájmy</c:v>
                </c:pt>
                <c:pt idx="1">
                  <c:v>náhrady a příspěvky</c:v>
                </c:pt>
                <c:pt idx="2">
                  <c:v>služby</c:v>
                </c:pt>
                <c:pt idx="3">
                  <c:v>bytový odbor</c:v>
                </c:pt>
                <c:pt idx="4">
                  <c:v>ostatní (služby a popl.)</c:v>
                </c:pt>
                <c:pt idx="5">
                  <c:v>prodej pozemku</c:v>
                </c:pt>
                <c:pt idx="6">
                  <c:v>dobropisy</c:v>
                </c:pt>
              </c:strCache>
            </c:strRef>
          </c:cat>
          <c:val>
            <c:numRef>
              <c:f>'CELKEM 311'!$E$110:$E$116</c:f>
              <c:numCache>
                <c:formatCode>#,##0.00</c:formatCode>
                <c:ptCount val="7"/>
                <c:pt idx="0">
                  <c:v>415479.48000000004</c:v>
                </c:pt>
                <c:pt idx="1">
                  <c:v>1270718.66</c:v>
                </c:pt>
                <c:pt idx="2">
                  <c:v>38068.95</c:v>
                </c:pt>
                <c:pt idx="3">
                  <c:v>12103305.69</c:v>
                </c:pt>
                <c:pt idx="4">
                  <c:v>23218.81</c:v>
                </c:pt>
                <c:pt idx="5">
                  <c:v>26353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gendKey val="0"/>
          <c:showPercent val="0"/>
          <c:showSerName val="0"/>
          <c:showVal val="0"/>
        </c:dLbls>
      </c:pie3DChart>
    </c:plotArea>
    <c:legend>
      <c:layout>
        <c:manualLayout>
          <c:xMode val="edge"/>
          <c:yMode val="edge"/>
          <c:wMode val="edge"/>
          <c:hMode val="edge"/>
          <c:x val="0.728024"/>
          <c:y val="0.228317"/>
          <c:w val="0.972031"/>
          <c:h val="0.780846"/>
        </c:manualLayout>
      </c:layout>
      <c:overlay val="0"/>
      <c:spPr bwMode="auto">
        <a:prstGeom prst="rect">
          <a:avLst/>
        </a:prstGeom>
        <a:noFill/>
        <a:ln w="3175">
          <a:noFill/>
        </a:ln>
      </c:spPr>
      <c:txPr>
        <a:bodyPr rot="0" vert="horz"/>
        <a:lstStyle/>
        <a:p>
          <a:pPr>
            <a:defRPr sz="900" b="0" i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/>
        </a:p>
      </c:txPr>
    </c:legend>
    <c:plotVisOnly val="1"/>
    <c:dispBlanksAs val="zero"/>
    <c:showDLblsOverMax val="0"/>
  </c:chart>
  <c:spPr bwMode="auto">
    <a:xfrm rot="0">
      <a:off x="0" y="0"/>
      <a:ext cx="0" cy="0"/>
    </a:xfrm>
    <a:prstGeom prst="rect">
      <a:avLst/>
    </a:prstGeom>
    <a:solidFill>
      <a:srgbClr val="FFFFFF"/>
    </a:solidFill>
    <a:ln w="3175">
      <a:noFill/>
    </a:ln>
  </c:spPr>
  <c:txPr>
    <a:bodyPr rot="0" vert="horz"/>
    <a:lstStyle/>
    <a:p>
      <a:pPr>
        <a:defRPr sz="1000" b="0" i="0">
          <a:solidFill>
            <a:srgbClr val="000000"/>
          </a:solidFill>
          <a:latin typeface="Calibri"/>
          <a:ea typeface="Calibri"/>
          <a:cs typeface="Calibri"/>
        </a:defRPr>
      </a:pPr>
      <a:endParaRPr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vert="horz"/>
          <a:p>
            <a:pPr>
              <a:defRPr sz="1000" b="0" i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sz="18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Pohledávky z hlavní činnosti - účet 315</a:t>
            </a:r>
            <a:br>
              <a:rPr sz="18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</a:br>
            <a:br>
              <a:rPr sz="1400" b="0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</a:br>
            <a:r>
              <a:rPr sz="1400" b="0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(celkem</a:t>
            </a:r>
            <a:r>
              <a:rPr sz="1400" b="1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45.213.724,47 </a:t>
            </a:r>
            <a:r>
              <a:rPr sz="1400" b="0" i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Kč)</a:t>
            </a:r>
            <a:endParaRPr/>
          </a:p>
        </c:rich>
      </c:tx>
      <c:layout>
        <c:manualLayout>
          <c:xMode val="edge"/>
          <c:yMode val="edge"/>
          <c:x val="0.248016"/>
          <c:y val="0.009504"/>
        </c:manualLayout>
      </c:layout>
      <c:overlay val="0"/>
      <c:spPr bwMode="auto">
        <a:prstGeom prst="rect">
          <a:avLst/>
        </a:prstGeom>
        <a:noFill/>
        <a:ln w="3175">
          <a:noFill/>
        </a:ln>
      </c:spPr>
    </c:title>
    <c:view3D>
      <c:rotX val="20"/>
      <c:rotY val="21"/>
      <c:depthPercent val="100"/>
      <c:rAngAx val="1"/>
    </c:view3D>
    <c:floor/>
    <c:sideWall/>
    <c:backWall/>
    <c:plotArea>
      <c:layout>
        <c:manualLayout>
          <c:layoutTarget val="inner"/>
          <c:xMode val="edge"/>
          <c:yMode val="edge"/>
          <c:wMode val="factor"/>
          <c:hMode val="factor"/>
          <c:x val="0.019883"/>
          <c:y val="0.276281"/>
          <c:w val="0.693313"/>
          <c:h val="0.628088"/>
        </c:manualLayout>
      </c:layout>
      <c:pie3DChart>
        <c:varyColors val="1"/>
        <c:ser>
          <c:idx val="0"/>
          <c:order val="0"/>
          <c:spPr bwMode="auto">
            <a:prstGeom prst="rect">
              <a:avLst/>
            </a:prstGeom>
            <a:solidFill>
              <a:srgbClr val="4F81BD">
                <a:alpha val="100000"/>
              </a:srgbClr>
            </a:solidFill>
            <a:ln w="3175">
              <a:noFill/>
            </a:ln>
          </c:spPr>
          <c:explosion val="41"/>
          <c:dPt>
            <c:idx val="0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25"/>
            <c:spPr bwMode="auto">
              <a:prstGeom prst="rect">
                <a:avLst/>
              </a:prstGeom>
              <a:solidFill>
                <a:srgbClr val="FF3399">
                  <a:alpha val="100000"/>
                </a:srgbClr>
              </a:solidFill>
              <a:ln w="3175">
                <a:noFill/>
              </a:ln>
            </c:spPr>
          </c:dPt>
          <c:dPt>
            <c:idx val="1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41"/>
            <c:spPr bwMode="auto">
              <a:prstGeom prst="rect">
                <a:avLst/>
              </a:prstGeom>
              <a:solidFill>
                <a:srgbClr val="00CC00">
                  <a:alpha val="100000"/>
                </a:srgbClr>
              </a:solidFill>
              <a:ln w="3175">
                <a:noFill/>
              </a:ln>
            </c:spPr>
          </c:dPt>
          <c:dPt>
            <c:idx val="2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41"/>
            <c:spPr bwMode="auto">
              <a:prstGeom prst="rect">
                <a:avLst/>
              </a:prstGeom>
              <a:solidFill>
                <a:srgbClr val="00B0F0">
                  <a:alpha val="100000"/>
                </a:srgbClr>
              </a:solidFill>
              <a:ln w="3175">
                <a:noFill/>
              </a:ln>
            </c:spPr>
          </c:dPt>
          <c:dPt>
            <c:idx val="3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41"/>
            <c:spPr bwMode="auto">
              <a:prstGeom prst="rect">
                <a:avLst/>
              </a:prstGeom>
              <a:solidFill>
                <a:srgbClr val="E46C0A">
                  <a:alpha val="100000"/>
                </a:srgbClr>
              </a:solidFill>
              <a:ln w="3175">
                <a:noFill/>
              </a:ln>
            </c:spPr>
          </c:dPt>
          <c:dPt>
            <c:idx val="4"/>
            <c:marker>
              <c:symbol val="diamond"/>
              <c:size val="5"/>
              <c:spPr bwMode="auto">
                <a:prstGeom prst="rect">
                  <a:avLst/>
                </a:prstGeom>
                <a:solidFill>
                  <a:srgbClr val="00008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explosion val="41"/>
            <c:spPr bwMode="auto">
              <a:prstGeom prst="rect">
                <a:avLst/>
              </a:prstGeom>
              <a:solidFill>
                <a:srgbClr val="7030A0">
                  <a:alpha val="100000"/>
                </a:srgbClr>
              </a:solidFill>
              <a:ln w="3175">
                <a:noFill/>
              </a:ln>
            </c:spPr>
          </c:dPt>
          <c:dLbls>
            <c:dLbl>
              <c:idx val="0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1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2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3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4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dLbl>
              <c:idx val="5"/>
              <c:layout/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 w="3175">
                  <a:noFill/>
                </a:ln>
              </c:spPr>
              <c:txPr>
                <a:bodyPr rot="0" vert="horz"/>
                <a:lstStyle/>
                <a:p>
                  <a:pPr>
                    <a:defRPr sz="10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/>
                </a:p>
              </c:txPr>
            </c:dLbl>
            <c:showBubbleSize val="0"/>
            <c:showCatName val="0"/>
            <c:showLeaderLines val="1"/>
            <c:showLegendKey val="0"/>
            <c:showPercent val="0"/>
            <c:showSerName val="0"/>
            <c:showVal val="1"/>
          </c:dLbls>
          <c:cat>
            <c:strRef>
              <c:f>'CELKEM 315'!$D$93:$D$97</c:f>
              <c:strCache>
                <c:ptCount val="5"/>
                <c:pt idx="0">
                  <c:v>místní poplatky</c:v>
                </c:pt>
                <c:pt idx="1">
                  <c:v>pokuty</c:v>
                </c:pt>
                <c:pt idx="2">
                  <c:v>sociální dávky</c:v>
                </c:pt>
                <c:pt idx="3">
                  <c:v xml:space="preserve">ostatní </c:v>
                </c:pt>
                <c:pt idx="4">
                  <c:v>radar</c:v>
                </c:pt>
              </c:strCache>
            </c:strRef>
          </c:cat>
          <c:val>
            <c:numRef>
              <c:f>'CELKEM 315'!$E$93:$E$97</c:f>
              <c:numCache>
                <c:formatCode>#,##0.00</c:formatCode>
                <c:ptCount val="5"/>
                <c:pt idx="0">
                  <c:v>14417319.69</c:v>
                </c:pt>
                <c:pt idx="1">
                  <c:v>25006366.41</c:v>
                </c:pt>
                <c:pt idx="2">
                  <c:v>649586.69</c:v>
                </c:pt>
                <c:pt idx="3">
                  <c:v>288272</c:v>
                </c:pt>
                <c:pt idx="4">
                  <c:v>4852179.68</c:v>
                </c:pt>
              </c:numCache>
            </c:numRef>
          </c:val>
        </c:ser>
        <c:dLbls>
          <c:showBubbleSize val="0"/>
          <c:showCatName val="0"/>
          <c:showLegendKey val="0"/>
          <c:showPercent val="0"/>
          <c:showSerName val="0"/>
          <c:showVal val="0"/>
        </c:dLbls>
      </c:pie3DChart>
    </c:plotArea>
    <c:legend>
      <c:layout>
        <c:manualLayout>
          <c:xMode val="edge"/>
          <c:yMode val="edge"/>
          <c:wMode val="edge"/>
          <c:hMode val="edge"/>
          <c:x val="0.704535"/>
          <c:y val="0.214757"/>
          <c:w val="0.944717"/>
          <c:h val="0.633425"/>
        </c:manualLayout>
      </c:layout>
      <c:overlay val="0"/>
      <c:spPr bwMode="auto">
        <a:prstGeom prst="rect">
          <a:avLst/>
        </a:prstGeom>
        <a:noFill/>
        <a:ln w="3175">
          <a:noFill/>
        </a:ln>
      </c:spPr>
      <c:txPr>
        <a:bodyPr rot="0" vert="horz"/>
        <a:lstStyle/>
        <a:p>
          <a:pPr>
            <a:defRPr sz="900" b="0" i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/>
        </a:p>
      </c:txPr>
    </c:legend>
    <c:plotVisOnly val="1"/>
    <c:dispBlanksAs val="zero"/>
    <c:showDLblsOverMax val="0"/>
  </c:chart>
  <c:spPr bwMode="auto">
    <a:xfrm rot="0">
      <a:off x="0" y="0"/>
      <a:ext cx="0" cy="0"/>
    </a:xfrm>
    <a:prstGeom prst="rect">
      <a:avLst/>
    </a:prstGeom>
    <a:solidFill>
      <a:srgbClr val="FFFFFF"/>
    </a:solidFill>
    <a:ln w="3175">
      <a:noFill/>
    </a:ln>
  </c:spPr>
  <c:txPr>
    <a:bodyPr rot="0" vert="horz"/>
    <a:lstStyle/>
    <a:p>
      <a:pPr>
        <a:defRPr sz="1000" b="0" i="0">
          <a:solidFill>
            <a:srgbClr val="000000"/>
          </a:solidFill>
          <a:latin typeface="Calibri"/>
          <a:ea typeface="Calibri"/>
          <a:cs typeface="Calibri"/>
        </a:defRPr>
      </a:pPr>
      <a:endParaRPr/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483542</xdr:colOff>
      <xdr:row>121</xdr:row>
      <xdr:rowOff>62865</xdr:rowOff>
    </xdr:from>
    <xdr:to>
      <xdr:col>5</xdr:col>
      <xdr:colOff>356071</xdr:colOff>
      <xdr:row>148</xdr:row>
      <xdr:rowOff>86111</xdr:rowOff>
    </xdr:to>
    <xdr:graphicFrame>
      <xdr:nvGraphicFramePr>
        <xdr:cNvPr id="271374" name="Graf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541362</xdr:colOff>
      <xdr:row>101</xdr:row>
      <xdr:rowOff>0</xdr:rowOff>
    </xdr:from>
    <xdr:to>
      <xdr:col>5</xdr:col>
      <xdr:colOff>527949</xdr:colOff>
      <xdr:row>128</xdr:row>
      <xdr:rowOff>18918</xdr:rowOff>
    </xdr:to>
    <xdr:graphicFrame>
      <xdr:nvGraphicFramePr>
        <xdr:cNvPr id="2193" name="graf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" zoomScale="100" workbookViewId="0">
      <pane ySplit="2" topLeftCell="A3" activePane="bottomLeft" state="frozen"/>
      <selection activeCell="C151" activeCellId="0" sqref="C151"/>
    </sheetView>
  </sheetViews>
  <sheetFormatPr baseColWidth="8" defaultRowHeight="13.15" customHeight="1"/>
  <cols>
    <col customWidth="1" min="1" max="1" style="1" width="52.855499999999999"/>
    <col customWidth="1" min="2" max="2" style="1" width="7.8554700000000004"/>
    <col customWidth="1" min="3" max="3" style="1" width="17.425799999999999"/>
    <col customWidth="1" min="4" max="4" style="1" width="17.710899999999999"/>
    <col customWidth="1" min="5" max="5" style="1" width="15.710900000000001"/>
    <col customWidth="1" min="6" max="6" style="1" width="15.5703"/>
    <col customWidth="1" min="7" max="7" style="1" width="15.140599999999999"/>
    <col customWidth="1" min="8" max="8" style="1" width="0.140625"/>
    <col customWidth="1" min="9" max="9" style="1" width="20.5703"/>
    <col customWidth="1" min="10" max="10" style="1" width="19.140599999999999"/>
    <col customWidth="1" min="11" max="11" style="2" width="12.425800000000001"/>
    <col customWidth="1" min="12" max="257" style="1" width="9.1406200000000002"/>
  </cols>
  <sheetData>
    <row r="1" ht="16.5">
      <c r="A1" s="3" t="s">
        <v>0</v>
      </c>
      <c r="B1" s="4"/>
      <c r="C1" s="4"/>
      <c r="D1" s="4"/>
      <c r="E1" s="4"/>
      <c r="F1" s="4"/>
      <c r="G1" s="4"/>
      <c r="H1" s="4"/>
    </row>
    <row r="2" ht="15">
      <c r="A2" s="5" t="s">
        <v>1</v>
      </c>
      <c r="B2" s="5"/>
      <c r="C2" s="5"/>
      <c r="D2" s="5"/>
      <c r="E2" s="5"/>
      <c r="F2" s="5"/>
      <c r="G2" s="5"/>
      <c r="H2" s="5"/>
    </row>
    <row r="3" ht="19.5">
      <c r="A3" s="6" t="s">
        <v>2</v>
      </c>
      <c r="B3" s="1"/>
      <c r="C3" s="1"/>
      <c r="D3" s="1"/>
      <c r="E3" s="1"/>
      <c r="F3" s="1"/>
      <c r="G3" s="1"/>
      <c r="H3" s="1"/>
    </row>
    <row r="4" ht="20.100000000000001" customHeight="1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10" t="s">
        <v>8</v>
      </c>
    </row>
    <row r="5" ht="20.100000000000001" customHeight="1">
      <c r="A5" s="11"/>
      <c r="B5" s="12"/>
      <c r="C5" s="13"/>
      <c r="D5" s="13"/>
      <c r="E5" s="13"/>
      <c r="F5" s="14"/>
    </row>
    <row r="6" ht="12.6" customHeight="1">
      <c r="A6" s="15" t="s">
        <v>9</v>
      </c>
      <c r="B6" s="16" t="s">
        <v>10</v>
      </c>
      <c r="C6" s="17">
        <v>0</v>
      </c>
      <c r="D6" s="17">
        <v>0</v>
      </c>
      <c r="E6" s="17">
        <v>0</v>
      </c>
      <c r="F6" s="18">
        <f t="shared" ref="F6:F55" si="0">D6+E6-C6</f>
        <v>0</v>
      </c>
    </row>
    <row r="7" ht="12.75" customHeight="1">
      <c r="A7" s="19" t="s">
        <v>11</v>
      </c>
      <c r="B7" s="20"/>
      <c r="C7" s="21">
        <f>SUM(C6)</f>
        <v>0</v>
      </c>
      <c r="D7" s="21">
        <f>SUM(D6)</f>
        <v>0</v>
      </c>
      <c r="E7" s="21">
        <f>SUM(E6)</f>
        <v>0</v>
      </c>
      <c r="F7" s="22">
        <f t="shared" si="0"/>
        <v>0</v>
      </c>
    </row>
    <row r="8" ht="12.75">
      <c r="A8" s="23" t="s">
        <v>12</v>
      </c>
      <c r="B8" s="24">
        <v>334</v>
      </c>
      <c r="C8" s="25">
        <v>0</v>
      </c>
      <c r="D8" s="25">
        <v>440</v>
      </c>
      <c r="E8" s="25">
        <v>0</v>
      </c>
      <c r="F8" s="26">
        <f t="shared" si="0"/>
        <v>440</v>
      </c>
      <c r="K8" s="27"/>
    </row>
    <row r="9" s="1" customFormat="1" ht="12.75">
      <c r="A9" s="28" t="s">
        <v>13</v>
      </c>
      <c r="B9" s="29">
        <v>340</v>
      </c>
      <c r="C9" s="30">
        <v>0</v>
      </c>
      <c r="D9" s="30">
        <v>0</v>
      </c>
      <c r="E9" s="30">
        <v>605</v>
      </c>
      <c r="F9" s="26">
        <f t="shared" si="0"/>
        <v>605</v>
      </c>
      <c r="K9" s="27"/>
    </row>
    <row r="10" s="1" customFormat="1" ht="12.75">
      <c r="A10" s="31" t="s">
        <v>14</v>
      </c>
      <c r="B10" s="32">
        <v>107</v>
      </c>
      <c r="C10" s="33">
        <v>159</v>
      </c>
      <c r="D10" s="34">
        <v>3219</v>
      </c>
      <c r="E10" s="35">
        <v>33873.949999999997</v>
      </c>
      <c r="F10" s="26">
        <f t="shared" si="0"/>
        <v>36933.949999999997</v>
      </c>
      <c r="K10" s="27"/>
    </row>
    <row r="11" ht="12.75">
      <c r="A11" s="36" t="s">
        <v>15</v>
      </c>
      <c r="B11" s="37">
        <v>233</v>
      </c>
      <c r="C11" s="38">
        <v>0</v>
      </c>
      <c r="D11" s="39">
        <v>90</v>
      </c>
      <c r="E11" s="38">
        <v>0</v>
      </c>
      <c r="F11" s="26">
        <f t="shared" si="0"/>
        <v>90</v>
      </c>
    </row>
    <row r="12" ht="12.75">
      <c r="A12" s="40" t="s">
        <v>16</v>
      </c>
      <c r="B12" s="41"/>
      <c r="C12" s="42">
        <f>SUM(C8:C11)</f>
        <v>159</v>
      </c>
      <c r="D12" s="43">
        <f>SUM(D8:D11)</f>
        <v>3749</v>
      </c>
      <c r="E12" s="43">
        <f>SUM(E8:E11)</f>
        <v>34478.949999999997</v>
      </c>
      <c r="F12" s="44">
        <f t="shared" si="0"/>
        <v>38068.949999999997</v>
      </c>
      <c r="I12" s="1"/>
      <c r="J12" s="2"/>
      <c r="K12" s="2"/>
    </row>
    <row r="13" ht="12.75">
      <c r="A13" s="45" t="s">
        <v>17</v>
      </c>
      <c r="B13" s="46">
        <v>335</v>
      </c>
      <c r="C13" s="47">
        <v>-160</v>
      </c>
      <c r="D13" s="47">
        <v>0</v>
      </c>
      <c r="E13" s="47">
        <v>0</v>
      </c>
      <c r="F13" s="48">
        <f t="shared" ref="F13:F14" si="1">D13+E13-C13</f>
        <v>160</v>
      </c>
    </row>
    <row r="14" ht="12.75">
      <c r="A14" s="49" t="s">
        <v>18</v>
      </c>
      <c r="B14" s="50"/>
      <c r="C14" s="43">
        <f>SUM(C13)</f>
        <v>-160</v>
      </c>
      <c r="D14" s="43">
        <f>SUM(D13)</f>
        <v>0</v>
      </c>
      <c r="E14" s="43">
        <f>SUM(E13)</f>
        <v>0</v>
      </c>
      <c r="F14" s="51">
        <f t="shared" si="1"/>
        <v>160</v>
      </c>
      <c r="K14" s="2"/>
    </row>
    <row r="15" ht="12.75">
      <c r="A15" s="52" t="s">
        <v>19</v>
      </c>
      <c r="B15" s="53">
        <v>272</v>
      </c>
      <c r="C15" s="54">
        <v>0</v>
      </c>
      <c r="D15" s="54">
        <v>170468.14000000001</v>
      </c>
      <c r="E15" s="54">
        <v>55993</v>
      </c>
      <c r="F15" s="55">
        <f t="shared" si="0"/>
        <v>226461.14000000001</v>
      </c>
    </row>
    <row r="16" ht="12.75">
      <c r="A16" s="52" t="s">
        <v>20</v>
      </c>
      <c r="B16" s="53">
        <v>272</v>
      </c>
      <c r="C16" s="54">
        <v>0</v>
      </c>
      <c r="D16" s="54">
        <v>527522</v>
      </c>
      <c r="E16" s="54">
        <v>0</v>
      </c>
      <c r="F16" s="55">
        <f t="shared" si="0"/>
        <v>527522</v>
      </c>
    </row>
    <row r="17" ht="12.75">
      <c r="A17" s="52" t="s">
        <v>21</v>
      </c>
      <c r="B17" s="53">
        <v>272</v>
      </c>
      <c r="C17" s="54">
        <v>0</v>
      </c>
      <c r="D17" s="54">
        <v>120099.5</v>
      </c>
      <c r="E17" s="54">
        <v>0</v>
      </c>
      <c r="F17" s="55">
        <f t="shared" si="0"/>
        <v>120099.5</v>
      </c>
    </row>
    <row r="18" ht="12.75">
      <c r="A18" s="56" t="s">
        <v>22</v>
      </c>
      <c r="B18" s="57"/>
      <c r="C18" s="58">
        <f>SUM(C15:C17)</f>
        <v>0</v>
      </c>
      <c r="D18" s="58">
        <f>SUM(D15:D17)</f>
        <v>818089.64000000001</v>
      </c>
      <c r="E18" s="58">
        <f>SUM(E15:E17)</f>
        <v>55993</v>
      </c>
      <c r="F18" s="59">
        <f>D18+E18-C18</f>
        <v>874082.64000000001</v>
      </c>
    </row>
    <row r="19" ht="12.75">
      <c r="A19" s="28" t="s">
        <v>23</v>
      </c>
      <c r="B19" s="32">
        <v>991</v>
      </c>
      <c r="C19" s="33">
        <v>210.09</v>
      </c>
      <c r="D19" s="33">
        <v>2211.9200000000001</v>
      </c>
      <c r="E19" s="33">
        <v>0</v>
      </c>
      <c r="F19" s="26">
        <f t="shared" si="0"/>
        <v>2001.8300000000002</v>
      </c>
    </row>
    <row r="20" ht="12.75">
      <c r="A20" s="45" t="s">
        <v>24</v>
      </c>
      <c r="B20" s="29">
        <v>891</v>
      </c>
      <c r="C20" s="47">
        <v>0</v>
      </c>
      <c r="D20" s="47">
        <v>0</v>
      </c>
      <c r="E20" s="47">
        <v>0</v>
      </c>
      <c r="F20" s="26">
        <f t="shared" si="0"/>
        <v>0</v>
      </c>
    </row>
    <row r="21" ht="12.75">
      <c r="A21" s="49" t="s">
        <v>25</v>
      </c>
      <c r="B21" s="50"/>
      <c r="C21" s="43">
        <f>C19+C20</f>
        <v>210.09</v>
      </c>
      <c r="D21" s="43">
        <f>D19+D20</f>
        <v>2211.9200000000001</v>
      </c>
      <c r="E21" s="43">
        <f>E19+E20</f>
        <v>0</v>
      </c>
      <c r="F21" s="51">
        <f t="shared" si="0"/>
        <v>2001.8300000000002</v>
      </c>
      <c r="K21" s="2"/>
    </row>
    <row r="22" ht="12.75">
      <c r="A22" s="60" t="s">
        <v>26</v>
      </c>
      <c r="B22" s="37">
        <v>249</v>
      </c>
      <c r="C22" s="30">
        <v>0</v>
      </c>
      <c r="D22" s="30">
        <v>254250</v>
      </c>
      <c r="E22" s="30">
        <v>0</v>
      </c>
      <c r="F22" s="26">
        <f t="shared" si="0"/>
        <v>254250</v>
      </c>
    </row>
    <row r="23" ht="12.75">
      <c r="A23" s="61" t="s">
        <v>27</v>
      </c>
      <c r="B23" s="29">
        <v>917</v>
      </c>
      <c r="C23" s="34">
        <v>0</v>
      </c>
      <c r="D23" s="33">
        <v>350</v>
      </c>
      <c r="E23" s="34">
        <v>0</v>
      </c>
      <c r="F23" s="26">
        <f t="shared" si="0"/>
        <v>350</v>
      </c>
      <c r="I23" s="1"/>
      <c r="J23" s="2"/>
    </row>
    <row r="24" ht="12.75">
      <c r="A24" s="61" t="s">
        <v>28</v>
      </c>
      <c r="B24" s="29">
        <v>921</v>
      </c>
      <c r="C24" s="30">
        <v>0</v>
      </c>
      <c r="D24" s="30">
        <v>4900</v>
      </c>
      <c r="E24" s="30">
        <v>3400</v>
      </c>
      <c r="F24" s="26">
        <f>D24+E24-C24</f>
        <v>8300</v>
      </c>
    </row>
    <row r="25" ht="12.75">
      <c r="A25" s="28" t="s">
        <v>29</v>
      </c>
      <c r="B25" s="29">
        <v>990</v>
      </c>
      <c r="C25" s="30">
        <v>9</v>
      </c>
      <c r="D25" s="30">
        <v>6539.0500000000002</v>
      </c>
      <c r="E25" s="30">
        <v>0</v>
      </c>
      <c r="F25" s="26">
        <f t="shared" si="0"/>
        <v>6530.0500000000002</v>
      </c>
    </row>
    <row r="26" ht="12.75">
      <c r="A26" s="28" t="s">
        <v>30</v>
      </c>
      <c r="B26" s="29">
        <v>202</v>
      </c>
      <c r="C26" s="30">
        <v>1015</v>
      </c>
      <c r="D26" s="30">
        <v>1000</v>
      </c>
      <c r="E26" s="30">
        <v>0</v>
      </c>
      <c r="F26" s="26">
        <f t="shared" si="0"/>
        <v>-15</v>
      </c>
      <c r="I26" s="1"/>
    </row>
    <row r="27" ht="12.75">
      <c r="A27" s="28" t="s">
        <v>31</v>
      </c>
      <c r="B27" s="29">
        <v>302</v>
      </c>
      <c r="C27" s="30">
        <v>0</v>
      </c>
      <c r="D27" s="30">
        <v>0</v>
      </c>
      <c r="E27" s="30">
        <v>126045.7</v>
      </c>
      <c r="F27" s="26">
        <f t="shared" si="0"/>
        <v>126045.7</v>
      </c>
    </row>
    <row r="28" ht="12.75">
      <c r="A28" s="28" t="s">
        <v>32</v>
      </c>
      <c r="B28" s="29">
        <v>303</v>
      </c>
      <c r="C28" s="30">
        <v>0</v>
      </c>
      <c r="D28" s="30">
        <v>0</v>
      </c>
      <c r="E28" s="30">
        <v>18016.900000000001</v>
      </c>
      <c r="F28" s="26">
        <f t="shared" si="0"/>
        <v>18016.900000000001</v>
      </c>
    </row>
    <row r="29" ht="12.75">
      <c r="A29" s="49" t="s">
        <v>33</v>
      </c>
      <c r="B29" s="50"/>
      <c r="C29" s="62">
        <f>SUM(C22:C28)</f>
        <v>1024</v>
      </c>
      <c r="D29" s="43">
        <f>SUM(D22:D28)</f>
        <v>267039.04999999999</v>
      </c>
      <c r="E29" s="43">
        <f>SUM(E22:E28)</f>
        <v>147462.60000000001</v>
      </c>
      <c r="F29" s="51">
        <f t="shared" si="0"/>
        <v>413477.65000000002</v>
      </c>
      <c r="K29" s="2"/>
    </row>
    <row r="30" ht="12.75">
      <c r="A30" s="63" t="s">
        <v>34</v>
      </c>
      <c r="B30" s="64">
        <v>163</v>
      </c>
      <c r="C30" s="65">
        <v>0</v>
      </c>
      <c r="D30" s="65">
        <v>1045</v>
      </c>
      <c r="E30" s="65">
        <v>0</v>
      </c>
      <c r="F30" s="66">
        <f t="shared" si="0"/>
        <v>1045</v>
      </c>
    </row>
    <row r="31" ht="12.75">
      <c r="A31" s="63" t="s">
        <v>35</v>
      </c>
      <c r="B31" s="64">
        <v>163</v>
      </c>
      <c r="C31" s="65">
        <v>0</v>
      </c>
      <c r="D31" s="65">
        <v>112675.71000000001</v>
      </c>
      <c r="E31" s="65">
        <v>0</v>
      </c>
      <c r="F31" s="66">
        <f t="shared" si="0"/>
        <v>112675.71000000001</v>
      </c>
    </row>
    <row r="32" ht="13.5">
      <c r="A32" s="63" t="s">
        <v>36</v>
      </c>
      <c r="B32" s="64">
        <v>163</v>
      </c>
      <c r="C32" s="65">
        <v>0</v>
      </c>
      <c r="D32" s="65">
        <v>65246.599999999999</v>
      </c>
      <c r="E32" s="65">
        <v>0</v>
      </c>
      <c r="F32" s="66">
        <f t="shared" si="0"/>
        <v>65246.599999999999</v>
      </c>
    </row>
    <row r="33" ht="13.5">
      <c r="A33" s="67" t="s">
        <v>37</v>
      </c>
      <c r="B33" s="68"/>
      <c r="C33" s="69">
        <f>SUM(C30:C32)</f>
        <v>0</v>
      </c>
      <c r="D33" s="69">
        <f>SUM(D30:D32)</f>
        <v>178967.31</v>
      </c>
      <c r="E33" s="69">
        <f>SUM(E30:E32)</f>
        <v>0</v>
      </c>
      <c r="F33" s="70">
        <f t="shared" si="0"/>
        <v>178967.31</v>
      </c>
    </row>
    <row r="34" ht="13.5">
      <c r="A34" s="71" t="s">
        <v>38</v>
      </c>
      <c r="B34" s="72">
        <v>350</v>
      </c>
      <c r="C34" s="73">
        <v>0</v>
      </c>
      <c r="D34" s="73">
        <v>0</v>
      </c>
      <c r="E34" s="73">
        <v>0</v>
      </c>
      <c r="F34" s="74">
        <f t="shared" si="0"/>
        <v>0</v>
      </c>
    </row>
    <row r="35" ht="13.5">
      <c r="A35" s="67" t="s">
        <v>39</v>
      </c>
      <c r="B35" s="68"/>
      <c r="C35" s="69">
        <f>SUM(C34)</f>
        <v>0</v>
      </c>
      <c r="D35" s="69">
        <f>SUM(D34)</f>
        <v>0</v>
      </c>
      <c r="E35" s="69">
        <f>SUM(E34)</f>
        <v>0</v>
      </c>
      <c r="F35" s="70">
        <f t="shared" si="0"/>
        <v>0</v>
      </c>
      <c r="I35" s="2"/>
    </row>
    <row r="36" ht="13.5">
      <c r="A36" s="75" t="s">
        <v>40</v>
      </c>
      <c r="B36" s="53">
        <v>184</v>
      </c>
      <c r="C36" s="54">
        <v>0</v>
      </c>
      <c r="D36" s="54">
        <v>55744.480000000003</v>
      </c>
      <c r="E36" s="54">
        <v>0</v>
      </c>
      <c r="F36" s="76">
        <f t="shared" si="0"/>
        <v>55744.480000000003</v>
      </c>
    </row>
    <row r="37" ht="13.5">
      <c r="A37" s="67" t="s">
        <v>41</v>
      </c>
      <c r="B37" s="68"/>
      <c r="C37" s="69">
        <f>C36</f>
        <v>0</v>
      </c>
      <c r="D37" s="69">
        <f>D36</f>
        <v>55744.480000000003</v>
      </c>
      <c r="E37" s="69">
        <f>E36</f>
        <v>0</v>
      </c>
      <c r="F37" s="70">
        <f t="shared" si="0"/>
        <v>55744.480000000003</v>
      </c>
    </row>
    <row r="38" ht="12.75">
      <c r="A38" s="75" t="s">
        <v>42</v>
      </c>
      <c r="B38" s="53">
        <v>217</v>
      </c>
      <c r="C38" s="54">
        <v>0</v>
      </c>
      <c r="D38" s="54">
        <v>11192.4</v>
      </c>
      <c r="E38" s="77">
        <v>0</v>
      </c>
      <c r="F38" s="76">
        <f t="shared" si="0"/>
        <v>11192.4</v>
      </c>
    </row>
    <row r="39" ht="12.75">
      <c r="A39" s="67" t="s">
        <v>43</v>
      </c>
      <c r="B39" s="68"/>
      <c r="C39" s="69">
        <f>SUM(C38)</f>
        <v>0</v>
      </c>
      <c r="D39" s="69">
        <f>SUM(D38)</f>
        <v>11192.4</v>
      </c>
      <c r="E39" s="69">
        <f>SUM(E38)</f>
        <v>0</v>
      </c>
      <c r="F39" s="70">
        <f t="shared" si="0"/>
        <v>11192.4</v>
      </c>
    </row>
    <row r="40" ht="12.75">
      <c r="A40" s="78" t="s">
        <v>44</v>
      </c>
      <c r="B40" s="79">
        <v>166</v>
      </c>
      <c r="C40" s="80">
        <v>0</v>
      </c>
      <c r="D40" s="80">
        <v>5708.3699999999999</v>
      </c>
      <c r="E40" s="80">
        <v>0</v>
      </c>
      <c r="F40" s="74">
        <f t="shared" si="0"/>
        <v>5708.3699999999999</v>
      </c>
    </row>
    <row r="41" ht="12.75">
      <c r="A41" s="78" t="s">
        <v>45</v>
      </c>
      <c r="B41" s="79">
        <v>228</v>
      </c>
      <c r="C41" s="80">
        <v>0</v>
      </c>
      <c r="D41" s="80">
        <v>4200</v>
      </c>
      <c r="E41" s="80">
        <v>0</v>
      </c>
      <c r="F41" s="74">
        <f t="shared" si="0"/>
        <v>4200</v>
      </c>
    </row>
    <row r="42" ht="12.75">
      <c r="A42" s="81" t="s">
        <v>46</v>
      </c>
      <c r="B42" s="82">
        <v>942</v>
      </c>
      <c r="C42" s="83">
        <v>0</v>
      </c>
      <c r="D42" s="84">
        <v>1000</v>
      </c>
      <c r="E42" s="84">
        <v>0</v>
      </c>
      <c r="F42" s="66">
        <f t="shared" si="0"/>
        <v>1000</v>
      </c>
    </row>
    <row r="43" ht="12.75">
      <c r="A43" s="67" t="s">
        <v>47</v>
      </c>
      <c r="B43" s="68"/>
      <c r="C43" s="69">
        <f>SUM(C40:C42)</f>
        <v>0</v>
      </c>
      <c r="D43" s="69">
        <f>SUM(D40:D42)</f>
        <v>10908.369999999999</v>
      </c>
      <c r="E43" s="69">
        <f>SUM(E40:E42)</f>
        <v>0</v>
      </c>
      <c r="F43" s="70">
        <f t="shared" si="0"/>
        <v>10908.369999999999</v>
      </c>
    </row>
    <row r="44" ht="12.75">
      <c r="A44" s="45" t="s">
        <v>48</v>
      </c>
      <c r="B44" s="46">
        <v>122</v>
      </c>
      <c r="C44" s="47">
        <v>0</v>
      </c>
      <c r="D44" s="47">
        <v>3654.1999999999998</v>
      </c>
      <c r="E44" s="47">
        <v>11750.610000000001</v>
      </c>
      <c r="F44" s="48">
        <f>D44+E44-C44</f>
        <v>15404.810000000001</v>
      </c>
      <c r="I44" s="2"/>
    </row>
    <row r="45" ht="12.75">
      <c r="A45" s="49" t="s">
        <v>49</v>
      </c>
      <c r="B45" s="50"/>
      <c r="C45" s="43">
        <f>SUM(C44)</f>
        <v>0</v>
      </c>
      <c r="D45" s="43">
        <f>SUM(D44)</f>
        <v>3654.1999999999998</v>
      </c>
      <c r="E45" s="43">
        <f>SUM(E44)</f>
        <v>11750.610000000001</v>
      </c>
      <c r="F45" s="51">
        <f t="shared" si="0"/>
        <v>15404.810000000001</v>
      </c>
      <c r="K45" s="2"/>
    </row>
    <row r="46" ht="12.75">
      <c r="A46" s="85" t="s">
        <v>50</v>
      </c>
      <c r="B46" s="82">
        <v>161</v>
      </c>
      <c r="C46" s="84">
        <v>0</v>
      </c>
      <c r="D46" s="84">
        <v>46365</v>
      </c>
      <c r="E46" s="86">
        <v>0</v>
      </c>
      <c r="F46" s="74">
        <f t="shared" si="0"/>
        <v>46365</v>
      </c>
    </row>
    <row r="47" ht="12.75">
      <c r="A47" s="85" t="s">
        <v>51</v>
      </c>
      <c r="B47" s="72">
        <v>169</v>
      </c>
      <c r="C47" s="73">
        <v>0</v>
      </c>
      <c r="D47" s="73">
        <v>0</v>
      </c>
      <c r="E47" s="87">
        <v>0</v>
      </c>
      <c r="F47" s="74">
        <f t="shared" si="0"/>
        <v>0</v>
      </c>
    </row>
    <row r="48" ht="12.75">
      <c r="A48" s="88" t="s">
        <v>52</v>
      </c>
      <c r="B48" s="79">
        <v>987</v>
      </c>
      <c r="C48" s="80">
        <v>0</v>
      </c>
      <c r="D48" s="80">
        <v>93458.460000000006</v>
      </c>
      <c r="E48" s="80">
        <v>0</v>
      </c>
      <c r="F48" s="74">
        <f t="shared" si="0"/>
        <v>93458.460000000006</v>
      </c>
    </row>
    <row r="49" ht="12.75">
      <c r="A49" s="67" t="s">
        <v>53</v>
      </c>
      <c r="B49" s="68"/>
      <c r="C49" s="69">
        <f>SUM(C46:C48)</f>
        <v>0</v>
      </c>
      <c r="D49" s="69">
        <f>SUM(D46:D48)</f>
        <v>139823.46000000002</v>
      </c>
      <c r="E49" s="69">
        <f>SUM(E46:E48)</f>
        <v>0</v>
      </c>
      <c r="F49" s="70">
        <f t="shared" si="0"/>
        <v>139823.46000000002</v>
      </c>
    </row>
    <row r="50" ht="12.75">
      <c r="A50" s="89" t="s">
        <v>54</v>
      </c>
      <c r="B50" s="64">
        <v>159</v>
      </c>
      <c r="C50" s="73">
        <v>0</v>
      </c>
      <c r="D50" s="73">
        <v>0</v>
      </c>
      <c r="E50" s="73">
        <v>0</v>
      </c>
      <c r="F50" s="74">
        <f t="shared" si="0"/>
        <v>0</v>
      </c>
    </row>
    <row r="51" ht="12.75">
      <c r="A51" s="67" t="s">
        <v>55</v>
      </c>
      <c r="B51" s="68"/>
      <c r="C51" s="69">
        <f>SUM(C50)</f>
        <v>0</v>
      </c>
      <c r="D51" s="69">
        <f>SUM(D50)</f>
        <v>0</v>
      </c>
      <c r="E51" s="69">
        <f>SUM(E50)</f>
        <v>0</v>
      </c>
      <c r="F51" s="70">
        <f t="shared" si="0"/>
        <v>0</v>
      </c>
    </row>
    <row r="52" ht="12.75">
      <c r="A52" s="90" t="s">
        <v>56</v>
      </c>
      <c r="B52" s="46">
        <v>134</v>
      </c>
      <c r="C52" s="47">
        <v>0</v>
      </c>
      <c r="D52" s="47">
        <v>3827</v>
      </c>
      <c r="E52" s="47">
        <v>3827</v>
      </c>
      <c r="F52" s="26">
        <f t="shared" si="0"/>
        <v>7654</v>
      </c>
    </row>
    <row r="53" ht="12.75">
      <c r="A53" s="49" t="s">
        <v>57</v>
      </c>
      <c r="B53" s="50"/>
      <c r="C53" s="43">
        <f>SUM(C52)</f>
        <v>0</v>
      </c>
      <c r="D53" s="43">
        <f>SUM(D52)</f>
        <v>3827</v>
      </c>
      <c r="E53" s="43">
        <f>SUM(E52)</f>
        <v>3827</v>
      </c>
      <c r="F53" s="51">
        <f t="shared" si="0"/>
        <v>7654</v>
      </c>
      <c r="K53" s="2"/>
    </row>
    <row r="54" ht="12.75">
      <c r="A54" s="91" t="s">
        <v>58</v>
      </c>
      <c r="B54" s="92">
        <v>310</v>
      </c>
      <c r="C54" s="93">
        <v>0</v>
      </c>
      <c r="D54" s="93">
        <v>0</v>
      </c>
      <c r="E54" s="93">
        <v>0</v>
      </c>
      <c r="F54" s="94">
        <f t="shared" si="0"/>
        <v>0</v>
      </c>
    </row>
    <row r="55" ht="12.75">
      <c r="A55" s="49" t="s">
        <v>59</v>
      </c>
      <c r="B55" s="50"/>
      <c r="C55" s="43">
        <f>SUM(C54)</f>
        <v>0</v>
      </c>
      <c r="D55" s="43">
        <f>SUM(D54)</f>
        <v>0</v>
      </c>
      <c r="E55" s="43">
        <f>SUM(E54)</f>
        <v>0</v>
      </c>
      <c r="F55" s="51">
        <f t="shared" si="0"/>
        <v>0</v>
      </c>
    </row>
    <row r="56" ht="12.75">
      <c r="A56" s="95" t="s">
        <v>60</v>
      </c>
      <c r="B56" s="96">
        <v>110</v>
      </c>
      <c r="C56" s="97">
        <v>900</v>
      </c>
      <c r="D56" s="97">
        <v>27253</v>
      </c>
      <c r="E56" s="97">
        <v>0</v>
      </c>
      <c r="F56" s="98">
        <f>D56+E56-C56</f>
        <v>26353</v>
      </c>
      <c r="G56" s="2"/>
    </row>
    <row r="57" ht="12.75">
      <c r="A57" s="99" t="s">
        <v>61</v>
      </c>
      <c r="B57" s="100"/>
      <c r="C57" s="101">
        <f>C56</f>
        <v>900</v>
      </c>
      <c r="D57" s="102">
        <f>D56</f>
        <v>27253</v>
      </c>
      <c r="E57" s="102">
        <f>E56</f>
        <v>0</v>
      </c>
      <c r="F57" s="103">
        <f>F56</f>
        <v>26353</v>
      </c>
    </row>
    <row r="58" ht="14.25">
      <c r="A58" s="104" t="s">
        <v>62</v>
      </c>
      <c r="B58" s="105"/>
      <c r="C58" s="106">
        <f>C7+C12+C14+C18+C21+C29+C33+C35+C37+C39+C43+C45+C49+C51+C53+C55+C57</f>
        <v>2133.0900000000001</v>
      </c>
      <c r="D58" s="106">
        <f>D7+D12+D14+D18+D21+D29+D33+D35+D37+D39+D43+D45+D49+D51+D53+D55+D57</f>
        <v>1522459.8300000001</v>
      </c>
      <c r="E58" s="106">
        <f>E7+E12+E14+E18+E21+E29+E33+E35+E37+E39+E43+E45+E49+E51+E53+E55+E57</f>
        <v>253512.15999999997</v>
      </c>
      <c r="F58" s="106">
        <f>F7+F12+F14+F18+F21+F29+F33+F35+F37+F39+F43+F45+F49+F51+F53+F55+F57</f>
        <v>1773838.8999999999</v>
      </c>
    </row>
    <row r="59" ht="13.9" customHeight="1">
      <c r="A59" s="107" t="s">
        <v>63</v>
      </c>
      <c r="B59" s="108" t="s">
        <v>64</v>
      </c>
      <c r="C59" s="109">
        <v>0</v>
      </c>
      <c r="D59" s="110">
        <v>2652370.0600000001</v>
      </c>
      <c r="E59" s="111">
        <v>0</v>
      </c>
      <c r="F59" s="112">
        <f t="shared" ref="F59:F99" si="2">D59+E59-C59</f>
        <v>2652370.0600000001</v>
      </c>
    </row>
    <row r="60" ht="15" customHeight="1">
      <c r="A60" s="113" t="s">
        <v>65</v>
      </c>
      <c r="B60" s="114" t="s">
        <v>66</v>
      </c>
      <c r="C60" s="115">
        <v>0</v>
      </c>
      <c r="D60" s="116">
        <v>0</v>
      </c>
      <c r="E60" s="117">
        <v>0</v>
      </c>
      <c r="F60" s="118">
        <f t="shared" si="2"/>
        <v>0</v>
      </c>
    </row>
    <row r="61" ht="13.5">
      <c r="A61" s="119" t="s">
        <v>67</v>
      </c>
      <c r="B61" s="120" t="s">
        <v>68</v>
      </c>
      <c r="C61" s="121">
        <v>0</v>
      </c>
      <c r="D61" s="122">
        <v>56248</v>
      </c>
      <c r="E61" s="123">
        <v>0</v>
      </c>
      <c r="F61" s="124">
        <f t="shared" si="2"/>
        <v>56248</v>
      </c>
    </row>
    <row r="62" ht="13.5">
      <c r="A62" s="49" t="s">
        <v>69</v>
      </c>
      <c r="B62" s="50"/>
      <c r="C62" s="69">
        <f>C59+C60+C61</f>
        <v>0</v>
      </c>
      <c r="D62" s="69">
        <f>D59+D60+D61</f>
        <v>2708618.0600000001</v>
      </c>
      <c r="E62" s="69">
        <f>E59+E60+E61</f>
        <v>0</v>
      </c>
      <c r="F62" s="125">
        <f t="shared" si="2"/>
        <v>2708618.0600000001</v>
      </c>
    </row>
    <row r="63" ht="12.75">
      <c r="A63" s="119" t="s">
        <v>70</v>
      </c>
      <c r="B63" s="126" t="s">
        <v>71</v>
      </c>
      <c r="C63" s="127">
        <v>5309</v>
      </c>
      <c r="D63" s="128">
        <v>1898118.8200000001</v>
      </c>
      <c r="E63" s="129">
        <v>0</v>
      </c>
      <c r="F63" s="112">
        <f t="shared" si="2"/>
        <v>1892809.8200000001</v>
      </c>
    </row>
    <row r="64" ht="12.75">
      <c r="A64" s="113" t="s">
        <v>72</v>
      </c>
      <c r="B64" s="114" t="s">
        <v>73</v>
      </c>
      <c r="C64" s="115">
        <v>48</v>
      </c>
      <c r="D64" s="116">
        <v>0</v>
      </c>
      <c r="E64" s="117">
        <v>0</v>
      </c>
      <c r="F64" s="118">
        <f t="shared" si="2"/>
        <v>-48</v>
      </c>
    </row>
    <row r="65" ht="13.5">
      <c r="A65" s="119" t="s">
        <v>74</v>
      </c>
      <c r="B65" s="120" t="s">
        <v>75</v>
      </c>
      <c r="C65" s="121">
        <v>13</v>
      </c>
      <c r="D65" s="122">
        <v>1267</v>
      </c>
      <c r="E65" s="123">
        <v>0</v>
      </c>
      <c r="F65" s="130">
        <f t="shared" si="2"/>
        <v>1254</v>
      </c>
    </row>
    <row r="66" ht="13.5">
      <c r="A66" s="131" t="s">
        <v>76</v>
      </c>
      <c r="B66" s="132"/>
      <c r="C66" s="69">
        <f>C63+C64+C65</f>
        <v>5370</v>
      </c>
      <c r="D66" s="69">
        <f>D63+D64+D65</f>
        <v>1899385.8200000001</v>
      </c>
      <c r="E66" s="69">
        <f>E63+E64+E65</f>
        <v>0</v>
      </c>
      <c r="F66" s="125">
        <f t="shared" si="2"/>
        <v>1894015.8200000001</v>
      </c>
    </row>
    <row r="67" ht="13.5">
      <c r="A67" s="133" t="s">
        <v>77</v>
      </c>
      <c r="B67" s="126" t="s">
        <v>78</v>
      </c>
      <c r="C67" s="134">
        <v>0</v>
      </c>
      <c r="D67" s="135">
        <v>747809.85999999999</v>
      </c>
      <c r="E67" s="136">
        <v>0</v>
      </c>
      <c r="F67" s="137">
        <f t="shared" si="2"/>
        <v>747809.85999999999</v>
      </c>
    </row>
    <row r="68" ht="13.5">
      <c r="A68" s="131" t="s">
        <v>79</v>
      </c>
      <c r="B68" s="132"/>
      <c r="C68" s="69">
        <f>C67</f>
        <v>0</v>
      </c>
      <c r="D68" s="69">
        <f>D67</f>
        <v>747809.85999999999</v>
      </c>
      <c r="E68" s="69">
        <f>E67</f>
        <v>0</v>
      </c>
      <c r="F68" s="125">
        <f t="shared" si="2"/>
        <v>747809.85999999999</v>
      </c>
    </row>
    <row r="69" ht="13.5">
      <c r="A69" s="133" t="s">
        <v>80</v>
      </c>
      <c r="B69" s="138" t="s">
        <v>81</v>
      </c>
      <c r="C69" s="134">
        <v>0</v>
      </c>
      <c r="D69" s="135">
        <v>0</v>
      </c>
      <c r="E69" s="136">
        <v>0</v>
      </c>
      <c r="F69" s="137">
        <f t="shared" si="2"/>
        <v>0</v>
      </c>
    </row>
    <row r="70" ht="12.75">
      <c r="A70" s="131" t="s">
        <v>82</v>
      </c>
      <c r="B70" s="132"/>
      <c r="C70" s="69">
        <f>C69</f>
        <v>0</v>
      </c>
      <c r="D70" s="69">
        <v>0</v>
      </c>
      <c r="E70" s="69">
        <f>E69</f>
        <v>0</v>
      </c>
      <c r="F70" s="125">
        <f t="shared" si="2"/>
        <v>0</v>
      </c>
    </row>
    <row r="71" ht="12.75">
      <c r="A71" s="139" t="s">
        <v>83</v>
      </c>
      <c r="B71" s="108" t="s">
        <v>84</v>
      </c>
      <c r="C71" s="140">
        <v>8637</v>
      </c>
      <c r="D71" s="140">
        <v>851248.51000000001</v>
      </c>
      <c r="E71" s="141">
        <v>203233</v>
      </c>
      <c r="F71" s="142">
        <f t="shared" si="2"/>
        <v>1045844.51</v>
      </c>
    </row>
    <row r="72" ht="13.9" customHeight="1">
      <c r="A72" s="113" t="s">
        <v>65</v>
      </c>
      <c r="B72" s="114" t="s">
        <v>85</v>
      </c>
      <c r="C72" s="143">
        <v>16</v>
      </c>
      <c r="D72" s="144">
        <v>0</v>
      </c>
      <c r="E72" s="145">
        <v>0</v>
      </c>
      <c r="F72" s="146">
        <f t="shared" si="2"/>
        <v>-16</v>
      </c>
      <c r="G72" s="2"/>
      <c r="I72" s="2"/>
      <c r="J72" s="2"/>
    </row>
    <row r="73" ht="12.75">
      <c r="A73" s="119" t="s">
        <v>67</v>
      </c>
      <c r="B73" s="120" t="s">
        <v>86</v>
      </c>
      <c r="C73" s="121">
        <v>10</v>
      </c>
      <c r="D73" s="122">
        <v>583890.17000000004</v>
      </c>
      <c r="E73" s="123">
        <v>0</v>
      </c>
      <c r="F73" s="124">
        <f t="shared" si="2"/>
        <v>583880.17000000004</v>
      </c>
      <c r="I73" s="2"/>
    </row>
    <row r="74" ht="12.75">
      <c r="A74" s="131" t="s">
        <v>87</v>
      </c>
      <c r="B74" s="132"/>
      <c r="C74" s="69">
        <f>C71+C72+C73</f>
        <v>8663</v>
      </c>
      <c r="D74" s="69">
        <f>D71+D72+D73</f>
        <v>1435138.6800000002</v>
      </c>
      <c r="E74" s="69">
        <f>E71</f>
        <v>203233</v>
      </c>
      <c r="F74" s="125">
        <f t="shared" si="2"/>
        <v>1629708.6800000002</v>
      </c>
      <c r="I74" s="2"/>
      <c r="J74" s="2"/>
    </row>
    <row r="75" ht="12.75">
      <c r="A75" s="139" t="s">
        <v>88</v>
      </c>
      <c r="B75" s="126" t="s">
        <v>89</v>
      </c>
      <c r="C75" s="147">
        <v>22660.099999999999</v>
      </c>
      <c r="D75" s="147">
        <v>521186.66999999998</v>
      </c>
      <c r="E75" s="148">
        <v>181060.35000000001</v>
      </c>
      <c r="F75" s="142">
        <f t="shared" si="2"/>
        <v>679586.92000000004</v>
      </c>
    </row>
    <row r="76" ht="12.75">
      <c r="A76" s="113" t="s">
        <v>72</v>
      </c>
      <c r="B76" s="114" t="s">
        <v>90</v>
      </c>
      <c r="C76" s="143">
        <v>13366</v>
      </c>
      <c r="D76" s="144">
        <v>0</v>
      </c>
      <c r="E76" s="145">
        <v>0</v>
      </c>
      <c r="F76" s="146">
        <f t="shared" si="2"/>
        <v>-13366</v>
      </c>
      <c r="J76" s="149"/>
    </row>
    <row r="77" ht="12.75">
      <c r="A77" s="119" t="s">
        <v>74</v>
      </c>
      <c r="B77" s="120" t="s">
        <v>91</v>
      </c>
      <c r="C77" s="121">
        <v>61</v>
      </c>
      <c r="D77" s="122">
        <v>153498</v>
      </c>
      <c r="E77" s="123">
        <v>0</v>
      </c>
      <c r="F77" s="130">
        <f t="shared" si="2"/>
        <v>153437</v>
      </c>
      <c r="J77" s="2"/>
    </row>
    <row r="78" ht="13.5">
      <c r="A78" s="131" t="s">
        <v>92</v>
      </c>
      <c r="B78" s="132"/>
      <c r="C78" s="69">
        <f>C75+C76+C77</f>
        <v>36087.099999999999</v>
      </c>
      <c r="D78" s="69">
        <f>D75+D76+D77</f>
        <v>674684.66999999993</v>
      </c>
      <c r="E78" s="69">
        <f>E75</f>
        <v>181060.35000000001</v>
      </c>
      <c r="F78" s="125">
        <f t="shared" si="2"/>
        <v>819657.91999999993</v>
      </c>
    </row>
    <row r="79" ht="12.75">
      <c r="A79" s="139" t="s">
        <v>93</v>
      </c>
      <c r="B79" s="126" t="s">
        <v>94</v>
      </c>
      <c r="C79" s="147">
        <v>94367</v>
      </c>
      <c r="D79" s="147">
        <v>167881.5</v>
      </c>
      <c r="E79" s="148">
        <v>0</v>
      </c>
      <c r="F79" s="142">
        <f t="shared" si="2"/>
        <v>73514.5</v>
      </c>
    </row>
    <row r="80" ht="12.75">
      <c r="A80" s="150" t="s">
        <v>95</v>
      </c>
      <c r="B80" s="151" t="s">
        <v>96</v>
      </c>
      <c r="C80" s="152">
        <v>4601</v>
      </c>
      <c r="D80" s="152">
        <v>0</v>
      </c>
      <c r="E80" s="153">
        <v>0</v>
      </c>
      <c r="F80" s="146">
        <f t="shared" si="2"/>
        <v>-4601</v>
      </c>
    </row>
    <row r="81" ht="13.5">
      <c r="A81" s="154" t="s">
        <v>97</v>
      </c>
      <c r="B81" s="155" t="s">
        <v>98</v>
      </c>
      <c r="C81" s="156">
        <v>4</v>
      </c>
      <c r="D81" s="156">
        <v>90637</v>
      </c>
      <c r="E81" s="157">
        <v>0</v>
      </c>
      <c r="F81" s="158">
        <f t="shared" si="2"/>
        <v>90633</v>
      </c>
    </row>
    <row r="82" ht="13.5">
      <c r="A82" s="131" t="s">
        <v>99</v>
      </c>
      <c r="B82" s="132"/>
      <c r="C82" s="69">
        <f>C79+C80+C81</f>
        <v>98972</v>
      </c>
      <c r="D82" s="69">
        <f>D79+D80+D81</f>
        <v>258518.5</v>
      </c>
      <c r="E82" s="69">
        <f>E79</f>
        <v>0</v>
      </c>
      <c r="F82" s="125">
        <f t="shared" si="2"/>
        <v>159546.5</v>
      </c>
    </row>
    <row r="83" ht="13.5">
      <c r="A83" s="159" t="s">
        <v>100</v>
      </c>
      <c r="B83" s="160" t="s">
        <v>101</v>
      </c>
      <c r="C83" s="161">
        <v>0</v>
      </c>
      <c r="D83" s="161">
        <v>964779.90000000002</v>
      </c>
      <c r="E83" s="161">
        <v>3000</v>
      </c>
      <c r="F83" s="162">
        <f t="shared" si="2"/>
        <v>967779.90000000002</v>
      </c>
    </row>
    <row r="84" ht="13.5">
      <c r="A84" s="131" t="s">
        <v>102</v>
      </c>
      <c r="B84" s="132"/>
      <c r="C84" s="163">
        <f>C83</f>
        <v>0</v>
      </c>
      <c r="D84" s="164">
        <f>D83</f>
        <v>964779.90000000002</v>
      </c>
      <c r="E84" s="164">
        <f>E83</f>
        <v>3000</v>
      </c>
      <c r="F84" s="165">
        <f t="shared" si="2"/>
        <v>967779.90000000002</v>
      </c>
    </row>
    <row r="85" ht="13.5">
      <c r="A85" s="166" t="s">
        <v>103</v>
      </c>
      <c r="B85" s="167" t="s">
        <v>104</v>
      </c>
      <c r="C85" s="168">
        <v>0</v>
      </c>
      <c r="D85" s="168">
        <v>685842.79000000004</v>
      </c>
      <c r="E85" s="168">
        <v>44114</v>
      </c>
      <c r="F85" s="169">
        <f t="shared" si="2"/>
        <v>729956.79000000004</v>
      </c>
    </row>
    <row r="86" ht="13.5">
      <c r="A86" s="131" t="s">
        <v>105</v>
      </c>
      <c r="B86" s="132"/>
      <c r="C86" s="163">
        <f>C85</f>
        <v>0</v>
      </c>
      <c r="D86" s="164">
        <f>D85</f>
        <v>685842.79000000004</v>
      </c>
      <c r="E86" s="164">
        <f>E85</f>
        <v>44114</v>
      </c>
      <c r="F86" s="165">
        <f t="shared" si="2"/>
        <v>729956.79000000004</v>
      </c>
    </row>
    <row r="87" ht="12.75">
      <c r="A87" s="170" t="s">
        <v>106</v>
      </c>
      <c r="B87" s="171" t="s">
        <v>107</v>
      </c>
      <c r="C87" s="152">
        <v>8300.25</v>
      </c>
      <c r="D87" s="152">
        <v>1991170</v>
      </c>
      <c r="E87" s="153">
        <v>0</v>
      </c>
      <c r="F87" s="146">
        <f t="shared" si="2"/>
        <v>1982869.75</v>
      </c>
    </row>
    <row r="88" ht="12.75">
      <c r="A88" s="150" t="s">
        <v>95</v>
      </c>
      <c r="B88" s="151" t="s">
        <v>108</v>
      </c>
      <c r="C88" s="172">
        <v>6849</v>
      </c>
      <c r="D88" s="172">
        <v>0</v>
      </c>
      <c r="E88" s="173">
        <v>0</v>
      </c>
      <c r="F88" s="118">
        <f t="shared" si="2"/>
        <v>-6849</v>
      </c>
      <c r="J88" s="2"/>
    </row>
    <row r="89" ht="13.15" customHeight="1">
      <c r="A89" s="154" t="s">
        <v>97</v>
      </c>
      <c r="B89" s="155" t="s">
        <v>109</v>
      </c>
      <c r="C89" s="156">
        <v>0</v>
      </c>
      <c r="D89" s="156">
        <v>0</v>
      </c>
      <c r="E89" s="157">
        <v>0</v>
      </c>
      <c r="F89" s="158">
        <f t="shared" si="2"/>
        <v>0</v>
      </c>
    </row>
    <row r="90" ht="13.15" customHeight="1">
      <c r="A90" s="131" t="s">
        <v>110</v>
      </c>
      <c r="B90" s="132"/>
      <c r="C90" s="69">
        <f>C87+C88+C89</f>
        <v>15149.25</v>
      </c>
      <c r="D90" s="69">
        <f>D87+D88+D89</f>
        <v>1991170</v>
      </c>
      <c r="E90" s="69">
        <f>E87+E88+E89</f>
        <v>0</v>
      </c>
      <c r="F90" s="70">
        <f t="shared" si="2"/>
        <v>1976020.75</v>
      </c>
    </row>
    <row r="91" ht="13.15" customHeight="1">
      <c r="A91" s="133" t="s">
        <v>111</v>
      </c>
      <c r="B91" s="138" t="s">
        <v>112</v>
      </c>
      <c r="C91" s="127">
        <v>0</v>
      </c>
      <c r="D91" s="128">
        <v>19276.73</v>
      </c>
      <c r="E91" s="129">
        <v>9115.7700000000004</v>
      </c>
      <c r="F91" s="112">
        <f t="shared" si="2"/>
        <v>28392.5</v>
      </c>
    </row>
    <row r="92" ht="12.75">
      <c r="A92" s="174" t="s">
        <v>111</v>
      </c>
      <c r="B92" s="175" t="s">
        <v>113</v>
      </c>
      <c r="C92" s="176">
        <v>0</v>
      </c>
      <c r="D92" s="177">
        <v>246914.17000000001</v>
      </c>
      <c r="E92" s="178">
        <v>0</v>
      </c>
      <c r="F92" s="179">
        <f t="shared" si="2"/>
        <v>246914.17000000001</v>
      </c>
    </row>
    <row r="93" ht="12.75">
      <c r="A93" s="131" t="s">
        <v>114</v>
      </c>
      <c r="B93" s="132"/>
      <c r="C93" s="69">
        <f>SUM(C91:C92)</f>
        <v>0</v>
      </c>
      <c r="D93" s="69">
        <f>SUM(D91:D92)</f>
        <v>266190.90000000002</v>
      </c>
      <c r="E93" s="69">
        <f>SUM(E91:E92)</f>
        <v>9115.7700000000004</v>
      </c>
      <c r="F93" s="125">
        <f t="shared" si="2"/>
        <v>275306.67000000004</v>
      </c>
      <c r="I93" s="1"/>
      <c r="J93" s="2"/>
    </row>
    <row r="94" ht="12.75">
      <c r="A94" s="133" t="s">
        <v>115</v>
      </c>
      <c r="B94" s="171" t="s">
        <v>116</v>
      </c>
      <c r="C94" s="180">
        <v>0</v>
      </c>
      <c r="D94" s="156">
        <v>49331.300000000003</v>
      </c>
      <c r="E94" s="157">
        <v>0</v>
      </c>
      <c r="F94" s="137">
        <f t="shared" si="2"/>
        <v>49331.300000000003</v>
      </c>
    </row>
    <row r="95" ht="12.75">
      <c r="A95" s="131" t="s">
        <v>117</v>
      </c>
      <c r="B95" s="132"/>
      <c r="C95" s="69">
        <f>C94</f>
        <v>0</v>
      </c>
      <c r="D95" s="69">
        <f>D94</f>
        <v>49331.300000000003</v>
      </c>
      <c r="E95" s="69">
        <f>E94</f>
        <v>0</v>
      </c>
      <c r="F95" s="125">
        <f t="shared" si="2"/>
        <v>49331.300000000003</v>
      </c>
    </row>
    <row r="96" ht="12.75">
      <c r="A96" s="133" t="s">
        <v>118</v>
      </c>
      <c r="B96" s="138" t="s">
        <v>119</v>
      </c>
      <c r="C96" s="181">
        <v>0</v>
      </c>
      <c r="D96" s="182">
        <v>145553.44</v>
      </c>
      <c r="E96" s="183">
        <v>0</v>
      </c>
      <c r="F96" s="137">
        <f t="shared" si="2"/>
        <v>145553.44</v>
      </c>
    </row>
    <row r="97" ht="12.75">
      <c r="A97" s="131" t="s">
        <v>120</v>
      </c>
      <c r="B97" s="132"/>
      <c r="C97" s="164">
        <f>C96</f>
        <v>0</v>
      </c>
      <c r="D97" s="164">
        <f>D96</f>
        <v>145553.44</v>
      </c>
      <c r="E97" s="164">
        <f>E96</f>
        <v>0</v>
      </c>
      <c r="F97" s="165">
        <f t="shared" si="2"/>
        <v>145553.44</v>
      </c>
    </row>
    <row r="98" ht="13.5" customHeight="1">
      <c r="A98" s="159" t="s">
        <v>121</v>
      </c>
      <c r="B98" s="184" t="s">
        <v>122</v>
      </c>
      <c r="C98" s="185">
        <v>0</v>
      </c>
      <c r="D98" s="185">
        <v>0</v>
      </c>
      <c r="E98" s="185">
        <v>0</v>
      </c>
      <c r="F98" s="186">
        <f t="shared" si="2"/>
        <v>0</v>
      </c>
    </row>
    <row r="99" ht="12.75" customHeight="1">
      <c r="A99" s="131" t="s">
        <v>123</v>
      </c>
      <c r="B99" s="132"/>
      <c r="C99" s="69">
        <f>C98</f>
        <v>0</v>
      </c>
      <c r="D99" s="69">
        <f>D98</f>
        <v>0</v>
      </c>
      <c r="E99" s="69">
        <f>E98</f>
        <v>0</v>
      </c>
      <c r="F99" s="70">
        <f t="shared" si="2"/>
        <v>0</v>
      </c>
    </row>
    <row r="100" ht="15.6" customHeight="1">
      <c r="A100" s="187" t="s">
        <v>124</v>
      </c>
      <c r="B100" s="188"/>
      <c r="C100" s="189">
        <f>C99+C97+C95+C93+C90+C86+C84+C82+C78+C74+C70+C68+C66+C62</f>
        <v>164241.35000000001</v>
      </c>
      <c r="D100" s="189">
        <f>D98+D97+D95+D93+D90++D86+D84+D82+D78+D74+D70+D68+D66+D62</f>
        <v>11827023.92</v>
      </c>
      <c r="E100" s="189">
        <f>E99+E97+E95+E93+E90+E86+E82+E78+E74+E70+E66+E62+E84</f>
        <v>440523.12</v>
      </c>
      <c r="F100" s="190">
        <f t="shared" ref="F100:F101" si="3">D100+E100-C100</f>
        <v>12103305.689999999</v>
      </c>
    </row>
    <row r="101" ht="18.600000000000001" customHeight="1">
      <c r="A101" s="191" t="s">
        <v>125</v>
      </c>
      <c r="B101" s="192"/>
      <c r="C101" s="193">
        <f>C58+C100</f>
        <v>166374.44</v>
      </c>
      <c r="D101" s="193">
        <f>D58+D100</f>
        <v>13349483.75</v>
      </c>
      <c r="E101" s="193">
        <f>E58+E100</f>
        <v>694035.28000000003</v>
      </c>
      <c r="F101" s="193">
        <f t="shared" si="3"/>
        <v>13877144.59</v>
      </c>
      <c r="J101" s="149"/>
      <c r="K101" s="2"/>
    </row>
    <row r="103" ht="13.15" customHeight="1">
      <c r="D103" s="194" t="s">
        <v>126</v>
      </c>
      <c r="E103" s="195"/>
      <c r="F103" s="196">
        <f>F7</f>
        <v>0</v>
      </c>
    </row>
    <row r="104" ht="13.15" customHeight="1">
      <c r="D104" s="197" t="s">
        <v>127</v>
      </c>
      <c r="E104" s="198"/>
      <c r="F104" s="199">
        <f>F18+F33+F35+F37+F39+F43+F49+F51</f>
        <v>1270718.6599999999</v>
      </c>
    </row>
    <row r="105" ht="13.15" customHeight="1">
      <c r="D105" s="200" t="s">
        <v>128</v>
      </c>
      <c r="E105" s="201"/>
      <c r="F105" s="202">
        <f>F12+F14+F21+F29+F45+F53</f>
        <v>476767.24000000005</v>
      </c>
    </row>
    <row r="106" ht="13.15" customHeight="1">
      <c r="D106" s="200" t="s">
        <v>129</v>
      </c>
      <c r="E106" s="203"/>
      <c r="F106" s="202">
        <f>F100</f>
        <v>12103305.689999999</v>
      </c>
    </row>
    <row r="107" ht="13.15" customHeight="1">
      <c r="D107" s="204" t="s">
        <v>130</v>
      </c>
      <c r="E107" s="205"/>
      <c r="F107" s="206">
        <f>F57+F55</f>
        <v>26353</v>
      </c>
    </row>
    <row r="108" ht="15" customHeight="1">
      <c r="D108" s="207" t="s">
        <v>125</v>
      </c>
      <c r="E108" s="208"/>
      <c r="F108" s="209">
        <f>SUM(F103:F107)</f>
        <v>13877144.59</v>
      </c>
      <c r="I108" s="1"/>
    </row>
    <row r="109" ht="13.15" customHeight="1">
      <c r="D109" s="210"/>
      <c r="E109" s="210"/>
      <c r="F109" s="210"/>
    </row>
    <row r="110" ht="13.15" customHeight="1">
      <c r="D110" s="211" t="s">
        <v>131</v>
      </c>
      <c r="E110" s="212">
        <f>F21+F29</f>
        <v>415479.48000000004</v>
      </c>
      <c r="I110" s="2"/>
    </row>
    <row r="111" ht="13.15" customHeight="1">
      <c r="D111" s="213" t="s">
        <v>132</v>
      </c>
      <c r="E111" s="74">
        <f>F18+F33+F35+F37+F39+F43+F49+F51</f>
        <v>1270718.6599999999</v>
      </c>
    </row>
    <row r="112" ht="13.15" customHeight="1">
      <c r="D112" s="214" t="s">
        <v>133</v>
      </c>
      <c r="E112" s="215">
        <f>F12</f>
        <v>38068.949999999997</v>
      </c>
    </row>
    <row r="113" ht="13.15" customHeight="1">
      <c r="D113" s="216" t="s">
        <v>134</v>
      </c>
      <c r="E113" s="217">
        <f>F100</f>
        <v>12103305.689999999</v>
      </c>
    </row>
    <row r="114" ht="13.15" customHeight="1">
      <c r="D114" s="214" t="s">
        <v>135</v>
      </c>
      <c r="E114" s="215">
        <f>F14+F45+F53</f>
        <v>23218.810000000001</v>
      </c>
    </row>
    <row r="115" ht="13.15" customHeight="1">
      <c r="D115" s="216" t="s">
        <v>136</v>
      </c>
      <c r="E115" s="217">
        <f>F107</f>
        <v>26353</v>
      </c>
    </row>
    <row r="116" ht="13.15" customHeight="1">
      <c r="D116" s="218" t="s">
        <v>137</v>
      </c>
      <c r="E116" s="215">
        <f>F103</f>
        <v>0</v>
      </c>
    </row>
    <row r="117" ht="15" customHeight="1">
      <c r="D117" s="219" t="s">
        <v>125</v>
      </c>
      <c r="E117" s="220">
        <f>SUM(E110:E116)</f>
        <v>13877144.59</v>
      </c>
    </row>
    <row r="145" ht="13.15" customHeight="1">
      <c r="C145" s="221"/>
    </row>
    <row r="146" ht="13.15" customHeight="1">
      <c r="C146" s="221"/>
    </row>
    <row r="147" ht="13.15" customHeight="1">
      <c r="C147" s="222"/>
      <c r="E147" s="223"/>
    </row>
    <row r="148" ht="13.15" customHeight="1">
      <c r="D148" s="222"/>
      <c r="E148" s="222"/>
      <c r="F148" s="222"/>
    </row>
    <row r="149" ht="13.15" customHeight="1">
      <c r="D149" s="224"/>
      <c r="E149" s="224"/>
      <c r="F149" s="224"/>
    </row>
    <row r="151" ht="13.15" customHeight="1">
      <c r="A151" s="223" t="s">
        <v>138</v>
      </c>
    </row>
  </sheetData>
  <mergeCells count="36">
    <mergeCell ref="A1:F1"/>
    <mergeCell ref="A2:F2"/>
    <mergeCell ref="A3:H3"/>
    <mergeCell ref="A4:A5"/>
    <mergeCell ref="B4:B5"/>
    <mergeCell ref="C4:C5"/>
    <mergeCell ref="D4:D5"/>
    <mergeCell ref="E4:E5"/>
    <mergeCell ref="F4:F5"/>
    <mergeCell ref="A14:B14"/>
    <mergeCell ref="A21:B21"/>
    <mergeCell ref="A37:B37"/>
    <mergeCell ref="A39:B39"/>
    <mergeCell ref="A43:B43"/>
    <mergeCell ref="A45:B45"/>
    <mergeCell ref="A49:B49"/>
    <mergeCell ref="A51:B51"/>
    <mergeCell ref="A53:B53"/>
    <mergeCell ref="A55:B55"/>
    <mergeCell ref="A57:B57"/>
    <mergeCell ref="A62:B62"/>
    <mergeCell ref="A66:B66"/>
    <mergeCell ref="A68:B68"/>
    <mergeCell ref="A70:B70"/>
    <mergeCell ref="A74:B74"/>
    <mergeCell ref="A78:B78"/>
    <mergeCell ref="A82:B82"/>
    <mergeCell ref="A84:B84"/>
    <mergeCell ref="A86:B86"/>
    <mergeCell ref="A90:B90"/>
    <mergeCell ref="A93:B93"/>
    <mergeCell ref="A95:B95"/>
    <mergeCell ref="A97:B97"/>
    <mergeCell ref="A99:B99"/>
    <mergeCell ref="A100:B100"/>
    <mergeCell ref="A101:B101"/>
  </mergeCells>
  <printOptions headings="0" gridLines="0"/>
  <pageMargins left="0.59055100000000005" right="0.51181100000000002" top="0.748031" bottom="0.90551199999999987" header="1.1023620000000003" footer="0.51181100000000002"/>
  <pageSetup paperSize="9" scale="72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&amp;C&amp;P</oddFooter>
  </headerFooter>
  <rowBreaks count="2" manualBreakCount="2">
    <brk id="74" man="1" max="5"/>
    <brk id="152" man="1" max="5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" zoomScale="100" workbookViewId="0">
      <pane ySplit="2" topLeftCell="A3" activePane="bottomLeft" state="frozen"/>
      <selection activeCell="J83" activeCellId="0" sqref="J83:L91"/>
    </sheetView>
  </sheetViews>
  <sheetFormatPr baseColWidth="8" defaultRowHeight="13.15" customHeight="1"/>
  <cols>
    <col customWidth="1" min="1" max="1" width="42.425800000000002"/>
    <col customWidth="1" min="2" max="2" width="7.8554700000000004"/>
    <col customWidth="1" min="3" max="3" width="15.710900000000001"/>
    <col customWidth="1" min="4" max="4" width="16.855499999999999"/>
    <col customWidth="1" min="5" max="5" width="15.710900000000001"/>
    <col customWidth="1" min="6" max="6" width="16.710899999999999"/>
    <col bestFit="1" customWidth="1" min="7" max="7" width="12.710900000000001"/>
    <col customWidth="1" min="8" max="8" width="16.2852"/>
    <col customWidth="1" min="9" max="9" width="0.140625"/>
    <col customWidth="1" min="10" max="10" width="14.710900000000001"/>
    <col customWidth="1" min="11" max="12" width="18.855499999999999"/>
  </cols>
  <sheetData>
    <row r="1" ht="16.5">
      <c r="A1" s="3" t="s">
        <v>0</v>
      </c>
      <c r="B1" s="4"/>
      <c r="C1" s="4"/>
      <c r="D1" s="4"/>
      <c r="E1" s="4"/>
      <c r="F1" s="4"/>
      <c r="G1" s="4"/>
      <c r="H1" s="4"/>
    </row>
    <row r="2" ht="15">
      <c r="A2" s="5" t="s">
        <v>139</v>
      </c>
      <c r="B2" s="5"/>
      <c r="C2" s="5"/>
      <c r="D2" s="5"/>
      <c r="E2" s="5"/>
      <c r="F2" s="5"/>
      <c r="G2" s="5"/>
      <c r="H2" s="5"/>
    </row>
    <row r="3" ht="19.5">
      <c r="A3" s="225" t="s">
        <v>140</v>
      </c>
      <c r="B3" s="225"/>
      <c r="C3" s="225"/>
      <c r="D3" s="225"/>
      <c r="E3" s="225"/>
      <c r="F3" s="225"/>
      <c r="G3" s="1"/>
      <c r="H3" s="1"/>
    </row>
    <row r="4" ht="20.100000000000001" customHeight="1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10" t="s">
        <v>141</v>
      </c>
    </row>
    <row r="5" ht="20.100000000000001" customHeight="1">
      <c r="A5" s="11"/>
      <c r="B5" s="12"/>
      <c r="C5" s="13"/>
      <c r="D5" s="13"/>
      <c r="E5" s="13"/>
      <c r="F5" s="14"/>
    </row>
    <row r="6" ht="12.75">
      <c r="A6" s="226" t="s">
        <v>142</v>
      </c>
      <c r="B6" s="82">
        <v>929</v>
      </c>
      <c r="C6" s="80">
        <v>720</v>
      </c>
      <c r="D6" s="80">
        <v>9189</v>
      </c>
      <c r="E6" s="80">
        <v>140146</v>
      </c>
      <c r="F6" s="227">
        <f t="shared" ref="F6:F9" si="4">D6+E6-C6</f>
        <v>148615</v>
      </c>
    </row>
    <row r="7" ht="12.75">
      <c r="A7" s="226" t="s">
        <v>143</v>
      </c>
      <c r="B7" s="82">
        <v>929</v>
      </c>
      <c r="C7" s="80">
        <v>0</v>
      </c>
      <c r="D7" s="80">
        <v>0</v>
      </c>
      <c r="E7" s="80">
        <v>31441</v>
      </c>
      <c r="F7" s="227">
        <f t="shared" si="4"/>
        <v>31441</v>
      </c>
    </row>
    <row r="8" ht="12.75">
      <c r="A8" s="226" t="s">
        <v>144</v>
      </c>
      <c r="B8" s="82">
        <v>929</v>
      </c>
      <c r="C8" s="80">
        <v>0</v>
      </c>
      <c r="D8" s="80">
        <v>0</v>
      </c>
      <c r="E8" s="80">
        <v>95512</v>
      </c>
      <c r="F8" s="227">
        <f t="shared" si="4"/>
        <v>95512</v>
      </c>
    </row>
    <row r="9" ht="12.75">
      <c r="A9" s="228" t="s">
        <v>145</v>
      </c>
      <c r="B9" s="229"/>
      <c r="C9" s="164">
        <f>SUM(C6:C8)</f>
        <v>720</v>
      </c>
      <c r="D9" s="164">
        <f>SUM(D6:D8)</f>
        <v>9189</v>
      </c>
      <c r="E9" s="164">
        <f>SUM(E6:E8)</f>
        <v>267099</v>
      </c>
      <c r="F9" s="165">
        <f t="shared" si="4"/>
        <v>275568</v>
      </c>
      <c r="N9" s="2"/>
    </row>
    <row r="10" ht="12.75">
      <c r="A10" s="230" t="s">
        <v>146</v>
      </c>
      <c r="B10" s="231"/>
      <c r="C10" s="231"/>
      <c r="D10" s="231"/>
      <c r="E10" s="231"/>
      <c r="F10" s="232"/>
      <c r="G10" s="2"/>
    </row>
    <row r="11" ht="12.75">
      <c r="A11" s="233" t="s">
        <v>147</v>
      </c>
      <c r="B11" s="79">
        <v>934</v>
      </c>
      <c r="C11" s="234">
        <v>0</v>
      </c>
      <c r="D11" s="80">
        <v>14688</v>
      </c>
      <c r="E11" s="80">
        <v>0</v>
      </c>
      <c r="F11" s="235">
        <f t="shared" ref="F11:F15" si="5">D11+E11-C11</f>
        <v>14688</v>
      </c>
      <c r="L11" s="2"/>
    </row>
    <row r="12" ht="12.75">
      <c r="A12" s="233" t="s">
        <v>148</v>
      </c>
      <c r="B12" s="79">
        <v>964</v>
      </c>
      <c r="C12" s="80">
        <v>0</v>
      </c>
      <c r="D12" s="80">
        <v>46064.519999999997</v>
      </c>
      <c r="E12" s="80">
        <v>0</v>
      </c>
      <c r="F12" s="235">
        <f t="shared" si="5"/>
        <v>46064.519999999997</v>
      </c>
    </row>
    <row r="13" ht="12.75">
      <c r="A13" s="233" t="s">
        <v>149</v>
      </c>
      <c r="B13" s="79">
        <v>966</v>
      </c>
      <c r="C13" s="80">
        <v>0</v>
      </c>
      <c r="D13" s="80">
        <v>40580</v>
      </c>
      <c r="E13" s="80">
        <v>0</v>
      </c>
      <c r="F13" s="235">
        <f t="shared" si="5"/>
        <v>40580</v>
      </c>
    </row>
    <row r="14" ht="12.75">
      <c r="A14" s="233" t="s">
        <v>150</v>
      </c>
      <c r="B14" s="79">
        <v>998</v>
      </c>
      <c r="C14" s="80">
        <v>0</v>
      </c>
      <c r="D14" s="80">
        <v>6288</v>
      </c>
      <c r="E14" s="80">
        <v>15200</v>
      </c>
      <c r="F14" s="235">
        <f t="shared" si="5"/>
        <v>21488</v>
      </c>
    </row>
    <row r="15" ht="12.75">
      <c r="A15" s="52" t="s">
        <v>151</v>
      </c>
      <c r="B15" s="53">
        <v>902</v>
      </c>
      <c r="C15" s="54">
        <v>832056.69999999995</v>
      </c>
      <c r="D15" s="54">
        <v>14738232.609999999</v>
      </c>
      <c r="E15" s="54">
        <v>1500</v>
      </c>
      <c r="F15" s="235">
        <f t="shared" si="5"/>
        <v>13907675.91</v>
      </c>
    </row>
    <row r="16" ht="13.5">
      <c r="A16" s="236" t="s">
        <v>152</v>
      </c>
      <c r="B16" s="237"/>
      <c r="C16" s="164">
        <f>SUM(C11:C15)</f>
        <v>832056.69999999995</v>
      </c>
      <c r="D16" s="164">
        <f>SUM(D11:D15)</f>
        <v>14845853.129999999</v>
      </c>
      <c r="E16" s="164">
        <f>SUM(E11:E15)</f>
        <v>16700</v>
      </c>
      <c r="F16" s="165">
        <f>SUM(F11:F15)</f>
        <v>14030496.43</v>
      </c>
    </row>
    <row r="17" ht="12.75">
      <c r="A17" s="230" t="s">
        <v>153</v>
      </c>
      <c r="B17" s="231"/>
      <c r="C17" s="231"/>
      <c r="D17" s="231"/>
      <c r="E17" s="231"/>
      <c r="F17" s="232"/>
    </row>
    <row r="18" ht="12.75">
      <c r="A18" s="233" t="s">
        <v>154</v>
      </c>
      <c r="B18" s="79">
        <v>954</v>
      </c>
      <c r="C18" s="80">
        <v>0</v>
      </c>
      <c r="D18" s="80">
        <v>1936</v>
      </c>
      <c r="E18" s="80">
        <v>0</v>
      </c>
      <c r="F18" s="235">
        <f t="shared" ref="F18:F19" si="6">D18+E18-C18</f>
        <v>1936</v>
      </c>
    </row>
    <row r="19" ht="12.75">
      <c r="A19" s="52" t="s">
        <v>155</v>
      </c>
      <c r="B19" s="53">
        <v>904</v>
      </c>
      <c r="C19" s="54">
        <v>79656.660000000003</v>
      </c>
      <c r="D19" s="54">
        <v>377643.91999999998</v>
      </c>
      <c r="E19" s="54">
        <v>0</v>
      </c>
      <c r="F19" s="235">
        <f t="shared" si="6"/>
        <v>297987.26000000001</v>
      </c>
    </row>
    <row r="20" ht="12.75">
      <c r="A20" s="236" t="s">
        <v>156</v>
      </c>
      <c r="B20" s="237"/>
      <c r="C20" s="164">
        <f>SUM(C18:C19)</f>
        <v>79656.660000000003</v>
      </c>
      <c r="D20" s="164">
        <f>SUM(D18:D19)</f>
        <v>379579.91999999998</v>
      </c>
      <c r="E20" s="164">
        <f>SUM(E18:E19)</f>
        <v>0</v>
      </c>
      <c r="F20" s="165">
        <f>SUM(F18:F19)</f>
        <v>299923.26000000001</v>
      </c>
    </row>
    <row r="21" ht="12.75">
      <c r="A21" s="230" t="s">
        <v>157</v>
      </c>
      <c r="B21" s="231"/>
      <c r="C21" s="231"/>
      <c r="D21" s="231"/>
      <c r="E21" s="231"/>
      <c r="F21" s="232"/>
    </row>
    <row r="22" ht="12.75">
      <c r="A22" s="233" t="s">
        <v>158</v>
      </c>
      <c r="B22" s="79">
        <v>953</v>
      </c>
      <c r="C22" s="80">
        <v>1400</v>
      </c>
      <c r="D22" s="80">
        <v>0</v>
      </c>
      <c r="E22" s="80">
        <v>0</v>
      </c>
      <c r="F22" s="235">
        <f t="shared" ref="F22:F72" si="7">D22+E22-C22</f>
        <v>-1400</v>
      </c>
    </row>
    <row r="23" ht="12.75">
      <c r="A23" s="233" t="s">
        <v>159</v>
      </c>
      <c r="B23" s="79">
        <v>941</v>
      </c>
      <c r="C23" s="80">
        <v>3700</v>
      </c>
      <c r="D23" s="80">
        <v>91100</v>
      </c>
      <c r="E23" s="80">
        <v>0</v>
      </c>
      <c r="F23" s="235">
        <f t="shared" si="7"/>
        <v>87400</v>
      </c>
    </row>
    <row r="24" ht="12.75">
      <c r="A24" s="233" t="s">
        <v>160</v>
      </c>
      <c r="B24" s="79">
        <v>965</v>
      </c>
      <c r="C24" s="80">
        <v>0</v>
      </c>
      <c r="D24" s="80">
        <v>400</v>
      </c>
      <c r="E24" s="80">
        <v>0</v>
      </c>
      <c r="F24" s="235">
        <f t="shared" si="7"/>
        <v>400</v>
      </c>
    </row>
    <row r="25" ht="12.75">
      <c r="A25" s="236" t="s">
        <v>161</v>
      </c>
      <c r="B25" s="237"/>
      <c r="C25" s="164">
        <f>SUM(C22:C24)</f>
        <v>5100</v>
      </c>
      <c r="D25" s="164">
        <f>SUM(D22:D24)</f>
        <v>91500</v>
      </c>
      <c r="E25" s="164">
        <f>SUM(E22:E24)</f>
        <v>0</v>
      </c>
      <c r="F25" s="165">
        <f t="shared" si="7"/>
        <v>86400</v>
      </c>
    </row>
    <row r="26" ht="12.75">
      <c r="A26" s="226" t="s">
        <v>162</v>
      </c>
      <c r="B26" s="82">
        <v>119</v>
      </c>
      <c r="C26" s="84">
        <v>0</v>
      </c>
      <c r="D26" s="84">
        <v>0</v>
      </c>
      <c r="E26" s="84">
        <v>0</v>
      </c>
      <c r="F26" s="227">
        <f t="shared" si="7"/>
        <v>0</v>
      </c>
      <c r="J26" s="2"/>
    </row>
    <row r="27" s="1" customFormat="1" ht="12.75">
      <c r="A27" s="226" t="s">
        <v>163</v>
      </c>
      <c r="B27" s="79">
        <v>131</v>
      </c>
      <c r="C27" s="84">
        <v>0</v>
      </c>
      <c r="D27" s="84">
        <v>0</v>
      </c>
      <c r="E27" s="84">
        <v>0</v>
      </c>
      <c r="F27" s="227">
        <f t="shared" si="7"/>
        <v>0</v>
      </c>
      <c r="J27" s="2"/>
    </row>
    <row r="28" ht="12.75">
      <c r="A28" s="233" t="s">
        <v>164</v>
      </c>
      <c r="B28" s="79">
        <v>152</v>
      </c>
      <c r="C28" s="80">
        <v>0</v>
      </c>
      <c r="D28" s="80">
        <v>80000</v>
      </c>
      <c r="E28" s="80">
        <v>0</v>
      </c>
      <c r="F28" s="235">
        <f t="shared" si="7"/>
        <v>80000</v>
      </c>
      <c r="J28" s="2"/>
    </row>
    <row r="29" ht="12.75">
      <c r="A29" s="238" t="s">
        <v>165</v>
      </c>
      <c r="B29" s="239"/>
      <c r="C29" s="240">
        <f>SUM(C26:C28)</f>
        <v>0</v>
      </c>
      <c r="D29" s="240">
        <f>SUM(D26:D28)</f>
        <v>80000</v>
      </c>
      <c r="E29" s="240">
        <f>SUM(E26:E28)</f>
        <v>0</v>
      </c>
      <c r="F29" s="241">
        <f t="shared" si="7"/>
        <v>80000</v>
      </c>
      <c r="J29" s="2"/>
    </row>
    <row r="30" ht="12.75">
      <c r="A30" s="233" t="s">
        <v>166</v>
      </c>
      <c r="B30" s="82">
        <v>967</v>
      </c>
      <c r="C30" s="84">
        <v>53770.18</v>
      </c>
      <c r="D30" s="84">
        <v>14869559.390000001</v>
      </c>
      <c r="E30" s="84">
        <v>515500</v>
      </c>
      <c r="F30" s="227">
        <f t="shared" si="7"/>
        <v>15331289.210000001</v>
      </c>
      <c r="J30" s="2"/>
    </row>
    <row r="31" ht="12.75">
      <c r="A31" s="233" t="s">
        <v>167</v>
      </c>
      <c r="B31" s="79">
        <v>969</v>
      </c>
      <c r="C31" s="80">
        <v>1000</v>
      </c>
      <c r="D31" s="80">
        <v>6100</v>
      </c>
      <c r="E31" s="80">
        <v>0</v>
      </c>
      <c r="F31" s="235">
        <f t="shared" si="7"/>
        <v>5100</v>
      </c>
      <c r="J31" s="2"/>
    </row>
    <row r="32" ht="12.75">
      <c r="A32" s="233" t="s">
        <v>168</v>
      </c>
      <c r="B32" s="79">
        <v>146</v>
      </c>
      <c r="C32" s="80">
        <v>2934.21</v>
      </c>
      <c r="D32" s="80">
        <v>652413.51000000001</v>
      </c>
      <c r="E32" s="80">
        <v>44500</v>
      </c>
      <c r="F32" s="235">
        <f t="shared" si="7"/>
        <v>693979.30000000005</v>
      </c>
    </row>
    <row r="33" ht="12.75">
      <c r="A33" s="52" t="s">
        <v>169</v>
      </c>
      <c r="B33" s="53">
        <v>997</v>
      </c>
      <c r="C33" s="54">
        <v>2011.28</v>
      </c>
      <c r="D33" s="54">
        <v>8250</v>
      </c>
      <c r="E33" s="54">
        <v>10500</v>
      </c>
      <c r="F33" s="55">
        <f t="shared" si="7"/>
        <v>16738.720000000001</v>
      </c>
    </row>
    <row r="34" s="1" customFormat="1" ht="12.75">
      <c r="A34" s="238" t="s">
        <v>170</v>
      </c>
      <c r="B34" s="239"/>
      <c r="C34" s="240">
        <f>SUM(C30:C33)</f>
        <v>59715.669999999998</v>
      </c>
      <c r="D34" s="240">
        <f>SUM(D30:D33)</f>
        <v>15536322.9</v>
      </c>
      <c r="E34" s="240">
        <f>SUM(E30:E33)</f>
        <v>570500</v>
      </c>
      <c r="F34" s="241">
        <f t="shared" si="7"/>
        <v>16047107.23</v>
      </c>
    </row>
    <row r="35" ht="12.75">
      <c r="A35" s="228" t="s">
        <v>171</v>
      </c>
      <c r="B35" s="229"/>
      <c r="C35" s="164">
        <f>C29+C34</f>
        <v>59715.669999999998</v>
      </c>
      <c r="D35" s="164">
        <f>D29+D34</f>
        <v>15616322.9</v>
      </c>
      <c r="E35" s="164">
        <f>E29+E34</f>
        <v>570500</v>
      </c>
      <c r="F35" s="165">
        <f t="shared" si="7"/>
        <v>16127107.23</v>
      </c>
      <c r="J35" s="2"/>
    </row>
    <row r="36" ht="12.75">
      <c r="A36" s="233" t="s">
        <v>172</v>
      </c>
      <c r="B36" s="79">
        <v>154</v>
      </c>
      <c r="C36" s="80">
        <v>0</v>
      </c>
      <c r="D36" s="80">
        <v>198299.01000000001</v>
      </c>
      <c r="E36" s="80">
        <v>2500</v>
      </c>
      <c r="F36" s="235">
        <f t="shared" si="7"/>
        <v>200799.01000000001</v>
      </c>
    </row>
    <row r="37" ht="12.75">
      <c r="A37" s="233" t="s">
        <v>173</v>
      </c>
      <c r="B37" s="79">
        <v>157</v>
      </c>
      <c r="C37" s="80">
        <v>0</v>
      </c>
      <c r="D37" s="80">
        <v>10000</v>
      </c>
      <c r="E37" s="80">
        <v>0</v>
      </c>
      <c r="F37" s="235">
        <f t="shared" si="7"/>
        <v>10000</v>
      </c>
    </row>
    <row r="38" ht="12.75">
      <c r="A38" s="52" t="s">
        <v>174</v>
      </c>
      <c r="B38" s="53">
        <v>973</v>
      </c>
      <c r="C38" s="54">
        <v>0</v>
      </c>
      <c r="D38" s="54">
        <v>50400</v>
      </c>
      <c r="E38" s="54">
        <v>0</v>
      </c>
      <c r="F38" s="55">
        <f t="shared" si="7"/>
        <v>50400</v>
      </c>
    </row>
    <row r="39" ht="12.75">
      <c r="A39" s="228" t="s">
        <v>175</v>
      </c>
      <c r="B39" s="229"/>
      <c r="C39" s="164">
        <f>SUM(C36:C38)</f>
        <v>0</v>
      </c>
      <c r="D39" s="164">
        <f>SUM(D36:D38)</f>
        <v>258699.01000000001</v>
      </c>
      <c r="E39" s="164">
        <f>SUM(E36:E38)</f>
        <v>2500</v>
      </c>
      <c r="F39" s="165">
        <f t="shared" si="7"/>
        <v>261199.01000000001</v>
      </c>
    </row>
    <row r="40" ht="12.75">
      <c r="A40" s="233" t="s">
        <v>176</v>
      </c>
      <c r="B40" s="79">
        <v>976</v>
      </c>
      <c r="C40" s="80">
        <v>0</v>
      </c>
      <c r="D40" s="80">
        <v>179000</v>
      </c>
      <c r="E40" s="80">
        <v>0</v>
      </c>
      <c r="F40" s="235">
        <f t="shared" si="7"/>
        <v>179000</v>
      </c>
    </row>
    <row r="41" ht="12.75">
      <c r="A41" s="52" t="s">
        <v>177</v>
      </c>
      <c r="B41" s="53">
        <v>979</v>
      </c>
      <c r="C41" s="54">
        <v>0</v>
      </c>
      <c r="D41" s="54">
        <v>8500</v>
      </c>
      <c r="E41" s="54">
        <v>0</v>
      </c>
      <c r="F41" s="55">
        <f t="shared" si="7"/>
        <v>8500</v>
      </c>
    </row>
    <row r="42" ht="12.75">
      <c r="A42" s="228" t="s">
        <v>178</v>
      </c>
      <c r="B42" s="229"/>
      <c r="C42" s="164">
        <f>SUM(C40:C41)</f>
        <v>0</v>
      </c>
      <c r="D42" s="164">
        <f>SUM(D40:D41)</f>
        <v>187500</v>
      </c>
      <c r="E42" s="164">
        <f>SUM(E40:E41)</f>
        <v>0</v>
      </c>
      <c r="F42" s="165">
        <f t="shared" si="7"/>
        <v>187500</v>
      </c>
    </row>
    <row r="43" ht="12.75">
      <c r="A43" s="233" t="s">
        <v>179</v>
      </c>
      <c r="B43" s="242">
        <v>106</v>
      </c>
      <c r="C43" s="54">
        <v>0</v>
      </c>
      <c r="D43" s="54">
        <v>7600</v>
      </c>
      <c r="E43" s="54">
        <v>0</v>
      </c>
      <c r="F43" s="235">
        <f t="shared" si="7"/>
        <v>7600</v>
      </c>
    </row>
    <row r="44" ht="12.75">
      <c r="A44" s="233" t="s">
        <v>180</v>
      </c>
      <c r="B44" s="242">
        <v>992</v>
      </c>
      <c r="C44" s="54">
        <v>27868.959999999999</v>
      </c>
      <c r="D44" s="54">
        <v>6049464.0199999996</v>
      </c>
      <c r="E44" s="54">
        <v>204250</v>
      </c>
      <c r="F44" s="235">
        <f t="shared" si="7"/>
        <v>6225845.0599999996</v>
      </c>
    </row>
    <row r="45" ht="12.75">
      <c r="A45" s="233" t="s">
        <v>181</v>
      </c>
      <c r="B45" s="242">
        <v>993</v>
      </c>
      <c r="C45" s="54">
        <v>3000</v>
      </c>
      <c r="D45" s="54">
        <v>613765.31999999995</v>
      </c>
      <c r="E45" s="54">
        <v>15000</v>
      </c>
      <c r="F45" s="235">
        <f t="shared" si="7"/>
        <v>625765.31999999995</v>
      </c>
    </row>
    <row r="46" ht="12.75">
      <c r="A46" s="52" t="s">
        <v>182</v>
      </c>
      <c r="B46" s="242">
        <v>994</v>
      </c>
      <c r="C46" s="54">
        <v>0</v>
      </c>
      <c r="D46" s="54">
        <v>7460</v>
      </c>
      <c r="E46" s="54">
        <v>0</v>
      </c>
      <c r="F46" s="55">
        <f t="shared" si="7"/>
        <v>7460</v>
      </c>
    </row>
    <row r="47" ht="12.75">
      <c r="A47" s="228" t="s">
        <v>183</v>
      </c>
      <c r="B47" s="229"/>
      <c r="C47" s="164">
        <f>SUM(C43:C46)</f>
        <v>30868.959999999999</v>
      </c>
      <c r="D47" s="164">
        <f>SUM(D43:D46)</f>
        <v>6678289.3399999999</v>
      </c>
      <c r="E47" s="164">
        <f>SUM(E43:E46)</f>
        <v>219250</v>
      </c>
      <c r="F47" s="165">
        <f t="shared" si="7"/>
        <v>6866670.3799999999</v>
      </c>
    </row>
    <row r="48" ht="12.75">
      <c r="A48" s="233" t="s">
        <v>184</v>
      </c>
      <c r="B48" s="242">
        <v>975</v>
      </c>
      <c r="C48" s="54">
        <v>0</v>
      </c>
      <c r="D48" s="54">
        <v>0</v>
      </c>
      <c r="E48" s="54">
        <v>0</v>
      </c>
      <c r="F48" s="235">
        <v>0</v>
      </c>
    </row>
    <row r="49" ht="12.75">
      <c r="A49" s="52" t="s">
        <v>185</v>
      </c>
      <c r="B49" s="242">
        <v>996</v>
      </c>
      <c r="C49" s="54">
        <v>6801.6700000000001</v>
      </c>
      <c r="D49" s="54">
        <v>1168733.9399999999</v>
      </c>
      <c r="E49" s="54">
        <v>1000</v>
      </c>
      <c r="F49" s="55">
        <f t="shared" si="7"/>
        <v>1162932.27</v>
      </c>
    </row>
    <row r="50" ht="12.75">
      <c r="A50" s="228" t="s">
        <v>186</v>
      </c>
      <c r="B50" s="229"/>
      <c r="C50" s="164">
        <f>C49</f>
        <v>6801.6700000000001</v>
      </c>
      <c r="D50" s="164">
        <f>D49</f>
        <v>1168733.9399999999</v>
      </c>
      <c r="E50" s="164">
        <f>E49</f>
        <v>1000</v>
      </c>
      <c r="F50" s="165">
        <f t="shared" si="7"/>
        <v>1162932.27</v>
      </c>
    </row>
    <row r="51" ht="12.75">
      <c r="A51" s="233" t="s">
        <v>187</v>
      </c>
      <c r="B51" s="242">
        <v>142</v>
      </c>
      <c r="C51" s="54">
        <v>0</v>
      </c>
      <c r="D51" s="54">
        <v>5470.3199999999997</v>
      </c>
      <c r="E51" s="54">
        <v>0</v>
      </c>
      <c r="F51" s="235">
        <f t="shared" si="7"/>
        <v>5470.3199999999997</v>
      </c>
    </row>
    <row r="52" s="1" customFormat="1" ht="12.75">
      <c r="A52" s="233" t="s">
        <v>188</v>
      </c>
      <c r="B52" s="242">
        <v>167</v>
      </c>
      <c r="C52" s="54">
        <v>0</v>
      </c>
      <c r="D52" s="54">
        <v>30000</v>
      </c>
      <c r="E52" s="54">
        <v>20000</v>
      </c>
      <c r="F52" s="235">
        <f t="shared" si="7"/>
        <v>50000</v>
      </c>
    </row>
    <row r="53" ht="12.75">
      <c r="A53" s="233" t="s">
        <v>189</v>
      </c>
      <c r="B53" s="242">
        <v>939</v>
      </c>
      <c r="C53" s="54">
        <v>0</v>
      </c>
      <c r="D53" s="54">
        <v>63000</v>
      </c>
      <c r="E53" s="54">
        <v>6000</v>
      </c>
      <c r="F53" s="235">
        <f t="shared" si="7"/>
        <v>69000</v>
      </c>
    </row>
    <row r="54" ht="12.75">
      <c r="A54" s="228" t="s">
        <v>190</v>
      </c>
      <c r="B54" s="229"/>
      <c r="C54" s="164">
        <f>SUM(C51:C53)</f>
        <v>0</v>
      </c>
      <c r="D54" s="164">
        <f>SUM(D51:D53)</f>
        <v>98470.320000000007</v>
      </c>
      <c r="E54" s="164">
        <f>SUM(E51:E53)</f>
        <v>26000</v>
      </c>
      <c r="F54" s="165">
        <f t="shared" si="7"/>
        <v>124470.32000000001</v>
      </c>
    </row>
    <row r="55" ht="12.75">
      <c r="A55" s="52" t="s">
        <v>191</v>
      </c>
      <c r="B55" s="53">
        <v>130</v>
      </c>
      <c r="C55" s="54">
        <v>0</v>
      </c>
      <c r="D55" s="54">
        <v>127681</v>
      </c>
      <c r="E55" s="54">
        <v>0</v>
      </c>
      <c r="F55" s="55">
        <f t="shared" si="7"/>
        <v>127681</v>
      </c>
    </row>
    <row r="56" ht="12.75">
      <c r="A56" s="228" t="s">
        <v>192</v>
      </c>
      <c r="B56" s="229"/>
      <c r="C56" s="164">
        <f>C55</f>
        <v>0</v>
      </c>
      <c r="D56" s="164">
        <f>D55</f>
        <v>127681</v>
      </c>
      <c r="E56" s="164">
        <f>E55</f>
        <v>0</v>
      </c>
      <c r="F56" s="165">
        <f t="shared" si="7"/>
        <v>127681</v>
      </c>
    </row>
    <row r="57" ht="12.75">
      <c r="A57" s="233" t="s">
        <v>193</v>
      </c>
      <c r="B57" s="79">
        <v>135</v>
      </c>
      <c r="C57" s="80">
        <v>1500</v>
      </c>
      <c r="D57" s="80">
        <v>97495</v>
      </c>
      <c r="E57" s="80">
        <v>0</v>
      </c>
      <c r="F57" s="235">
        <f t="shared" si="7"/>
        <v>95995</v>
      </c>
    </row>
    <row r="58" ht="12.75">
      <c r="A58" s="52" t="s">
        <v>194</v>
      </c>
      <c r="B58" s="53">
        <v>136</v>
      </c>
      <c r="C58" s="54">
        <v>0</v>
      </c>
      <c r="D58" s="54">
        <v>142470</v>
      </c>
      <c r="E58" s="54">
        <v>0</v>
      </c>
      <c r="F58" s="55">
        <f t="shared" si="7"/>
        <v>142470</v>
      </c>
    </row>
    <row r="59" ht="12.75">
      <c r="A59" s="228" t="s">
        <v>195</v>
      </c>
      <c r="B59" s="229"/>
      <c r="C59" s="164">
        <f>SUM(C57:C58)</f>
        <v>1500</v>
      </c>
      <c r="D59" s="164">
        <f>SUM(D57:D58)</f>
        <v>239965</v>
      </c>
      <c r="E59" s="164">
        <f>SUM(E57:E58)</f>
        <v>0</v>
      </c>
      <c r="F59" s="165">
        <f t="shared" si="7"/>
        <v>238465</v>
      </c>
    </row>
    <row r="60" ht="12.75">
      <c r="A60" s="243" t="s">
        <v>196</v>
      </c>
      <c r="B60" s="244">
        <v>121</v>
      </c>
      <c r="C60" s="234">
        <v>0</v>
      </c>
      <c r="D60" s="234">
        <v>283440.69</v>
      </c>
      <c r="E60" s="234">
        <v>0</v>
      </c>
      <c r="F60" s="245">
        <f t="shared" si="7"/>
        <v>283440.69</v>
      </c>
      <c r="J60" s="2"/>
    </row>
    <row r="61" ht="12.75">
      <c r="A61" s="228" t="s">
        <v>197</v>
      </c>
      <c r="B61" s="229"/>
      <c r="C61" s="164">
        <f>C60</f>
        <v>0</v>
      </c>
      <c r="D61" s="164">
        <f>D60</f>
        <v>283440.69</v>
      </c>
      <c r="E61" s="164">
        <f>E60</f>
        <v>0</v>
      </c>
      <c r="F61" s="165">
        <f t="shared" si="7"/>
        <v>283440.69</v>
      </c>
    </row>
    <row r="62" ht="12.75">
      <c r="A62" s="226" t="s">
        <v>198</v>
      </c>
      <c r="B62" s="82">
        <v>143</v>
      </c>
      <c r="C62" s="84">
        <v>0</v>
      </c>
      <c r="D62" s="84">
        <v>500</v>
      </c>
      <c r="E62" s="84">
        <v>0</v>
      </c>
      <c r="F62" s="227">
        <f t="shared" si="7"/>
        <v>500</v>
      </c>
    </row>
    <row r="63" ht="12.75">
      <c r="A63" s="236" t="s">
        <v>199</v>
      </c>
      <c r="B63" s="237"/>
      <c r="C63" s="164">
        <f>SUM(C62)</f>
        <v>0</v>
      </c>
      <c r="D63" s="164">
        <f>SUM(D62)</f>
        <v>500</v>
      </c>
      <c r="E63" s="164">
        <f>SUM(E62)</f>
        <v>0</v>
      </c>
      <c r="F63" s="165">
        <f t="shared" si="7"/>
        <v>500</v>
      </c>
    </row>
    <row r="64" ht="12.75">
      <c r="A64" s="233" t="s">
        <v>200</v>
      </c>
      <c r="B64" s="246">
        <v>128</v>
      </c>
      <c r="C64" s="80">
        <v>3684.9099999999999</v>
      </c>
      <c r="D64" s="80">
        <v>240591.10999999999</v>
      </c>
      <c r="E64" s="80">
        <v>0</v>
      </c>
      <c r="F64" s="235">
        <f t="shared" si="7"/>
        <v>236906.19999999998</v>
      </c>
    </row>
    <row r="65" ht="12.75">
      <c r="A65" s="228" t="s">
        <v>201</v>
      </c>
      <c r="B65" s="229"/>
      <c r="C65" s="164">
        <f>SUM(C64)</f>
        <v>3684.9099999999999</v>
      </c>
      <c r="D65" s="164">
        <f>SUM(D64)</f>
        <v>240591.10999999999</v>
      </c>
      <c r="E65" s="164">
        <f>SUM(E64)</f>
        <v>0</v>
      </c>
      <c r="F65" s="165">
        <f t="shared" si="7"/>
        <v>236906.19999999998</v>
      </c>
    </row>
    <row r="66" ht="12.75">
      <c r="A66" s="247" t="s">
        <v>202</v>
      </c>
      <c r="B66" s="53">
        <v>186</v>
      </c>
      <c r="C66" s="54">
        <v>0</v>
      </c>
      <c r="D66" s="54">
        <v>17581</v>
      </c>
      <c r="E66" s="54">
        <v>0</v>
      </c>
      <c r="F66" s="55">
        <f t="shared" si="7"/>
        <v>17581</v>
      </c>
    </row>
    <row r="67" ht="13.5">
      <c r="A67" s="228" t="s">
        <v>203</v>
      </c>
      <c r="B67" s="229"/>
      <c r="C67" s="164">
        <f>SUM(C66)</f>
        <v>0</v>
      </c>
      <c r="D67" s="164">
        <f>SUM(D66)</f>
        <v>17581</v>
      </c>
      <c r="E67" s="164">
        <f>SUM(E66)</f>
        <v>0</v>
      </c>
      <c r="F67" s="165">
        <f t="shared" si="7"/>
        <v>17581</v>
      </c>
    </row>
    <row r="68" ht="13.5">
      <c r="A68" s="248" t="s">
        <v>204</v>
      </c>
      <c r="B68" s="79">
        <v>187</v>
      </c>
      <c r="C68" s="54">
        <v>0</v>
      </c>
      <c r="D68" s="54">
        <v>8054</v>
      </c>
      <c r="E68" s="54">
        <v>0</v>
      </c>
      <c r="F68" s="55">
        <f t="shared" si="7"/>
        <v>8054</v>
      </c>
    </row>
    <row r="69" ht="12.75">
      <c r="A69" s="228" t="s">
        <v>205</v>
      </c>
      <c r="B69" s="229"/>
      <c r="C69" s="164">
        <f>SUM(C68)</f>
        <v>0</v>
      </c>
      <c r="D69" s="164">
        <f>SUM(D68)</f>
        <v>8054</v>
      </c>
      <c r="E69" s="164">
        <f>SUM(E68)</f>
        <v>0</v>
      </c>
      <c r="F69" s="165">
        <f t="shared" si="7"/>
        <v>8054</v>
      </c>
    </row>
    <row r="70" ht="12.75">
      <c r="A70" s="233" t="s">
        <v>206</v>
      </c>
      <c r="B70" s="79">
        <v>164</v>
      </c>
      <c r="C70" s="80">
        <v>0</v>
      </c>
      <c r="D70" s="80">
        <v>4650</v>
      </c>
      <c r="E70" s="80">
        <v>0</v>
      </c>
      <c r="F70" s="235">
        <f t="shared" si="7"/>
        <v>4650</v>
      </c>
    </row>
    <row r="71" ht="12.75">
      <c r="A71" s="236" t="s">
        <v>207</v>
      </c>
      <c r="B71" s="249"/>
      <c r="C71" s="164">
        <f>C70</f>
        <v>0</v>
      </c>
      <c r="D71" s="164">
        <f>D70</f>
        <v>4650</v>
      </c>
      <c r="E71" s="164">
        <f>E70</f>
        <v>0</v>
      </c>
      <c r="F71" s="165">
        <f t="shared" si="7"/>
        <v>4650</v>
      </c>
    </row>
    <row r="72" s="1" customFormat="1" ht="12.75">
      <c r="A72" s="52" t="s">
        <v>208</v>
      </c>
      <c r="B72" s="53">
        <v>548</v>
      </c>
      <c r="C72" s="80">
        <v>0</v>
      </c>
      <c r="D72" s="80">
        <v>22000</v>
      </c>
      <c r="E72" s="80">
        <v>0</v>
      </c>
      <c r="F72" s="235">
        <f t="shared" si="7"/>
        <v>22000</v>
      </c>
    </row>
    <row r="73" s="1" customFormat="1" ht="12.75">
      <c r="A73" s="250" t="s">
        <v>209</v>
      </c>
      <c r="B73" s="251"/>
      <c r="C73" s="252">
        <f>SUM(C72)</f>
        <v>0</v>
      </c>
      <c r="D73" s="252">
        <f>SUM(D72)</f>
        <v>22000</v>
      </c>
      <c r="E73" s="252">
        <f>SUM(E72)</f>
        <v>0</v>
      </c>
      <c r="F73" s="253">
        <f>SUM(F72)</f>
        <v>22000</v>
      </c>
    </row>
    <row r="74" ht="15" customHeight="1">
      <c r="A74" s="254" t="s">
        <v>210</v>
      </c>
      <c r="B74" s="255"/>
      <c r="C74" s="256">
        <f>C9+C16+C20+C25+C35+C39+C42+C47+C50+C54+C56+C59+C61+C63+C65+C67+C69+C71+C73</f>
        <v>1020104.5700000001</v>
      </c>
      <c r="D74" s="256">
        <f>D9+D16+D20+D25+D35+D39+D42+D47+D50+D54+D56+D59+D61+D63+D65+D67+D69+D71+D73</f>
        <v>40278600.359999992</v>
      </c>
      <c r="E74" s="256">
        <f>E9+E16+E20+E25+E35+E39+E42+E47+E50+E54+E56+E59+E61+E63+E65+E67+E69+E71+E73</f>
        <v>1103049</v>
      </c>
      <c r="F74" s="256">
        <f>F9+F16+F20+F25+F35+F39+F42+F47+F50+F54+F56+F59+F61+F63+F65+F67+F69+F71+F73</f>
        <v>40361544.790000007</v>
      </c>
      <c r="H74" s="2"/>
      <c r="J74" s="2"/>
      <c r="K74" s="2"/>
      <c r="L74" s="2"/>
    </row>
    <row r="75" ht="12.75">
      <c r="A75" s="257" t="s">
        <v>211</v>
      </c>
      <c r="B75" s="258">
        <v>905</v>
      </c>
      <c r="C75" s="259">
        <v>0</v>
      </c>
      <c r="D75" s="259">
        <v>7920</v>
      </c>
      <c r="E75" s="259">
        <v>0</v>
      </c>
      <c r="F75" s="260">
        <f>D75+E75-C75</f>
        <v>7920</v>
      </c>
      <c r="K75" s="2"/>
    </row>
    <row r="76" ht="12.75">
      <c r="A76" s="261" t="s">
        <v>212</v>
      </c>
      <c r="B76" s="262"/>
      <c r="C76" s="263">
        <f>C75</f>
        <v>0</v>
      </c>
      <c r="D76" s="263">
        <f>D75</f>
        <v>7920</v>
      </c>
      <c r="E76" s="263">
        <f>E75</f>
        <v>0</v>
      </c>
      <c r="F76" s="264">
        <f>F75</f>
        <v>7920</v>
      </c>
      <c r="K76" s="2"/>
    </row>
    <row r="77" ht="12.75">
      <c r="A77" s="265" t="s">
        <v>213</v>
      </c>
      <c r="B77" s="258">
        <v>906</v>
      </c>
      <c r="C77" s="266">
        <v>123327.27</v>
      </c>
      <c r="D77" s="266">
        <v>436352.41999999998</v>
      </c>
      <c r="E77" s="266">
        <v>206250</v>
      </c>
      <c r="F77" s="267">
        <f>D77+E77-C77</f>
        <v>519275.14999999991</v>
      </c>
      <c r="K77" s="2"/>
    </row>
    <row r="78" ht="12.75">
      <c r="A78" s="268" t="s">
        <v>214</v>
      </c>
      <c r="B78" s="269"/>
      <c r="C78" s="270">
        <f>C77</f>
        <v>123327.27</v>
      </c>
      <c r="D78" s="270">
        <f>D77</f>
        <v>436352.41999999998</v>
      </c>
      <c r="E78" s="270">
        <f>E77</f>
        <v>206250</v>
      </c>
      <c r="F78" s="271">
        <f>F77</f>
        <v>519275.14999999991</v>
      </c>
      <c r="K78" s="2"/>
    </row>
    <row r="79" ht="13.5">
      <c r="A79" s="272" t="s">
        <v>215</v>
      </c>
      <c r="B79" s="273">
        <v>907</v>
      </c>
      <c r="C79" s="274">
        <v>95529.940000000002</v>
      </c>
      <c r="D79" s="274">
        <v>4160814.4700000002</v>
      </c>
      <c r="E79" s="274">
        <v>230150</v>
      </c>
      <c r="F79" s="275">
        <f>D79+E79-C79</f>
        <v>4295434.5300000003</v>
      </c>
    </row>
    <row r="80" ht="13.5">
      <c r="A80" s="268" t="s">
        <v>216</v>
      </c>
      <c r="B80" s="269"/>
      <c r="C80" s="270">
        <f>C79</f>
        <v>95529.940000000002</v>
      </c>
      <c r="D80" s="270">
        <f>D79</f>
        <v>4160814.4700000002</v>
      </c>
      <c r="E80" s="270">
        <f>E79</f>
        <v>230150</v>
      </c>
      <c r="F80" s="271">
        <f>F79</f>
        <v>4295434.5300000003</v>
      </c>
    </row>
    <row r="81" ht="13.5">
      <c r="A81" s="276" t="s">
        <v>217</v>
      </c>
      <c r="B81" s="277">
        <v>908</v>
      </c>
      <c r="C81" s="278">
        <v>0</v>
      </c>
      <c r="D81" s="278">
        <v>14500</v>
      </c>
      <c r="E81" s="278">
        <v>0</v>
      </c>
      <c r="F81" s="279">
        <f>D81+E81-C81</f>
        <v>14500</v>
      </c>
    </row>
    <row r="82" ht="13.5">
      <c r="A82" s="268" t="s">
        <v>218</v>
      </c>
      <c r="B82" s="269"/>
      <c r="C82" s="270">
        <f>C81</f>
        <v>0</v>
      </c>
      <c r="D82" s="270">
        <f>D81</f>
        <v>14500</v>
      </c>
      <c r="E82" s="270">
        <f>E81</f>
        <v>0</v>
      </c>
      <c r="F82" s="271">
        <f>F81</f>
        <v>14500</v>
      </c>
    </row>
    <row r="83" ht="12.75">
      <c r="A83" s="272" t="s">
        <v>219</v>
      </c>
      <c r="B83" s="280">
        <v>606</v>
      </c>
      <c r="C83" s="274">
        <v>7800</v>
      </c>
      <c r="D83" s="274">
        <v>10600</v>
      </c>
      <c r="E83" s="274">
        <v>12250</v>
      </c>
      <c r="F83" s="275">
        <f>D83+E83-C83</f>
        <v>15050</v>
      </c>
      <c r="H83" s="2"/>
    </row>
    <row r="84" ht="12.75">
      <c r="A84" s="268" t="s">
        <v>220</v>
      </c>
      <c r="B84" s="269"/>
      <c r="C84" s="270">
        <f>C83</f>
        <v>7800</v>
      </c>
      <c r="D84" s="270">
        <f>D83</f>
        <v>10600</v>
      </c>
      <c r="E84" s="270">
        <f>E83</f>
        <v>12250</v>
      </c>
      <c r="F84" s="271">
        <f>F83</f>
        <v>15050</v>
      </c>
      <c r="H84" s="2"/>
      <c r="K84" s="2"/>
    </row>
    <row r="85" ht="16.5" customHeight="1">
      <c r="A85" s="281" t="s">
        <v>221</v>
      </c>
      <c r="B85" s="282" t="s">
        <v>222</v>
      </c>
      <c r="C85" s="283">
        <f>C76+C78+C80+C82+C84</f>
        <v>226657.21000000002</v>
      </c>
      <c r="D85" s="283">
        <f>D76+D78+D80+D82+D84</f>
        <v>4630186.8900000006</v>
      </c>
      <c r="E85" s="283">
        <f>E76+E78+E80+E82+E84</f>
        <v>448650</v>
      </c>
      <c r="F85" s="283">
        <f>F76+F78+F80+F82+F84</f>
        <v>4852179.6799999997</v>
      </c>
    </row>
    <row r="86" ht="14.25">
      <c r="A86" s="284" t="s">
        <v>223</v>
      </c>
      <c r="B86" s="285"/>
      <c r="C86" s="286">
        <f>C74+C85</f>
        <v>1246761.78</v>
      </c>
      <c r="D86" s="286">
        <f>D74+D85</f>
        <v>44908787.249999993</v>
      </c>
      <c r="E86" s="286">
        <f>E74+E85</f>
        <v>1551699</v>
      </c>
      <c r="F86" s="286">
        <f>F74+F85</f>
        <v>45213724.470000006</v>
      </c>
      <c r="K86" s="2"/>
    </row>
    <row r="87" ht="12.75">
      <c r="A87" s="1"/>
      <c r="B87" s="1"/>
      <c r="C87" s="1"/>
      <c r="D87" s="1"/>
      <c r="E87" s="1"/>
      <c r="F87" s="1"/>
    </row>
    <row r="88" ht="12.75">
      <c r="A88" s="1"/>
      <c r="B88" s="1"/>
      <c r="C88" s="1"/>
      <c r="D88" s="194" t="s">
        <v>127</v>
      </c>
      <c r="E88" s="287"/>
      <c r="F88" s="288">
        <f>F9+F35+F39+F42+F47+F50+F54+F56+F59+F61+F65+F67+F69+F71+F73</f>
        <v>25944225.100000001</v>
      </c>
    </row>
    <row r="89" ht="13.15" customHeight="1">
      <c r="C89" s="1"/>
      <c r="D89" s="289" t="s">
        <v>224</v>
      </c>
      <c r="E89" s="290"/>
      <c r="F89" s="291">
        <f>F16+F20+F25+F63</f>
        <v>14417319.689999999</v>
      </c>
    </row>
    <row r="90" ht="13.15" customHeight="1">
      <c r="C90" s="1"/>
      <c r="D90" s="292" t="s">
        <v>225</v>
      </c>
      <c r="E90" s="293"/>
      <c r="F90" s="294">
        <f>F76+F78+F80+F82+F84</f>
        <v>4852179.6799999997</v>
      </c>
    </row>
    <row r="91" ht="15.75" customHeight="1">
      <c r="C91" s="1"/>
      <c r="D91" s="295" t="s">
        <v>226</v>
      </c>
      <c r="E91" s="296"/>
      <c r="F91" s="297">
        <f>SUM(F88:F90)</f>
        <v>45213724.469999999</v>
      </c>
    </row>
    <row r="92" ht="13.15" customHeight="1">
      <c r="C92" s="1"/>
      <c r="D92" s="1"/>
      <c r="E92" s="1"/>
      <c r="F92" s="1"/>
    </row>
    <row r="93" ht="13.15" customHeight="1">
      <c r="C93" s="1"/>
      <c r="D93" s="298" t="s">
        <v>227</v>
      </c>
      <c r="E93" s="299">
        <f>F16+F20+F25+F63</f>
        <v>14417319.689999999</v>
      </c>
      <c r="F93" s="1"/>
    </row>
    <row r="94" ht="13.15" customHeight="1">
      <c r="C94" s="1"/>
      <c r="D94" s="300" t="s">
        <v>228</v>
      </c>
      <c r="E94" s="235">
        <f>F35+F39+F42+F47+F50+F54+F67+F65+F73</f>
        <v>25006366.41</v>
      </c>
      <c r="F94" s="1"/>
    </row>
    <row r="95" ht="13.15" customHeight="1">
      <c r="C95" s="1"/>
      <c r="D95" s="301" t="s">
        <v>229</v>
      </c>
      <c r="E95" s="302">
        <f>F56+F59+F61</f>
        <v>649586.68999999994</v>
      </c>
      <c r="F95" s="1"/>
    </row>
    <row r="96" ht="13.15" customHeight="1">
      <c r="C96" s="1"/>
      <c r="D96" s="303" t="s">
        <v>230</v>
      </c>
      <c r="E96" s="304">
        <f>F9+F71+F69</f>
        <v>288272</v>
      </c>
      <c r="F96" s="1"/>
    </row>
    <row r="97" ht="13.15" customHeight="1">
      <c r="C97" s="1"/>
      <c r="D97" s="305" t="s">
        <v>231</v>
      </c>
      <c r="E97" s="306">
        <f>F76+F78+F80+F82+F84</f>
        <v>4852179.6799999997</v>
      </c>
      <c r="F97" s="1"/>
    </row>
    <row r="98" ht="15" customHeight="1">
      <c r="C98" s="1"/>
      <c r="D98" s="307" t="s">
        <v>232</v>
      </c>
      <c r="E98" s="308">
        <f>SUM(E93:E97)</f>
        <v>45213724.469999999</v>
      </c>
      <c r="F98" s="1"/>
    </row>
    <row r="99" ht="13.15" customHeight="1">
      <c r="C99" s="1"/>
      <c r="D99" s="1"/>
      <c r="E99" s="309"/>
      <c r="F99" s="1"/>
    </row>
    <row r="100" ht="13.15" customHeight="1">
      <c r="C100" s="1"/>
      <c r="D100" s="1"/>
      <c r="E100" s="309"/>
    </row>
    <row r="112" s="1" customFormat="1" ht="13.15" customHeight="1">
      <c r="A112"/>
      <c r="B112"/>
      <c r="C112"/>
      <c r="D112"/>
      <c r="E112"/>
      <c r="F112"/>
    </row>
    <row r="113" s="1" customFormat="1" ht="13.15" customHeight="1">
      <c r="A113"/>
      <c r="B113"/>
      <c r="C113"/>
      <c r="D113"/>
      <c r="E113"/>
      <c r="F113"/>
    </row>
    <row r="114" s="1" customFormat="1" ht="13.15" customHeight="1">
      <c r="A114"/>
      <c r="B114"/>
      <c r="C114"/>
      <c r="D114"/>
      <c r="E114"/>
      <c r="F114"/>
    </row>
    <row r="115" s="1" customFormat="1" ht="13.15" customHeight="1">
      <c r="A115"/>
      <c r="B115"/>
      <c r="C115"/>
      <c r="D115"/>
      <c r="E115"/>
      <c r="F115"/>
    </row>
    <row r="122" ht="13.15" customHeight="1">
      <c r="D122" s="1"/>
      <c r="E122" s="1"/>
    </row>
    <row r="123" ht="13.15" customHeight="1">
      <c r="D123" s="1"/>
      <c r="E123" s="1"/>
      <c r="F123" s="1"/>
    </row>
    <row r="124" ht="13.15" customHeight="1">
      <c r="A124" s="1"/>
      <c r="B124" s="1"/>
      <c r="C124" s="1"/>
      <c r="D124" s="1"/>
      <c r="E124" s="1"/>
      <c r="F124" s="1"/>
    </row>
    <row r="125" ht="13.15" customHeight="1">
      <c r="A125" s="1"/>
      <c r="B125" s="1"/>
      <c r="C125" s="1"/>
      <c r="D125" s="1"/>
      <c r="E125" s="1"/>
      <c r="F125" s="1"/>
    </row>
    <row r="126" ht="13.15" customHeight="1">
      <c r="A126" s="1"/>
      <c r="B126" s="1"/>
      <c r="C126" s="1"/>
      <c r="F126" s="1"/>
    </row>
    <row r="127" ht="13.15" customHeight="1">
      <c r="A127" s="1"/>
      <c r="B127" s="1"/>
      <c r="C127" s="1"/>
    </row>
    <row r="128" ht="13.15" customHeight="1">
      <c r="E128" s="223"/>
    </row>
    <row r="129" ht="13.15" customHeight="1">
      <c r="E129" s="310"/>
    </row>
    <row r="133" ht="13.15" customHeight="1">
      <c r="A133" s="223" t="s">
        <v>138</v>
      </c>
    </row>
  </sheetData>
  <mergeCells count="31">
    <mergeCell ref="A1:F1"/>
    <mergeCell ref="A2:F2"/>
    <mergeCell ref="A3:F3"/>
    <mergeCell ref="A4:A5"/>
    <mergeCell ref="B4:B5"/>
    <mergeCell ref="C4:C5"/>
    <mergeCell ref="D4:D5"/>
    <mergeCell ref="E4:E5"/>
    <mergeCell ref="F4:F5"/>
    <mergeCell ref="A9:B9"/>
    <mergeCell ref="A10:F10"/>
    <mergeCell ref="A17:F17"/>
    <mergeCell ref="A21:F21"/>
    <mergeCell ref="A35:B35"/>
    <mergeCell ref="A39:B39"/>
    <mergeCell ref="A42:B42"/>
    <mergeCell ref="A47:B47"/>
    <mergeCell ref="A50:B50"/>
    <mergeCell ref="A54:B54"/>
    <mergeCell ref="A56:B56"/>
    <mergeCell ref="A59:B59"/>
    <mergeCell ref="A61:B61"/>
    <mergeCell ref="A65:B65"/>
    <mergeCell ref="A67:B67"/>
    <mergeCell ref="A69:B69"/>
    <mergeCell ref="A71:B71"/>
    <mergeCell ref="A73:B73"/>
    <mergeCell ref="A74:B74"/>
    <mergeCell ref="A78:B78"/>
    <mergeCell ref="A80:B80"/>
    <mergeCell ref="A84:B84"/>
  </mergeCells>
  <printOptions headings="0" gridLines="0"/>
  <pageMargins left="0.59055100000000005" right="0.39370099999999991" top="0.94488199999999978" bottom="0.47244099999999989" header="0.70866099999999987" footer="0.51181100000000002"/>
  <pageSetup paperSize="9" scale="8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&amp;C&amp;P</oddFooter>
  </headerFooter>
  <rowBreaks count="1" manualBreakCount="1">
    <brk id="71" man="1" max="5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onlyoffice/9.2.1.8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Petříčková</dc:creator>
  <cp:lastModifiedBy>Jarmila Straková</cp:lastModifiedBy>
  <cp:revision>3</cp:revision>
  <dcterms:created xsi:type="dcterms:W3CDTF">2022-10-06T07:15:00Z</dcterms:created>
  <dcterms:modified xsi:type="dcterms:W3CDTF">2026-02-12T06:53:40Z</dcterms:modified>
  <cp:version>983040</cp:version>
</cp:coreProperties>
</file>