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armila.strakova\Desktop\"/>
    </mc:Choice>
  </mc:AlternateContent>
  <bookViews>
    <workbookView xWindow="0" yWindow="0" windowWidth="28800" windowHeight="11520" firstSheet="4" activeTab="4"/>
  </bookViews>
  <sheets>
    <sheet name="priloha_1" sheetId="1" state="hidden" r:id="rId1"/>
    <sheet name="2025_priloha_1" sheetId="2" state="hidden" r:id="rId2"/>
    <sheet name="2025_priloha_2" sheetId="3" state="hidden" r:id="rId3"/>
    <sheet name="2025_priloha_3" sheetId="4" state="hidden" r:id="rId4"/>
    <sheet name="2026_2027_Priloha_c_1_list_c_3" sheetId="8" r:id="rId5"/>
  </sheets>
  <externalReferences>
    <externalReference r:id="rId6"/>
    <externalReference r:id="rId7"/>
  </externalReferences>
  <definedNames>
    <definedName name="__xlfn_ANCHORARRAY">NA()</definedName>
    <definedName name="_xlnm._FilterDatabase" localSheetId="1" hidden="1">'2025_priloha_1'!$F$2:$F$38</definedName>
    <definedName name="_xlnm._FilterDatabase" localSheetId="2" hidden="1">'2025_priloha_2'!$G$1:$G$975</definedName>
    <definedName name="_xlnm._FilterDatabase" localSheetId="3" hidden="1">'2025_priloha_3'!$A$5:$O$5</definedName>
    <definedName name="_xlnm._FilterDatabase" localSheetId="4" hidden="1">'2026_2027_Priloha_c_1_list_c_3'!$A$5:$R$5</definedName>
    <definedName name="Excel_BuiltIn__FilterDatabase" localSheetId="1">'2025_priloha_1'!$F$2:$F$38</definedName>
    <definedName name="Excel_BuiltIn__FilterDatabase" localSheetId="2">'2025_priloha_2'!#REF!</definedName>
    <definedName name="Excel_BuiltIn_Print_Area" localSheetId="1">'2025_priloha_1'!$A$2:$I$31</definedName>
    <definedName name="Excel_BuiltIn_Print_Area" localSheetId="2">'2025_priloha_2'!$A$2:$G$968</definedName>
    <definedName name="Excel_BuiltIn_Print_Area" localSheetId="0">priloha_1!$A$1:$G$50</definedName>
    <definedName name="Excel_BuiltIn_Print_Titles" localSheetId="1">'2025_priloha_1'!$2:$2</definedName>
    <definedName name="Excel_BuiltIn_Print_Titles" localSheetId="2">'2025_priloha_2'!$2:$2</definedName>
    <definedName name="Excel_BuiltIn_Print_Titles" localSheetId="0">priloha_1!$2:$2</definedName>
    <definedName name="kurz">[1]rozhodnutí!$N$31</definedName>
    <definedName name="_xlnm.Print_Area" localSheetId="1">'2025_priloha_1'!$B$1:$G$31</definedName>
    <definedName name="_xlnm.Print_Area" localSheetId="2">'2025_priloha_2'!$A$1:$J$968</definedName>
    <definedName name="_xlnm.Print_Area" localSheetId="3">'2025_priloha_3'!$A$1:$J$31</definedName>
    <definedName name="_xlnm.Print_Area" localSheetId="4">'2026_2027_Priloha_c_1_list_c_3'!$A$1:$M$43</definedName>
    <definedName name="_xlnm.Print_Area" localSheetId="0">priloha_1!$A$1:$G$50</definedName>
    <definedName name="Print_Titles" localSheetId="1">'2025_priloha_1'!$2:$2</definedName>
    <definedName name="Print_Titles" localSheetId="2">'2025_priloha_2'!$2:$2</definedName>
    <definedName name="Print_Titles" localSheetId="3">'2025_priloha_3'!$3:$5</definedName>
    <definedName name="Print_Titles" localSheetId="4">'2026_2027_Priloha_c_1_list_c_3'!$3:$5</definedName>
    <definedName name="Print_Titles" localSheetId="0">priloha_1!$2:$2</definedName>
    <definedName name="Z_038CF6B2_7B3F_4A01_A462_2733E395149B_.wvu.Cols" localSheetId="3" hidden="1">'2025_priloha_3'!$B:$B</definedName>
    <definedName name="Z_038CF6B2_7B3F_4A01_A462_2733E395149B_.wvu.Cols" localSheetId="4" hidden="1">'2026_2027_Priloha_c_1_list_c_3'!$B:$B</definedName>
    <definedName name="Z_038CF6B2_7B3F_4A01_A462_2733E395149B_.wvu.PrintArea" localSheetId="3" hidden="1">'2025_priloha_3'!$A$2:$J$31</definedName>
    <definedName name="Z_038CF6B2_7B3F_4A01_A462_2733E395149B_.wvu.PrintArea" localSheetId="4" hidden="1">'2026_2027_Priloha_c_1_list_c_3'!$A$2:$M$43</definedName>
    <definedName name="Z_038CF6B2_7B3F_4A01_A462_2733E395149B_.wvu.PrintTitles" localSheetId="3" hidden="1">'2025_priloha_3'!$3:$5</definedName>
    <definedName name="Z_038CF6B2_7B3F_4A01_A462_2733E395149B_.wvu.PrintTitles" localSheetId="4" hidden="1">'2026_2027_Priloha_c_1_list_c_3'!$3:$5</definedName>
    <definedName name="Z_06955F1B_5DDC_4ACB_AC47_06215168C130_.wvu.Cols" localSheetId="3" hidden="1">'2025_priloha_3'!$B:$B</definedName>
    <definedName name="Z_06955F1B_5DDC_4ACB_AC47_06215168C130_.wvu.Cols" localSheetId="4" hidden="1">'2026_2027_Priloha_c_1_list_c_3'!$B:$B</definedName>
    <definedName name="Z_06955F1B_5DDC_4ACB_AC47_06215168C130_.wvu.PrintArea" localSheetId="3" hidden="1">'2025_priloha_3'!$A$2:$J$31</definedName>
    <definedName name="Z_06955F1B_5DDC_4ACB_AC47_06215168C130_.wvu.PrintArea" localSheetId="4" hidden="1">'2026_2027_Priloha_c_1_list_c_3'!$A$2:$M$43</definedName>
    <definedName name="Z_06955F1B_5DDC_4ACB_AC47_06215168C130_.wvu.PrintTitles" localSheetId="3" hidden="1">'2025_priloha_3'!$3:$5</definedName>
    <definedName name="Z_06955F1B_5DDC_4ACB_AC47_06215168C130_.wvu.PrintTitles" localSheetId="4" hidden="1">'2026_2027_Priloha_c_1_list_c_3'!$3:$5</definedName>
    <definedName name="Z_61B615FA_A35B_4CBE_9433_E2564F62A4F7_.wvu.Cols" localSheetId="3" hidden="1">'2025_priloha_3'!$B:$B</definedName>
    <definedName name="Z_61B615FA_A35B_4CBE_9433_E2564F62A4F7_.wvu.Cols" localSheetId="4" hidden="1">'2026_2027_Priloha_c_1_list_c_3'!$B:$B</definedName>
    <definedName name="Z_61B615FA_A35B_4CBE_9433_E2564F62A4F7_.wvu.PrintArea" localSheetId="3" hidden="1">'2025_priloha_3'!$A$2:$J$31</definedName>
    <definedName name="Z_61B615FA_A35B_4CBE_9433_E2564F62A4F7_.wvu.PrintArea" localSheetId="4" hidden="1">'2026_2027_Priloha_c_1_list_c_3'!$A$2:$M$43</definedName>
    <definedName name="Z_61B615FA_A35B_4CBE_9433_E2564F62A4F7_.wvu.PrintTitles" localSheetId="3" hidden="1">'2025_priloha_3'!$3:$5</definedName>
    <definedName name="Z_61B615FA_A35B_4CBE_9433_E2564F62A4F7_.wvu.PrintTitles" localSheetId="4" hidden="1">'2026_2027_Priloha_c_1_list_c_3'!$3:$5</definedName>
    <definedName name="Z_8135008D_FA09_47D0_A3D6_431443FF0074_.wvu.Cols" localSheetId="3" hidden="1">'2025_priloha_3'!$B:$B</definedName>
    <definedName name="Z_8135008D_FA09_47D0_A3D6_431443FF0074_.wvu.Cols" localSheetId="4" hidden="1">'2026_2027_Priloha_c_1_list_c_3'!$B:$B</definedName>
    <definedName name="Z_8135008D_FA09_47D0_A3D6_431443FF0074_.wvu.PrintArea" localSheetId="3" hidden="1">'2025_priloha_3'!$A$2:$J$31</definedName>
    <definedName name="Z_8135008D_FA09_47D0_A3D6_431443FF0074_.wvu.PrintArea" localSheetId="4" hidden="1">'2026_2027_Priloha_c_1_list_c_3'!$A$2:$M$43</definedName>
    <definedName name="Z_8135008D_FA09_47D0_A3D6_431443FF0074_.wvu.PrintTitles" localSheetId="3" hidden="1">'2025_priloha_3'!$3:$5</definedName>
    <definedName name="Z_8135008D_FA09_47D0_A3D6_431443FF0074_.wvu.PrintTitles" localSheetId="4" hidden="1">'2026_2027_Priloha_c_1_list_c_3'!$3:$5</definedName>
    <definedName name="Z_816DCA7E_FC41_44AE_85AF_FE12F0BC4BE0_.wvu.Cols" localSheetId="3" hidden="1">'[2]Akce reprodukce majetku kraje'!$B:$B,'[2]Akce reprodukce majetku kraje'!#REF!</definedName>
    <definedName name="Z_816DCA7E_FC41_44AE_85AF_FE12F0BC4BE0_.wvu.Cols" localSheetId="4" hidden="1">'[2]Akce reprodukce majetku kraje'!$B:$B,'[2]Akce reprodukce majetku kraje'!#REF!</definedName>
    <definedName name="Z_816DCA7E_FC41_44AE_85AF_FE12F0BC4BE0_.wvu.PrintArea" localSheetId="3" hidden="1">'2025_priloha_3'!$A$2:$J$31</definedName>
    <definedName name="Z_816DCA7E_FC41_44AE_85AF_FE12F0BC4BE0_.wvu.PrintArea" localSheetId="4" hidden="1">'2026_2027_Priloha_c_1_list_c_3'!$A$2:$M$43</definedName>
    <definedName name="Z_816DCA7E_FC41_44AE_85AF_FE12F0BC4BE0_.wvu.PrintTitles" localSheetId="3" hidden="1">'2025_priloha_3'!$3:$5</definedName>
    <definedName name="Z_816DCA7E_FC41_44AE_85AF_FE12F0BC4BE0_.wvu.PrintTitles" localSheetId="4" hidden="1">'2026_2027_Priloha_c_1_list_c_3'!$3:$5</definedName>
    <definedName name="Z_A45EA3DE_5B96_4607_A0C5_478ED8E5C5A2_.wvu.Cols" localSheetId="3" hidden="1">'[2]Akce reprodukce majetku kraje'!$B:$B,'[2]Akce reprodukce majetku kraje'!#REF!</definedName>
    <definedName name="Z_A45EA3DE_5B96_4607_A0C5_478ED8E5C5A2_.wvu.Cols" localSheetId="4" hidden="1">'[2]Akce reprodukce majetku kraje'!$B:$B,'[2]Akce reprodukce majetku kraje'!#REF!</definedName>
    <definedName name="Z_A45EA3DE_5B96_4607_A0C5_478ED8E5C5A2_.wvu.PrintArea" localSheetId="3" hidden="1">'2025_priloha_3'!$A$2:$J$31</definedName>
    <definedName name="Z_A45EA3DE_5B96_4607_A0C5_478ED8E5C5A2_.wvu.PrintArea" localSheetId="4" hidden="1">'2026_2027_Priloha_c_1_list_c_3'!$A$2:$M$43</definedName>
    <definedName name="Z_A45EA3DE_5B96_4607_A0C5_478ED8E5C5A2_.wvu.PrintTitles" localSheetId="3" hidden="1">'2025_priloha_3'!$3:$5</definedName>
    <definedName name="Z_A45EA3DE_5B96_4607_A0C5_478ED8E5C5A2_.wvu.PrintTitles" localSheetId="4" hidden="1">'2026_2027_Priloha_c_1_list_c_3'!$3:$5</definedName>
    <definedName name="Z_A75D8D73_D84E_45ED_81CC_3AB447ABD77C_.wvu.Cols" localSheetId="3" hidden="1">'[2]Akce reprodukce majetku kraje'!#REF!</definedName>
    <definedName name="Z_A75D8D73_D84E_45ED_81CC_3AB447ABD77C_.wvu.Cols" localSheetId="4" hidden="1">'[2]Akce reprodukce majetku kraje'!#REF!</definedName>
    <definedName name="Z_A75D8D73_D84E_45ED_81CC_3AB447ABD77C_.wvu.PrintArea" localSheetId="3" hidden="1">'2025_priloha_3'!$A$2:$J$31</definedName>
    <definedName name="Z_A75D8D73_D84E_45ED_81CC_3AB447ABD77C_.wvu.PrintArea" localSheetId="4" hidden="1">'2026_2027_Priloha_c_1_list_c_3'!$A$2:$M$43</definedName>
    <definedName name="Z_A75D8D73_D84E_45ED_81CC_3AB447ABD77C_.wvu.PrintTitles" localSheetId="3" hidden="1">'2025_priloha_3'!$3:$5</definedName>
    <definedName name="Z_A75D8D73_D84E_45ED_81CC_3AB447ABD77C_.wvu.PrintTitles" localSheetId="4" hidden="1">'2026_2027_Priloha_c_1_list_c_3'!$3:$5</definedName>
    <definedName name="Z_AF65B0D2_A89B_4D75_B4AE_5BFEE1615BA9_.wvu.Cols" localSheetId="3" hidden="1">'2025_priloha_3'!$B:$B</definedName>
    <definedName name="Z_AF65B0D2_A89B_4D75_B4AE_5BFEE1615BA9_.wvu.Cols" localSheetId="4" hidden="1">'2026_2027_Priloha_c_1_list_c_3'!$B:$B</definedName>
    <definedName name="Z_AF65B0D2_A89B_4D75_B4AE_5BFEE1615BA9_.wvu.PrintArea" localSheetId="3" hidden="1">'2025_priloha_3'!$A$2:$J$31</definedName>
    <definedName name="Z_AF65B0D2_A89B_4D75_B4AE_5BFEE1615BA9_.wvu.PrintArea" localSheetId="4" hidden="1">'2026_2027_Priloha_c_1_list_c_3'!$A$2:$M$43</definedName>
    <definedName name="Z_AF65B0D2_A89B_4D75_B4AE_5BFEE1615BA9_.wvu.PrintTitles" localSheetId="3" hidden="1">'2025_priloha_3'!$3:$5</definedName>
    <definedName name="Z_AF65B0D2_A89B_4D75_B4AE_5BFEE1615BA9_.wvu.PrintTitles" localSheetId="4" hidden="1">'2026_2027_Priloha_c_1_list_c_3'!$3:$5</definedName>
    <definedName name="Z_C49FCFC9_CF51_484E_9F6E_E5FACC7A48A4_.wvu.Cols" localSheetId="3" hidden="1">'[2]Akce reprodukce majetku kraje'!$B:$B,'[2]Akce reprodukce majetku kraje'!#REF!</definedName>
    <definedName name="Z_C49FCFC9_CF51_484E_9F6E_E5FACC7A48A4_.wvu.Cols" localSheetId="4" hidden="1">'[2]Akce reprodukce majetku kraje'!$B:$B,'[2]Akce reprodukce majetku kraje'!#REF!</definedName>
    <definedName name="Z_C49FCFC9_CF51_484E_9F6E_E5FACC7A48A4_.wvu.PrintArea" localSheetId="3" hidden="1">'2025_priloha_3'!$A$2:$J$31</definedName>
    <definedName name="Z_C49FCFC9_CF51_484E_9F6E_E5FACC7A48A4_.wvu.PrintArea" localSheetId="4" hidden="1">'2026_2027_Priloha_c_1_list_c_3'!$A$2:$M$43</definedName>
    <definedName name="Z_C49FCFC9_CF51_484E_9F6E_E5FACC7A48A4_.wvu.PrintTitles" localSheetId="3" hidden="1">'2025_priloha_3'!$3:$5</definedName>
    <definedName name="Z_C49FCFC9_CF51_484E_9F6E_E5FACC7A48A4_.wvu.PrintTitles" localSheetId="4" hidden="1">'2026_2027_Priloha_c_1_list_c_3'!$3:$5</definedName>
    <definedName name="Z_EBE613F2_32CB_4E3D_B0BB_2E9DFB67D43D_.wvu.Cols" localSheetId="3" hidden="1">'2025_priloha_3'!$B:$B</definedName>
    <definedName name="Z_EBE613F2_32CB_4E3D_B0BB_2E9DFB67D43D_.wvu.Cols" localSheetId="4" hidden="1">'2026_2027_Priloha_c_1_list_c_3'!$B:$B</definedName>
    <definedName name="Z_EBE613F2_32CB_4E3D_B0BB_2E9DFB67D43D_.wvu.PrintArea" localSheetId="3" hidden="1">'2025_priloha_3'!$A$2:$J$31</definedName>
    <definedName name="Z_EBE613F2_32CB_4E3D_B0BB_2E9DFB67D43D_.wvu.PrintArea" localSheetId="4" hidden="1">'2026_2027_Priloha_c_1_list_c_3'!$A$2:$M$43</definedName>
    <definedName name="Z_EBE613F2_32CB_4E3D_B0BB_2E9DFB67D43D_.wvu.PrintTitles" localSheetId="3" hidden="1">'2025_priloha_3'!$3:$5</definedName>
    <definedName name="Z_EBE613F2_32CB_4E3D_B0BB_2E9DFB67D43D_.wvu.PrintTitles" localSheetId="4" hidden="1">'2026_2027_Priloha_c_1_list_c_3'!$3:$5</definedName>
  </definedNames>
  <calcPr calcId="152511"/>
  <fileRecoveryPr autoRecover="0"/>
</workbook>
</file>

<file path=xl/calcChain.xml><?xml version="1.0" encoding="utf-8"?>
<calcChain xmlns="http://schemas.openxmlformats.org/spreadsheetml/2006/main">
  <c r="L43" i="8" l="1"/>
  <c r="K43" i="8"/>
  <c r="J43" i="8"/>
  <c r="I43" i="8"/>
  <c r="H43" i="8"/>
  <c r="E43" i="8" l="1"/>
  <c r="G43" i="8"/>
  <c r="E33" i="8" l="1"/>
  <c r="E29" i="8"/>
  <c r="E26" i="8"/>
  <c r="E25" i="8"/>
  <c r="E41" i="8" l="1"/>
  <c r="E42" i="8"/>
  <c r="E31" i="8" l="1"/>
  <c r="E15" i="8"/>
  <c r="E23" i="8"/>
  <c r="E27" i="8"/>
  <c r="E22" i="8"/>
  <c r="E18" i="8"/>
  <c r="E19" i="8"/>
  <c r="E20" i="8"/>
  <c r="E21" i="8"/>
  <c r="E17" i="8"/>
  <c r="E8" i="8"/>
  <c r="E9" i="8"/>
  <c r="E7" i="8"/>
  <c r="E14" i="8"/>
  <c r="E12" i="8"/>
  <c r="E11" i="8"/>
  <c r="F43" i="8" l="1"/>
  <c r="H25" i="8" l="1"/>
  <c r="H11" i="8"/>
  <c r="I31" i="4" l="1"/>
  <c r="H31" i="4"/>
  <c r="G31" i="4"/>
  <c r="F31" i="4"/>
  <c r="E31" i="4"/>
  <c r="D31" i="4"/>
  <c r="I968" i="3"/>
  <c r="E968" i="3"/>
  <c r="C964" i="3"/>
  <c r="C963" i="3" s="1"/>
  <c r="I963" i="3"/>
  <c r="H963" i="3"/>
  <c r="H943" i="3" s="1"/>
  <c r="H968" i="3" s="1"/>
  <c r="G963" i="3"/>
  <c r="F963" i="3"/>
  <c r="E963" i="3"/>
  <c r="D963" i="3"/>
  <c r="C956" i="3"/>
  <c r="C943" i="3" s="1"/>
  <c r="I953" i="3"/>
  <c r="H953" i="3"/>
  <c r="G953" i="3"/>
  <c r="F953" i="3"/>
  <c r="E953" i="3"/>
  <c r="D953" i="3"/>
  <c r="C953" i="3"/>
  <c r="E952" i="3"/>
  <c r="I951" i="3"/>
  <c r="H951" i="3"/>
  <c r="G951" i="3"/>
  <c r="F951" i="3"/>
  <c r="F943" i="3" s="1"/>
  <c r="F968" i="3" s="1"/>
  <c r="E951" i="3"/>
  <c r="D951" i="3"/>
  <c r="C945" i="3"/>
  <c r="I943" i="3"/>
  <c r="G943" i="3"/>
  <c r="G968" i="3" s="1"/>
  <c r="E943" i="3"/>
  <c r="D943" i="3"/>
  <c r="D968" i="3" s="1"/>
  <c r="C940" i="3"/>
  <c r="C938" i="3"/>
  <c r="C933" i="3"/>
  <c r="C932" i="3" s="1"/>
  <c r="C924" i="3"/>
  <c r="C921" i="3"/>
  <c r="C920" i="3"/>
  <c r="C916" i="3"/>
  <c r="C911" i="3" s="1"/>
  <c r="C904" i="3"/>
  <c r="C897" i="3"/>
  <c r="C895" i="3"/>
  <c r="C888" i="3" s="1"/>
  <c r="C893" i="3"/>
  <c r="C891" i="3"/>
  <c r="C876" i="3"/>
  <c r="C858" i="3" s="1"/>
  <c r="C871" i="3"/>
  <c r="C859" i="3"/>
  <c r="C852" i="3"/>
  <c r="C839" i="3"/>
  <c r="C837" i="3"/>
  <c r="C833" i="3"/>
  <c r="C831" i="3"/>
  <c r="C825" i="3" s="1"/>
  <c r="C826" i="3"/>
  <c r="C823" i="3"/>
  <c r="C822" i="3" s="1"/>
  <c r="C817" i="3"/>
  <c r="C814" i="3"/>
  <c r="C811" i="3"/>
  <c r="C810" i="3" s="1"/>
  <c r="C806" i="3"/>
  <c r="C798" i="3"/>
  <c r="C794" i="3"/>
  <c r="C793" i="3" s="1"/>
  <c r="C786" i="3"/>
  <c r="C780" i="3"/>
  <c r="C765" i="3" s="1"/>
  <c r="C773" i="3"/>
  <c r="C759" i="3"/>
  <c r="C758" i="3"/>
  <c r="C744" i="3"/>
  <c r="C743" i="3"/>
  <c r="C735" i="3"/>
  <c r="C733" i="3"/>
  <c r="C727" i="3" s="1"/>
  <c r="C726" i="3" s="1"/>
  <c r="C730" i="3"/>
  <c r="C723" i="3"/>
  <c r="C722" i="3"/>
  <c r="C721" i="3"/>
  <c r="C719" i="3"/>
  <c r="C706" i="3"/>
  <c r="C698" i="3" s="1"/>
  <c r="C696" i="3"/>
  <c r="C695" i="3" s="1"/>
  <c r="C694" i="3"/>
  <c r="C692" i="3"/>
  <c r="C682" i="3" s="1"/>
  <c r="C681" i="3" s="1"/>
  <c r="C688" i="3"/>
  <c r="C685" i="3"/>
  <c r="C678" i="3"/>
  <c r="C673" i="3"/>
  <c r="C671" i="3"/>
  <c r="C668" i="3"/>
  <c r="C662" i="3"/>
  <c r="C659" i="3"/>
  <c r="C655" i="3"/>
  <c r="C654" i="3"/>
  <c r="C648" i="3"/>
  <c r="C647" i="3" s="1"/>
  <c r="C643" i="3"/>
  <c r="C639" i="3"/>
  <c r="C636" i="3"/>
  <c r="C632" i="3"/>
  <c r="C631" i="3"/>
  <c r="C630" i="3"/>
  <c r="C629" i="3"/>
  <c r="C627" i="3" s="1"/>
  <c r="C610" i="3" s="1"/>
  <c r="C609" i="3" s="1"/>
  <c r="C623" i="3"/>
  <c r="C620" i="3"/>
  <c r="C619" i="3"/>
  <c r="C615" i="3"/>
  <c r="C614" i="3"/>
  <c r="C613" i="3"/>
  <c r="C612" i="3"/>
  <c r="C611" i="3" s="1"/>
  <c r="C604" i="3"/>
  <c r="C600" i="3"/>
  <c r="C593" i="3"/>
  <c r="C591" i="3" s="1"/>
  <c r="C585" i="3"/>
  <c r="C582" i="3"/>
  <c r="C579" i="3"/>
  <c r="C576" i="3"/>
  <c r="C571" i="3"/>
  <c r="C565" i="3"/>
  <c r="C563" i="3"/>
  <c r="C555" i="3"/>
  <c r="C554" i="3" s="1"/>
  <c r="C542" i="3"/>
  <c r="C530" i="3"/>
  <c r="C515" i="3"/>
  <c r="C509" i="3"/>
  <c r="C506" i="3"/>
  <c r="C503" i="3"/>
  <c r="C501" i="3"/>
  <c r="C499" i="3"/>
  <c r="C496" i="3"/>
  <c r="C495" i="3"/>
  <c r="C489" i="3"/>
  <c r="C488" i="3" s="1"/>
  <c r="C481" i="3"/>
  <c r="C477" i="3"/>
  <c r="C476" i="3"/>
  <c r="C467" i="3"/>
  <c r="C464" i="3"/>
  <c r="C463" i="3"/>
  <c r="C461" i="3"/>
  <c r="C458" i="3"/>
  <c r="C447" i="3"/>
  <c r="C437" i="3"/>
  <c r="C436" i="3"/>
  <c r="C432" i="3"/>
  <c r="C394" i="3"/>
  <c r="C373" i="3"/>
  <c r="C372" i="3"/>
  <c r="C364" i="3"/>
  <c r="C361" i="3"/>
  <c r="C360" i="3"/>
  <c r="C355" i="3"/>
  <c r="C352" i="3"/>
  <c r="C350" i="3"/>
  <c r="C345" i="3"/>
  <c r="C334" i="3"/>
  <c r="C327" i="3"/>
  <c r="C318" i="3"/>
  <c r="C309" i="3"/>
  <c r="C304" i="3"/>
  <c r="C294" i="3"/>
  <c r="C293" i="3"/>
  <c r="C289" i="3"/>
  <c r="C288" i="3"/>
  <c r="C279" i="3"/>
  <c r="C278" i="3"/>
  <c r="C273" i="3"/>
  <c r="C266" i="3"/>
  <c r="C263" i="3" s="1"/>
  <c r="C262" i="3"/>
  <c r="C261" i="3" s="1"/>
  <c r="C258" i="3"/>
  <c r="C253" i="3"/>
  <c r="C247" i="3"/>
  <c r="C246" i="3" s="1"/>
  <c r="C240" i="3"/>
  <c r="I239" i="3"/>
  <c r="H239" i="3"/>
  <c r="G239" i="3"/>
  <c r="D239" i="3"/>
  <c r="C239" i="3"/>
  <c r="I238" i="3"/>
  <c r="H238" i="3"/>
  <c r="G238" i="3"/>
  <c r="F238" i="3"/>
  <c r="D238" i="3"/>
  <c r="C238" i="3"/>
  <c r="D237" i="3"/>
  <c r="D236" i="3" s="1"/>
  <c r="C237" i="3"/>
  <c r="I236" i="3"/>
  <c r="H236" i="3"/>
  <c r="G236" i="3"/>
  <c r="F236" i="3"/>
  <c r="E236" i="3"/>
  <c r="C236" i="3"/>
  <c r="I227" i="3"/>
  <c r="H227" i="3"/>
  <c r="G227" i="3"/>
  <c r="F227" i="3"/>
  <c r="E227" i="3"/>
  <c r="D227" i="3"/>
  <c r="C227" i="3"/>
  <c r="C218" i="3"/>
  <c r="I211" i="3"/>
  <c r="H211" i="3"/>
  <c r="G211" i="3"/>
  <c r="F211" i="3"/>
  <c r="E211" i="3"/>
  <c r="D211" i="3"/>
  <c r="C211" i="3"/>
  <c r="D207" i="3"/>
  <c r="C207" i="3"/>
  <c r="I195" i="3"/>
  <c r="H195" i="3"/>
  <c r="H164" i="3" s="1"/>
  <c r="G195" i="3"/>
  <c r="F195" i="3"/>
  <c r="E195" i="3"/>
  <c r="D195" i="3"/>
  <c r="D164" i="3" s="1"/>
  <c r="C195" i="3"/>
  <c r="I187" i="3"/>
  <c r="H187" i="3"/>
  <c r="G187" i="3"/>
  <c r="G164" i="3" s="1"/>
  <c r="F187" i="3"/>
  <c r="E187" i="3"/>
  <c r="D187" i="3"/>
  <c r="C187" i="3"/>
  <c r="I170" i="3"/>
  <c r="H170" i="3"/>
  <c r="G170" i="3"/>
  <c r="F170" i="3"/>
  <c r="E170" i="3"/>
  <c r="D170" i="3"/>
  <c r="C170" i="3"/>
  <c r="C169" i="3"/>
  <c r="C164" i="3" s="1"/>
  <c r="I165" i="3"/>
  <c r="H165" i="3"/>
  <c r="G165" i="3"/>
  <c r="F165" i="3"/>
  <c r="F164" i="3" s="1"/>
  <c r="E165" i="3"/>
  <c r="D165" i="3"/>
  <c r="C165" i="3"/>
  <c r="I164" i="3"/>
  <c r="E164" i="3"/>
  <c r="I153" i="3"/>
  <c r="H153" i="3"/>
  <c r="G153" i="3"/>
  <c r="F153" i="3"/>
  <c r="E153" i="3"/>
  <c r="D153" i="3"/>
  <c r="C153" i="3"/>
  <c r="C151" i="3"/>
  <c r="I148" i="3"/>
  <c r="H148" i="3"/>
  <c r="H137" i="3" s="1"/>
  <c r="G148" i="3"/>
  <c r="F148" i="3"/>
  <c r="E148" i="3"/>
  <c r="D148" i="3"/>
  <c r="D137" i="3" s="1"/>
  <c r="D234" i="3" s="1"/>
  <c r="C148" i="3"/>
  <c r="I140" i="3"/>
  <c r="H140" i="3"/>
  <c r="G140" i="3"/>
  <c r="F140" i="3"/>
  <c r="F137" i="3" s="1"/>
  <c r="E140" i="3"/>
  <c r="D140" i="3"/>
  <c r="C140" i="3"/>
  <c r="I137" i="3"/>
  <c r="E137" i="3"/>
  <c r="I117" i="3"/>
  <c r="H117" i="3"/>
  <c r="G117" i="3"/>
  <c r="F117" i="3"/>
  <c r="E117" i="3"/>
  <c r="D117" i="3"/>
  <c r="C117" i="3"/>
  <c r="I97" i="3"/>
  <c r="H97" i="3"/>
  <c r="G97" i="3"/>
  <c r="F97" i="3"/>
  <c r="E97" i="3"/>
  <c r="D97" i="3"/>
  <c r="C97" i="3"/>
  <c r="C82" i="3"/>
  <c r="C68" i="3"/>
  <c r="I55" i="3"/>
  <c r="H55" i="3"/>
  <c r="G55" i="3"/>
  <c r="F55" i="3"/>
  <c r="E55" i="3"/>
  <c r="D55" i="3"/>
  <c r="C55" i="3"/>
  <c r="C53" i="3"/>
  <c r="I40" i="3"/>
  <c r="H40" i="3"/>
  <c r="G40" i="3"/>
  <c r="G39" i="3" s="1"/>
  <c r="F40" i="3"/>
  <c r="E40" i="3"/>
  <c r="D40" i="3"/>
  <c r="C40" i="3"/>
  <c r="I39" i="3"/>
  <c r="H39" i="3"/>
  <c r="F39" i="3"/>
  <c r="E39" i="3"/>
  <c r="D39" i="3"/>
  <c r="E31" i="3"/>
  <c r="E25" i="3" s="1"/>
  <c r="E4" i="3" s="1"/>
  <c r="E234" i="3" s="1"/>
  <c r="E243" i="3" s="1"/>
  <c r="J25" i="3"/>
  <c r="I25" i="3"/>
  <c r="H25" i="3"/>
  <c r="G25" i="3"/>
  <c r="F25" i="3"/>
  <c r="D25" i="3"/>
  <c r="C25" i="3"/>
  <c r="J16" i="3"/>
  <c r="J4" i="3" s="1"/>
  <c r="I16" i="3"/>
  <c r="H16" i="3"/>
  <c r="G16" i="3"/>
  <c r="F16" i="3"/>
  <c r="F4" i="3" s="1"/>
  <c r="F234" i="3" s="1"/>
  <c r="F243" i="3" s="1"/>
  <c r="E16" i="3"/>
  <c r="D16" i="3"/>
  <c r="C16" i="3"/>
  <c r="C4" i="3" s="1"/>
  <c r="G11" i="3"/>
  <c r="G9" i="3"/>
  <c r="C9" i="3"/>
  <c r="G8" i="3"/>
  <c r="G7" i="3"/>
  <c r="G6" i="3"/>
  <c r="G4" i="3" s="1"/>
  <c r="G5" i="3"/>
  <c r="I4" i="3"/>
  <c r="H4" i="3"/>
  <c r="H234" i="3" s="1"/>
  <c r="H243" i="3" s="1"/>
  <c r="D4" i="3"/>
  <c r="O31" i="2"/>
  <c r="N31" i="2"/>
  <c r="M31" i="2"/>
  <c r="L31" i="2"/>
  <c r="K31" i="2"/>
  <c r="J31" i="2"/>
  <c r="F31" i="2"/>
  <c r="F12" i="2" s="1"/>
  <c r="E31" i="2"/>
  <c r="D31" i="2"/>
  <c r="C31" i="2"/>
  <c r="C12" i="2" s="1"/>
  <c r="I30" i="2"/>
  <c r="H30" i="2"/>
  <c r="I29" i="2"/>
  <c r="H29" i="2"/>
  <c r="I28" i="2"/>
  <c r="H28" i="2"/>
  <c r="I27" i="2"/>
  <c r="H27" i="2"/>
  <c r="I26" i="2"/>
  <c r="H26" i="2"/>
  <c r="I25" i="2"/>
  <c r="H25" i="2"/>
  <c r="I24" i="2"/>
  <c r="H24" i="2"/>
  <c r="I23" i="2"/>
  <c r="H23" i="2"/>
  <c r="I22" i="2"/>
  <c r="H22" i="2"/>
  <c r="G22" i="2"/>
  <c r="I21" i="2"/>
  <c r="H21" i="2"/>
  <c r="G21" i="2"/>
  <c r="I20" i="2"/>
  <c r="H20" i="2"/>
  <c r="I19" i="2"/>
  <c r="H19" i="2"/>
  <c r="I18" i="2"/>
  <c r="H18" i="2"/>
  <c r="I17" i="2"/>
  <c r="H17" i="2"/>
  <c r="I16" i="2"/>
  <c r="H16" i="2"/>
  <c r="I15" i="2"/>
  <c r="I31" i="2" s="1"/>
  <c r="H15" i="2"/>
  <c r="I14" i="2"/>
  <c r="H14" i="2"/>
  <c r="G14" i="2"/>
  <c r="G31" i="2" s="1"/>
  <c r="G12" i="2" s="1"/>
  <c r="E12" i="2"/>
  <c r="D12" i="2"/>
  <c r="N10" i="2"/>
  <c r="J10" i="2"/>
  <c r="F10" i="2"/>
  <c r="I9" i="2"/>
  <c r="H9" i="2"/>
  <c r="G9" i="2"/>
  <c r="F9" i="2"/>
  <c r="E9" i="2"/>
  <c r="D9" i="2"/>
  <c r="O8" i="2"/>
  <c r="O10" i="2" s="1"/>
  <c r="N8" i="2"/>
  <c r="M8" i="2"/>
  <c r="M10" i="2" s="1"/>
  <c r="L8" i="2"/>
  <c r="L10" i="2" s="1"/>
  <c r="K8" i="2"/>
  <c r="K10" i="2" s="1"/>
  <c r="J8" i="2"/>
  <c r="F8" i="2"/>
  <c r="E8" i="2"/>
  <c r="E10" i="2" s="1"/>
  <c r="D8" i="2"/>
  <c r="D10" i="2" s="1"/>
  <c r="C8" i="2"/>
  <c r="C10" i="2" s="1"/>
  <c r="I7" i="2"/>
  <c r="H7" i="2"/>
  <c r="I6" i="2"/>
  <c r="I8" i="2" s="1"/>
  <c r="I10" i="2" s="1"/>
  <c r="H6" i="2"/>
  <c r="I5" i="2"/>
  <c r="H5" i="2"/>
  <c r="H8" i="2" s="1"/>
  <c r="H10" i="2" s="1"/>
  <c r="G5" i="2"/>
  <c r="G8" i="2" s="1"/>
  <c r="G10" i="2" s="1"/>
  <c r="I4" i="2"/>
  <c r="H4" i="2"/>
  <c r="G921" i="1"/>
  <c r="G919" i="1" s="1"/>
  <c r="C920" i="1"/>
  <c r="C919" i="1" s="1"/>
  <c r="F919" i="1"/>
  <c r="E919" i="1"/>
  <c r="D919" i="1"/>
  <c r="G913" i="1"/>
  <c r="F913" i="1"/>
  <c r="F899" i="1" s="1"/>
  <c r="F49" i="1" s="1"/>
  <c r="E913" i="1"/>
  <c r="D913" i="1"/>
  <c r="C913" i="1"/>
  <c r="G910" i="1"/>
  <c r="G899" i="1" s="1"/>
  <c r="G49" i="1" s="1"/>
  <c r="F910" i="1"/>
  <c r="E910" i="1"/>
  <c r="D910" i="1"/>
  <c r="C910" i="1"/>
  <c r="C907" i="1"/>
  <c r="C906" i="1" s="1"/>
  <c r="G906" i="1"/>
  <c r="F906" i="1"/>
  <c r="E906" i="1"/>
  <c r="D906" i="1"/>
  <c r="F902" i="1"/>
  <c r="E902" i="1"/>
  <c r="D902" i="1"/>
  <c r="G901" i="1"/>
  <c r="F901" i="1"/>
  <c r="E901" i="1"/>
  <c r="D901" i="1"/>
  <c r="D899" i="1" s="1"/>
  <c r="D49" i="1" s="1"/>
  <c r="C901" i="1"/>
  <c r="C899" i="1"/>
  <c r="C49" i="1" s="1"/>
  <c r="G891" i="1"/>
  <c r="F891" i="1"/>
  <c r="E891" i="1"/>
  <c r="D891" i="1"/>
  <c r="C891" i="1"/>
  <c r="F886" i="1"/>
  <c r="F885" i="1" s="1"/>
  <c r="E886" i="1"/>
  <c r="D886" i="1"/>
  <c r="C886" i="1"/>
  <c r="G885" i="1"/>
  <c r="E885" i="1"/>
  <c r="D885" i="1"/>
  <c r="C885" i="1"/>
  <c r="C880" i="1"/>
  <c r="G879" i="1"/>
  <c r="F879" i="1"/>
  <c r="E879" i="1"/>
  <c r="D879" i="1"/>
  <c r="C879" i="1"/>
  <c r="D878" i="1"/>
  <c r="D876" i="1" s="1"/>
  <c r="D875" i="1" s="1"/>
  <c r="G876" i="1"/>
  <c r="G875" i="1" s="1"/>
  <c r="F876" i="1"/>
  <c r="E876" i="1"/>
  <c r="E875" i="1" s="1"/>
  <c r="C876" i="1"/>
  <c r="C875" i="1" s="1"/>
  <c r="F875" i="1"/>
  <c r="E872" i="1"/>
  <c r="D872" i="1"/>
  <c r="C872" i="1"/>
  <c r="D862" i="1"/>
  <c r="D861" i="1"/>
  <c r="D860" i="1"/>
  <c r="D858" i="1"/>
  <c r="D854" i="1" s="1"/>
  <c r="D849" i="1" s="1"/>
  <c r="G854" i="1"/>
  <c r="F854" i="1"/>
  <c r="E854" i="1"/>
  <c r="C854" i="1"/>
  <c r="G849" i="1"/>
  <c r="F849" i="1"/>
  <c r="E849" i="1"/>
  <c r="C849" i="1"/>
  <c r="D848" i="1"/>
  <c r="C848" i="1"/>
  <c r="D847" i="1"/>
  <c r="D845" i="1"/>
  <c r="D843" i="1" s="1"/>
  <c r="D844" i="1"/>
  <c r="G843" i="1"/>
  <c r="F843" i="1"/>
  <c r="E843" i="1"/>
  <c r="C843" i="1"/>
  <c r="D842" i="1"/>
  <c r="D836" i="1"/>
  <c r="D835" i="1"/>
  <c r="C835" i="1"/>
  <c r="D833" i="1"/>
  <c r="G831" i="1"/>
  <c r="F831" i="1"/>
  <c r="E831" i="1"/>
  <c r="E829" i="1" s="1"/>
  <c r="C831" i="1"/>
  <c r="C829" i="1" s="1"/>
  <c r="C816" i="1" s="1"/>
  <c r="C782" i="1" s="1"/>
  <c r="G829" i="1"/>
  <c r="G816" i="1" s="1"/>
  <c r="F829" i="1"/>
  <c r="D821" i="1"/>
  <c r="D820" i="1" s="1"/>
  <c r="C821" i="1"/>
  <c r="G820" i="1"/>
  <c r="F820" i="1"/>
  <c r="E820" i="1"/>
  <c r="E818" i="1" s="1"/>
  <c r="E816" i="1" s="1"/>
  <c r="E782" i="1" s="1"/>
  <c r="C820" i="1"/>
  <c r="G818" i="1"/>
  <c r="F818" i="1"/>
  <c r="F816" i="1" s="1"/>
  <c r="D818" i="1"/>
  <c r="C818" i="1"/>
  <c r="F811" i="1"/>
  <c r="D811" i="1"/>
  <c r="D808" i="1"/>
  <c r="D803" i="1" s="1"/>
  <c r="C808" i="1"/>
  <c r="D805" i="1"/>
  <c r="G803" i="1"/>
  <c r="F803" i="1"/>
  <c r="E803" i="1"/>
  <c r="C803" i="1"/>
  <c r="G798" i="1"/>
  <c r="G782" i="1" s="1"/>
  <c r="F798" i="1"/>
  <c r="F782" i="1" s="1"/>
  <c r="E798" i="1"/>
  <c r="D798" i="1"/>
  <c r="C798" i="1"/>
  <c r="D790" i="1"/>
  <c r="D787" i="1"/>
  <c r="D786" i="1"/>
  <c r="D784" i="1"/>
  <c r="C784" i="1"/>
  <c r="C783" i="1" s="1"/>
  <c r="G783" i="1"/>
  <c r="F783" i="1"/>
  <c r="E783" i="1"/>
  <c r="D783" i="1"/>
  <c r="F779" i="1"/>
  <c r="D778" i="1"/>
  <c r="D776" i="1"/>
  <c r="D773" i="1"/>
  <c r="D772" i="1"/>
  <c r="D771" i="1"/>
  <c r="D770" i="1"/>
  <c r="G768" i="1"/>
  <c r="F768" i="1"/>
  <c r="E768" i="1"/>
  <c r="E766" i="1" s="1"/>
  <c r="C768" i="1"/>
  <c r="C766" i="1" s="1"/>
  <c r="C746" i="1" s="1"/>
  <c r="G766" i="1"/>
  <c r="F766" i="1"/>
  <c r="F764" i="1"/>
  <c r="E764" i="1"/>
  <c r="D764" i="1"/>
  <c r="C764" i="1"/>
  <c r="D760" i="1"/>
  <c r="F759" i="1"/>
  <c r="G758" i="1"/>
  <c r="E758" i="1"/>
  <c r="E756" i="1" s="1"/>
  <c r="D758" i="1"/>
  <c r="C758" i="1"/>
  <c r="D757" i="1"/>
  <c r="D756" i="1" s="1"/>
  <c r="G756" i="1"/>
  <c r="F756" i="1"/>
  <c r="F746" i="1" s="1"/>
  <c r="C756" i="1"/>
  <c r="G753" i="1"/>
  <c r="G751" i="1" s="1"/>
  <c r="G746" i="1" s="1"/>
  <c r="G734" i="1" s="1"/>
  <c r="F753" i="1"/>
  <c r="D753" i="1"/>
  <c r="C753" i="1"/>
  <c r="F751" i="1"/>
  <c r="E751" i="1"/>
  <c r="D751" i="1"/>
  <c r="C751" i="1"/>
  <c r="G747" i="1"/>
  <c r="F747" i="1"/>
  <c r="E747" i="1"/>
  <c r="D747" i="1"/>
  <c r="C747" i="1"/>
  <c r="E746" i="1"/>
  <c r="E734" i="1" s="1"/>
  <c r="C738" i="1"/>
  <c r="D737" i="1"/>
  <c r="D736" i="1"/>
  <c r="C736" i="1"/>
  <c r="C735" i="1" s="1"/>
  <c r="G735" i="1"/>
  <c r="F735" i="1"/>
  <c r="E735" i="1"/>
  <c r="D735" i="1"/>
  <c r="G730" i="1"/>
  <c r="F730" i="1"/>
  <c r="D730" i="1"/>
  <c r="C730" i="1"/>
  <c r="D727" i="1"/>
  <c r="C727" i="1"/>
  <c r="C726" i="1" s="1"/>
  <c r="G726" i="1"/>
  <c r="G722" i="1" s="1"/>
  <c r="F726" i="1"/>
  <c r="D726" i="1"/>
  <c r="D724" i="1"/>
  <c r="D723" i="1" s="1"/>
  <c r="D722" i="1" s="1"/>
  <c r="D704" i="1" s="1"/>
  <c r="G723" i="1"/>
  <c r="F723" i="1"/>
  <c r="C723" i="1"/>
  <c r="E722" i="1"/>
  <c r="D719" i="1"/>
  <c r="C719" i="1"/>
  <c r="G718" i="1"/>
  <c r="G705" i="1" s="1"/>
  <c r="F718" i="1"/>
  <c r="F705" i="1" s="1"/>
  <c r="E718" i="1"/>
  <c r="D718" i="1"/>
  <c r="C718" i="1"/>
  <c r="C705" i="1" s="1"/>
  <c r="D712" i="1"/>
  <c r="G711" i="1"/>
  <c r="F711" i="1"/>
  <c r="E711" i="1"/>
  <c r="D711" i="1"/>
  <c r="C711" i="1"/>
  <c r="D708" i="1"/>
  <c r="E707" i="1"/>
  <c r="D707" i="1"/>
  <c r="G706" i="1"/>
  <c r="F706" i="1"/>
  <c r="E706" i="1"/>
  <c r="D706" i="1"/>
  <c r="D705" i="1" s="1"/>
  <c r="C706" i="1"/>
  <c r="E705" i="1"/>
  <c r="E704" i="1" s="1"/>
  <c r="G698" i="1"/>
  <c r="D697" i="1"/>
  <c r="D696" i="1"/>
  <c r="D694" i="1" s="1"/>
  <c r="G694" i="1"/>
  <c r="F694" i="1"/>
  <c r="E694" i="1"/>
  <c r="C694" i="1"/>
  <c r="D690" i="1"/>
  <c r="G689" i="1"/>
  <c r="G687" i="1" s="1"/>
  <c r="G679" i="1" s="1"/>
  <c r="G45" i="1" s="1"/>
  <c r="D688" i="1"/>
  <c r="D687" i="1" s="1"/>
  <c r="F687" i="1"/>
  <c r="E687" i="1"/>
  <c r="C687" i="1"/>
  <c r="C679" i="1" s="1"/>
  <c r="F679" i="1"/>
  <c r="E679" i="1"/>
  <c r="E677" i="1"/>
  <c r="E676" i="1"/>
  <c r="E675" i="1"/>
  <c r="E674" i="1" s="1"/>
  <c r="E673" i="1" s="1"/>
  <c r="E41" i="1" s="1"/>
  <c r="G674" i="1"/>
  <c r="C674" i="1"/>
  <c r="G673" i="1"/>
  <c r="G41" i="1" s="1"/>
  <c r="C673" i="1"/>
  <c r="C41" i="1" s="1"/>
  <c r="G663" i="1"/>
  <c r="F663" i="1"/>
  <c r="F662" i="1" s="1"/>
  <c r="E663" i="1"/>
  <c r="D663" i="1"/>
  <c r="C663" i="1"/>
  <c r="G662" i="1"/>
  <c r="E662" i="1"/>
  <c r="D662" i="1"/>
  <c r="D40" i="1" s="1"/>
  <c r="C662" i="1"/>
  <c r="G655" i="1"/>
  <c r="F655" i="1"/>
  <c r="E655" i="1"/>
  <c r="D655" i="1"/>
  <c r="C655" i="1"/>
  <c r="G653" i="1"/>
  <c r="F653" i="1"/>
  <c r="E653" i="1"/>
  <c r="D653" i="1"/>
  <c r="C653" i="1"/>
  <c r="G651" i="1"/>
  <c r="F651" i="1"/>
  <c r="E651" i="1"/>
  <c r="D651" i="1"/>
  <c r="C651" i="1"/>
  <c r="G649" i="1"/>
  <c r="F649" i="1"/>
  <c r="E649" i="1"/>
  <c r="D649" i="1"/>
  <c r="C649" i="1"/>
  <c r="G646" i="1"/>
  <c r="F646" i="1"/>
  <c r="E646" i="1"/>
  <c r="E634" i="1" s="1"/>
  <c r="D646" i="1"/>
  <c r="C646" i="1"/>
  <c r="G644" i="1"/>
  <c r="F644" i="1"/>
  <c r="F634" i="1" s="1"/>
  <c r="E644" i="1"/>
  <c r="D644" i="1"/>
  <c r="C644" i="1"/>
  <c r="G642" i="1"/>
  <c r="F642" i="1"/>
  <c r="E642" i="1"/>
  <c r="D642" i="1"/>
  <c r="C642" i="1"/>
  <c r="G638" i="1"/>
  <c r="F638" i="1"/>
  <c r="E638" i="1"/>
  <c r="D638" i="1"/>
  <c r="C638" i="1"/>
  <c r="D634" i="1"/>
  <c r="D633" i="1" s="1"/>
  <c r="D38" i="1" s="1"/>
  <c r="G630" i="1"/>
  <c r="C630" i="1"/>
  <c r="C629" i="1"/>
  <c r="C628" i="1"/>
  <c r="C627" i="1" s="1"/>
  <c r="G627" i="1"/>
  <c r="G625" i="1" s="1"/>
  <c r="F627" i="1"/>
  <c r="E627" i="1"/>
  <c r="D627" i="1"/>
  <c r="D625" i="1" s="1"/>
  <c r="D37" i="1" s="1"/>
  <c r="C626" i="1"/>
  <c r="F625" i="1"/>
  <c r="F37" i="1" s="1"/>
  <c r="E625" i="1"/>
  <c r="E37" i="1" s="1"/>
  <c r="C623" i="1"/>
  <c r="C622" i="1"/>
  <c r="G619" i="1"/>
  <c r="G614" i="1" s="1"/>
  <c r="G608" i="1" s="1"/>
  <c r="G36" i="1" s="1"/>
  <c r="C619" i="1"/>
  <c r="C618" i="1"/>
  <c r="C617" i="1"/>
  <c r="C616" i="1"/>
  <c r="C614" i="1" s="1"/>
  <c r="G615" i="1"/>
  <c r="C615" i="1"/>
  <c r="F614" i="1"/>
  <c r="F608" i="1" s="1"/>
  <c r="F36" i="1" s="1"/>
  <c r="E614" i="1"/>
  <c r="D614" i="1"/>
  <c r="C613" i="1"/>
  <c r="C611" i="1"/>
  <c r="C610" i="1"/>
  <c r="C609" i="1"/>
  <c r="E608" i="1"/>
  <c r="D608" i="1"/>
  <c r="G606" i="1"/>
  <c r="C606" i="1"/>
  <c r="G605" i="1"/>
  <c r="C605" i="1"/>
  <c r="G604" i="1"/>
  <c r="C604" i="1"/>
  <c r="G603" i="1"/>
  <c r="G591" i="1" s="1"/>
  <c r="C603" i="1"/>
  <c r="C591" i="1" s="1"/>
  <c r="C590" i="1" s="1"/>
  <c r="F591" i="1"/>
  <c r="F590" i="1" s="1"/>
  <c r="E591" i="1"/>
  <c r="D591" i="1"/>
  <c r="D590" i="1" s="1"/>
  <c r="G590" i="1"/>
  <c r="E590" i="1"/>
  <c r="G588" i="1"/>
  <c r="F588" i="1"/>
  <c r="E588" i="1"/>
  <c r="D588" i="1"/>
  <c r="C588" i="1"/>
  <c r="G587" i="1"/>
  <c r="G583" i="1" s="1"/>
  <c r="G581" i="1" s="1"/>
  <c r="G565" i="1" s="1"/>
  <c r="C584" i="1"/>
  <c r="F583" i="1"/>
  <c r="E583" i="1"/>
  <c r="E581" i="1" s="1"/>
  <c r="D583" i="1"/>
  <c r="C583" i="1"/>
  <c r="F581" i="1"/>
  <c r="D581" i="1"/>
  <c r="C581" i="1"/>
  <c r="G578" i="1"/>
  <c r="F578" i="1"/>
  <c r="E578" i="1"/>
  <c r="D578" i="1"/>
  <c r="C578" i="1"/>
  <c r="C577" i="1"/>
  <c r="G573" i="1"/>
  <c r="F573" i="1"/>
  <c r="E573" i="1"/>
  <c r="E565" i="1" s="1"/>
  <c r="D573" i="1"/>
  <c r="C573" i="1"/>
  <c r="G571" i="1"/>
  <c r="G570" i="1"/>
  <c r="F570" i="1"/>
  <c r="E570" i="1"/>
  <c r="D570" i="1"/>
  <c r="C570" i="1"/>
  <c r="C569" i="1"/>
  <c r="G568" i="1"/>
  <c r="G566" i="1" s="1"/>
  <c r="C568" i="1"/>
  <c r="C567" i="1"/>
  <c r="C566" i="1" s="1"/>
  <c r="C565" i="1" s="1"/>
  <c r="F566" i="1"/>
  <c r="E566" i="1"/>
  <c r="D566" i="1"/>
  <c r="D565" i="1" s="1"/>
  <c r="F565" i="1"/>
  <c r="G563" i="1"/>
  <c r="C563" i="1"/>
  <c r="C560" i="1" s="1"/>
  <c r="C559" i="1" s="1"/>
  <c r="C562" i="1"/>
  <c r="C561" i="1"/>
  <c r="G560" i="1"/>
  <c r="F560" i="1"/>
  <c r="F559" i="1" s="1"/>
  <c r="E560" i="1"/>
  <c r="D560" i="1"/>
  <c r="G559" i="1"/>
  <c r="E559" i="1"/>
  <c r="D559" i="1"/>
  <c r="G557" i="1"/>
  <c r="C557" i="1"/>
  <c r="C555" i="1"/>
  <c r="G554" i="1"/>
  <c r="F554" i="1"/>
  <c r="E554" i="1"/>
  <c r="D554" i="1"/>
  <c r="C554" i="1"/>
  <c r="G552" i="1"/>
  <c r="G551" i="1"/>
  <c r="C550" i="1"/>
  <c r="C535" i="1" s="1"/>
  <c r="G549" i="1"/>
  <c r="F549" i="1"/>
  <c r="E549" i="1"/>
  <c r="D549" i="1"/>
  <c r="C549" i="1"/>
  <c r="C545" i="1"/>
  <c r="G544" i="1"/>
  <c r="F544" i="1"/>
  <c r="E544" i="1"/>
  <c r="D544" i="1"/>
  <c r="C544" i="1"/>
  <c r="G542" i="1"/>
  <c r="G539" i="1" s="1"/>
  <c r="C542" i="1"/>
  <c r="C539" i="1" s="1"/>
  <c r="C540" i="1"/>
  <c r="F539" i="1"/>
  <c r="E539" i="1"/>
  <c r="D539" i="1"/>
  <c r="G537" i="1"/>
  <c r="F537" i="1"/>
  <c r="F533" i="1" s="1"/>
  <c r="E537" i="1"/>
  <c r="D537" i="1"/>
  <c r="G536" i="1"/>
  <c r="G533" i="1" s="1"/>
  <c r="F536" i="1"/>
  <c r="E536" i="1"/>
  <c r="D536" i="1"/>
  <c r="C536" i="1"/>
  <c r="G535" i="1"/>
  <c r="F535" i="1"/>
  <c r="E535" i="1"/>
  <c r="E533" i="1" s="1"/>
  <c r="D535" i="1"/>
  <c r="D533" i="1" s="1"/>
  <c r="C534" i="1"/>
  <c r="C531" i="1"/>
  <c r="G530" i="1"/>
  <c r="C530" i="1"/>
  <c r="C515" i="1" s="1"/>
  <c r="C529" i="1"/>
  <c r="C528" i="1" s="1"/>
  <c r="G528" i="1"/>
  <c r="F528" i="1"/>
  <c r="E528" i="1"/>
  <c r="D528" i="1"/>
  <c r="C524" i="1"/>
  <c r="G523" i="1"/>
  <c r="F523" i="1"/>
  <c r="E523" i="1"/>
  <c r="D523" i="1"/>
  <c r="C523" i="1"/>
  <c r="G521" i="1"/>
  <c r="G516" i="1" s="1"/>
  <c r="G513" i="1" s="1"/>
  <c r="G512" i="1" s="1"/>
  <c r="G520" i="1"/>
  <c r="G515" i="1" s="1"/>
  <c r="C520" i="1"/>
  <c r="C519" i="1"/>
  <c r="C514" i="1" s="1"/>
  <c r="C513" i="1" s="1"/>
  <c r="G518" i="1"/>
  <c r="F518" i="1"/>
  <c r="E518" i="1"/>
  <c r="D518" i="1"/>
  <c r="C518" i="1"/>
  <c r="F516" i="1"/>
  <c r="E516" i="1"/>
  <c r="D516" i="1"/>
  <c r="C516" i="1"/>
  <c r="F515" i="1"/>
  <c r="E515" i="1"/>
  <c r="D515" i="1"/>
  <c r="G514" i="1"/>
  <c r="F514" i="1"/>
  <c r="E514" i="1"/>
  <c r="E513" i="1" s="1"/>
  <c r="D514" i="1"/>
  <c r="F513" i="1"/>
  <c r="D513" i="1"/>
  <c r="D512" i="1" s="1"/>
  <c r="E512" i="1"/>
  <c r="E32" i="1" s="1"/>
  <c r="G507" i="1"/>
  <c r="F507" i="1"/>
  <c r="E507" i="1"/>
  <c r="D507" i="1"/>
  <c r="C507" i="1"/>
  <c r="G503" i="1"/>
  <c r="E503" i="1"/>
  <c r="C503" i="1"/>
  <c r="G496" i="1"/>
  <c r="E496" i="1"/>
  <c r="E492" i="1" s="1"/>
  <c r="D496" i="1"/>
  <c r="C496" i="1"/>
  <c r="C493" i="1"/>
  <c r="G492" i="1"/>
  <c r="F492" i="1"/>
  <c r="D492" i="1"/>
  <c r="D28" i="1" s="1"/>
  <c r="C492" i="1"/>
  <c r="C490" i="1"/>
  <c r="C487" i="1"/>
  <c r="G486" i="1"/>
  <c r="E486" i="1"/>
  <c r="C486" i="1"/>
  <c r="G481" i="1"/>
  <c r="F481" i="1"/>
  <c r="F26" i="1" s="1"/>
  <c r="E481" i="1"/>
  <c r="D481" i="1"/>
  <c r="C481" i="1"/>
  <c r="G476" i="1"/>
  <c r="G25" i="1" s="1"/>
  <c r="F476" i="1"/>
  <c r="E476" i="1"/>
  <c r="D476" i="1"/>
  <c r="C476" i="1"/>
  <c r="C25" i="1" s="1"/>
  <c r="G472" i="1"/>
  <c r="F472" i="1"/>
  <c r="E472" i="1"/>
  <c r="D472" i="1"/>
  <c r="C472" i="1"/>
  <c r="G469" i="1"/>
  <c r="F469" i="1"/>
  <c r="E469" i="1"/>
  <c r="E445" i="1" s="1"/>
  <c r="E24" i="1" s="1"/>
  <c r="D469" i="1"/>
  <c r="C469" i="1"/>
  <c r="G455" i="1"/>
  <c r="F455" i="1"/>
  <c r="E455" i="1"/>
  <c r="D455" i="1"/>
  <c r="C455" i="1"/>
  <c r="G449" i="1"/>
  <c r="G445" i="1" s="1"/>
  <c r="F449" i="1"/>
  <c r="E449" i="1"/>
  <c r="D449" i="1"/>
  <c r="C449" i="1"/>
  <c r="C445" i="1" s="1"/>
  <c r="C24" i="1" s="1"/>
  <c r="G446" i="1"/>
  <c r="F446" i="1"/>
  <c r="E446" i="1"/>
  <c r="D446" i="1"/>
  <c r="C446" i="1"/>
  <c r="D445" i="1"/>
  <c r="D24" i="1" s="1"/>
  <c r="G435" i="1"/>
  <c r="F435" i="1"/>
  <c r="E435" i="1"/>
  <c r="D435" i="1"/>
  <c r="C435" i="1"/>
  <c r="G433" i="1"/>
  <c r="F433" i="1"/>
  <c r="F432" i="1" s="1"/>
  <c r="F23" i="1" s="1"/>
  <c r="E433" i="1"/>
  <c r="D433" i="1"/>
  <c r="C433" i="1"/>
  <c r="G432" i="1"/>
  <c r="G23" i="1" s="1"/>
  <c r="D432" i="1"/>
  <c r="C432" i="1"/>
  <c r="G427" i="1"/>
  <c r="F427" i="1"/>
  <c r="E427" i="1"/>
  <c r="D427" i="1"/>
  <c r="C427" i="1"/>
  <c r="G392" i="1"/>
  <c r="F392" i="1"/>
  <c r="E392" i="1"/>
  <c r="E370" i="1" s="1"/>
  <c r="D392" i="1"/>
  <c r="D370" i="1" s="1"/>
  <c r="D22" i="1" s="1"/>
  <c r="C392" i="1"/>
  <c r="G383" i="1"/>
  <c r="G371" i="1"/>
  <c r="F371" i="1"/>
  <c r="F370" i="1" s="1"/>
  <c r="E371" i="1"/>
  <c r="D371" i="1"/>
  <c r="C371" i="1"/>
  <c r="C370" i="1" s="1"/>
  <c r="C22" i="1" s="1"/>
  <c r="G370" i="1"/>
  <c r="G368" i="1"/>
  <c r="F368" i="1"/>
  <c r="E368" i="1"/>
  <c r="D368" i="1"/>
  <c r="D355" i="1" s="1"/>
  <c r="C368" i="1"/>
  <c r="G361" i="1"/>
  <c r="F361" i="1"/>
  <c r="E361" i="1"/>
  <c r="D361" i="1"/>
  <c r="C361" i="1"/>
  <c r="G356" i="1"/>
  <c r="F356" i="1"/>
  <c r="F355" i="1" s="1"/>
  <c r="F21" i="1" s="1"/>
  <c r="E356" i="1"/>
  <c r="D356" i="1"/>
  <c r="C356" i="1"/>
  <c r="G355" i="1"/>
  <c r="E355" i="1"/>
  <c r="E21" i="1" s="1"/>
  <c r="C355" i="1"/>
  <c r="G351" i="1"/>
  <c r="F351" i="1"/>
  <c r="E351" i="1"/>
  <c r="D351" i="1"/>
  <c r="C351" i="1"/>
  <c r="G348" i="1"/>
  <c r="F348" i="1"/>
  <c r="E348" i="1"/>
  <c r="D348" i="1"/>
  <c r="C348" i="1"/>
  <c r="G339" i="1"/>
  <c r="G338" i="1" s="1"/>
  <c r="F339" i="1"/>
  <c r="E339" i="1"/>
  <c r="D339" i="1"/>
  <c r="C339" i="1"/>
  <c r="C338" i="1" s="1"/>
  <c r="F338" i="1"/>
  <c r="E338" i="1"/>
  <c r="D338" i="1"/>
  <c r="G333" i="1"/>
  <c r="F333" i="1"/>
  <c r="E333" i="1"/>
  <c r="D333" i="1"/>
  <c r="C333" i="1"/>
  <c r="C315" i="1" s="1"/>
  <c r="C19" i="1" s="1"/>
  <c r="G325" i="1"/>
  <c r="F325" i="1"/>
  <c r="E325" i="1"/>
  <c r="D325" i="1"/>
  <c r="C325" i="1"/>
  <c r="G319" i="1"/>
  <c r="F319" i="1"/>
  <c r="E319" i="1"/>
  <c r="E315" i="1" s="1"/>
  <c r="E19" i="1" s="1"/>
  <c r="D319" i="1"/>
  <c r="C319" i="1"/>
  <c r="G316" i="1"/>
  <c r="F316" i="1"/>
  <c r="F315" i="1" s="1"/>
  <c r="F19" i="1" s="1"/>
  <c r="E316" i="1"/>
  <c r="D316" i="1"/>
  <c r="C316" i="1"/>
  <c r="G315" i="1"/>
  <c r="G19" i="1" s="1"/>
  <c r="G302" i="1"/>
  <c r="G301" i="1" s="1"/>
  <c r="G18" i="1" s="1"/>
  <c r="F302" i="1"/>
  <c r="E302" i="1"/>
  <c r="D302" i="1"/>
  <c r="C302" i="1"/>
  <c r="C301" i="1" s="1"/>
  <c r="C18" i="1" s="1"/>
  <c r="F301" i="1"/>
  <c r="E301" i="1"/>
  <c r="E18" i="1" s="1"/>
  <c r="D301" i="1"/>
  <c r="D18" i="1" s="1"/>
  <c r="G298" i="1"/>
  <c r="F298" i="1"/>
  <c r="E298" i="1"/>
  <c r="E280" i="1" s="1"/>
  <c r="E17" i="1" s="1"/>
  <c r="D298" i="1"/>
  <c r="C298" i="1"/>
  <c r="G293" i="1"/>
  <c r="F293" i="1"/>
  <c r="F280" i="1" s="1"/>
  <c r="F17" i="1" s="1"/>
  <c r="E293" i="1"/>
  <c r="D293" i="1"/>
  <c r="C293" i="1"/>
  <c r="G282" i="1"/>
  <c r="F282" i="1"/>
  <c r="D282" i="1"/>
  <c r="C282" i="1"/>
  <c r="G281" i="1"/>
  <c r="G280" i="1" s="1"/>
  <c r="G17" i="1" s="1"/>
  <c r="F281" i="1"/>
  <c r="E281" i="1"/>
  <c r="D281" i="1"/>
  <c r="C281" i="1"/>
  <c r="C280" i="1" s="1"/>
  <c r="C17" i="1" s="1"/>
  <c r="D280" i="1"/>
  <c r="D17" i="1" s="1"/>
  <c r="G277" i="1"/>
  <c r="F277" i="1"/>
  <c r="E277" i="1"/>
  <c r="D277" i="1"/>
  <c r="C277" i="1"/>
  <c r="C274" i="1"/>
  <c r="G272" i="1"/>
  <c r="G267" i="1" s="1"/>
  <c r="F272" i="1"/>
  <c r="E272" i="1"/>
  <c r="D272" i="1"/>
  <c r="D267" i="1" s="1"/>
  <c r="C272" i="1"/>
  <c r="C267" i="1" s="1"/>
  <c r="C270" i="1"/>
  <c r="G268" i="1"/>
  <c r="F268" i="1"/>
  <c r="E268" i="1"/>
  <c r="E267" i="1" s="1"/>
  <c r="D268" i="1"/>
  <c r="C268" i="1"/>
  <c r="F267" i="1"/>
  <c r="F261" i="1"/>
  <c r="G259" i="1"/>
  <c r="F259" i="1"/>
  <c r="E259" i="1"/>
  <c r="D259" i="1"/>
  <c r="C259" i="1"/>
  <c r="G255" i="1"/>
  <c r="G254" i="1" s="1"/>
  <c r="D255" i="1"/>
  <c r="C255" i="1"/>
  <c r="F254" i="1"/>
  <c r="F9" i="1" s="1"/>
  <c r="E254" i="1"/>
  <c r="D254" i="1"/>
  <c r="C254" i="1"/>
  <c r="C9" i="1" s="1"/>
  <c r="G246" i="1"/>
  <c r="F246" i="1"/>
  <c r="E246" i="1"/>
  <c r="D246" i="1"/>
  <c r="C246" i="1"/>
  <c r="G235" i="1"/>
  <c r="F235" i="1"/>
  <c r="E235" i="1"/>
  <c r="D235" i="1"/>
  <c r="C235" i="1"/>
  <c r="G230" i="1"/>
  <c r="F230" i="1"/>
  <c r="E230" i="1"/>
  <c r="D230" i="1"/>
  <c r="C230" i="1"/>
  <c r="F227" i="1"/>
  <c r="F223" i="1" s="1"/>
  <c r="E227" i="1"/>
  <c r="G223" i="1"/>
  <c r="E223" i="1"/>
  <c r="D223" i="1"/>
  <c r="C223" i="1"/>
  <c r="G215" i="1"/>
  <c r="F215" i="1"/>
  <c r="E215" i="1"/>
  <c r="D215" i="1"/>
  <c r="C215" i="1"/>
  <c r="G203" i="1"/>
  <c r="G198" i="1" s="1"/>
  <c r="F203" i="1"/>
  <c r="E203" i="1"/>
  <c r="D203" i="1"/>
  <c r="C203" i="1"/>
  <c r="G202" i="1"/>
  <c r="E202" i="1"/>
  <c r="D202" i="1"/>
  <c r="C202" i="1"/>
  <c r="C198" i="1" s="1"/>
  <c r="C7" i="1" s="1"/>
  <c r="G199" i="1"/>
  <c r="F199" i="1"/>
  <c r="E199" i="1"/>
  <c r="D199" i="1"/>
  <c r="D198" i="1" s="1"/>
  <c r="D7" i="1" s="1"/>
  <c r="C199" i="1"/>
  <c r="E198" i="1"/>
  <c r="G192" i="1"/>
  <c r="F192" i="1"/>
  <c r="E192" i="1"/>
  <c r="D192" i="1"/>
  <c r="C192" i="1"/>
  <c r="G182" i="1"/>
  <c r="G179" i="1" s="1"/>
  <c r="G177" i="1" s="1"/>
  <c r="G6" i="1" s="1"/>
  <c r="F179" i="1"/>
  <c r="E179" i="1"/>
  <c r="E177" i="1" s="1"/>
  <c r="D179" i="1"/>
  <c r="D177" i="1" s="1"/>
  <c r="D6" i="1" s="1"/>
  <c r="C179" i="1"/>
  <c r="G178" i="1"/>
  <c r="F177" i="1"/>
  <c r="C177" i="1"/>
  <c r="C6" i="1" s="1"/>
  <c r="G163" i="1"/>
  <c r="F163" i="1"/>
  <c r="E163" i="1"/>
  <c r="D163" i="1"/>
  <c r="C163" i="1"/>
  <c r="F150" i="1"/>
  <c r="G145" i="1"/>
  <c r="F145" i="1"/>
  <c r="E145" i="1"/>
  <c r="D145" i="1"/>
  <c r="C145" i="1"/>
  <c r="F144" i="1"/>
  <c r="E144" i="1"/>
  <c r="G129" i="1"/>
  <c r="F129" i="1"/>
  <c r="E129" i="1"/>
  <c r="D129" i="1"/>
  <c r="C129" i="1"/>
  <c r="G117" i="1"/>
  <c r="F117" i="1"/>
  <c r="E117" i="1"/>
  <c r="D117" i="1"/>
  <c r="C117" i="1"/>
  <c r="F114" i="1"/>
  <c r="F104" i="1" s="1"/>
  <c r="F87" i="1" s="1"/>
  <c r="F5" i="1" s="1"/>
  <c r="G112" i="1"/>
  <c r="D112" i="1"/>
  <c r="C112" i="1"/>
  <c r="G110" i="1"/>
  <c r="G104" i="1"/>
  <c r="G87" i="1" s="1"/>
  <c r="E104" i="1"/>
  <c r="D104" i="1"/>
  <c r="C104" i="1"/>
  <c r="C87" i="1" s="1"/>
  <c r="C5" i="1" s="1"/>
  <c r="G88" i="1"/>
  <c r="F88" i="1"/>
  <c r="E88" i="1"/>
  <c r="D88" i="1"/>
  <c r="D87" i="1" s="1"/>
  <c r="D5" i="1" s="1"/>
  <c r="C88" i="1"/>
  <c r="E87" i="1"/>
  <c r="E85" i="1"/>
  <c r="D85" i="1"/>
  <c r="C85" i="1"/>
  <c r="F82" i="1"/>
  <c r="D82" i="1"/>
  <c r="C78" i="1"/>
  <c r="C76" i="1" s="1"/>
  <c r="G76" i="1"/>
  <c r="F76" i="1"/>
  <c r="E76" i="1"/>
  <c r="D76" i="1"/>
  <c r="D53" i="1" s="1"/>
  <c r="G70" i="1"/>
  <c r="F70" i="1"/>
  <c r="E70" i="1"/>
  <c r="D70" i="1"/>
  <c r="C70" i="1"/>
  <c r="G66" i="1"/>
  <c r="F66" i="1"/>
  <c r="E66" i="1"/>
  <c r="D66" i="1"/>
  <c r="C66" i="1"/>
  <c r="G60" i="1"/>
  <c r="E60" i="1"/>
  <c r="D60" i="1"/>
  <c r="C60" i="1"/>
  <c r="G58" i="1"/>
  <c r="G53" i="1" s="1"/>
  <c r="E58" i="1"/>
  <c r="D58" i="1"/>
  <c r="C58" i="1"/>
  <c r="E57" i="1"/>
  <c r="D57" i="1"/>
  <c r="C57" i="1"/>
  <c r="G56" i="1"/>
  <c r="C56" i="1"/>
  <c r="C53" i="1" s="1"/>
  <c r="G55" i="1"/>
  <c r="C55" i="1"/>
  <c r="G54" i="1"/>
  <c r="E54" i="1"/>
  <c r="E53" i="1" s="1"/>
  <c r="E252" i="1" s="1"/>
  <c r="E263" i="1" s="1"/>
  <c r="D54" i="1"/>
  <c r="C54" i="1"/>
  <c r="F53" i="1"/>
  <c r="G48" i="1"/>
  <c r="F48" i="1"/>
  <c r="E48" i="1"/>
  <c r="D48" i="1"/>
  <c r="C48" i="1"/>
  <c r="G47" i="1"/>
  <c r="F47" i="1"/>
  <c r="E47" i="1"/>
  <c r="D47" i="1"/>
  <c r="C47" i="1"/>
  <c r="F45" i="1"/>
  <c r="E45" i="1"/>
  <c r="C45" i="1"/>
  <c r="G44" i="1"/>
  <c r="F44" i="1"/>
  <c r="E44" i="1"/>
  <c r="D44" i="1"/>
  <c r="C44" i="1"/>
  <c r="G43" i="1"/>
  <c r="F43" i="1"/>
  <c r="E43" i="1"/>
  <c r="D43" i="1"/>
  <c r="C43" i="1"/>
  <c r="G42" i="1"/>
  <c r="F42" i="1"/>
  <c r="D42" i="1"/>
  <c r="C42" i="1"/>
  <c r="F41" i="1"/>
  <c r="D41" i="1"/>
  <c r="G40" i="1"/>
  <c r="F40" i="1"/>
  <c r="E40" i="1"/>
  <c r="C40" i="1"/>
  <c r="G37" i="1"/>
  <c r="E36" i="1"/>
  <c r="D36" i="1"/>
  <c r="G35" i="1"/>
  <c r="F35" i="1"/>
  <c r="E35" i="1"/>
  <c r="D35" i="1"/>
  <c r="C35" i="1"/>
  <c r="F34" i="1"/>
  <c r="D34" i="1"/>
  <c r="F33" i="1"/>
  <c r="D33" i="1"/>
  <c r="G31" i="1"/>
  <c r="G30" i="1"/>
  <c r="F30" i="1"/>
  <c r="E30" i="1"/>
  <c r="D30" i="1"/>
  <c r="C30" i="1"/>
  <c r="G29" i="1"/>
  <c r="F29" i="1"/>
  <c r="E29" i="1"/>
  <c r="D29" i="1"/>
  <c r="C29" i="1"/>
  <c r="G28" i="1"/>
  <c r="F28" i="1"/>
  <c r="E28" i="1"/>
  <c r="C28" i="1"/>
  <c r="C27" i="1"/>
  <c r="G26" i="1"/>
  <c r="E26" i="1"/>
  <c r="D26" i="1"/>
  <c r="C26" i="1"/>
  <c r="F25" i="1"/>
  <c r="E25" i="1"/>
  <c r="D25" i="1"/>
  <c r="D23" i="1"/>
  <c r="C23" i="1"/>
  <c r="F22" i="1"/>
  <c r="G21" i="1"/>
  <c r="G20" i="1" s="1"/>
  <c r="C21" i="1"/>
  <c r="F18" i="1"/>
  <c r="G12" i="1"/>
  <c r="E12" i="1"/>
  <c r="D9" i="1"/>
  <c r="F6" i="1"/>
  <c r="C16" i="1" l="1"/>
  <c r="C266" i="1"/>
  <c r="F266" i="1"/>
  <c r="E22" i="1"/>
  <c r="E39" i="1"/>
  <c r="E633" i="1"/>
  <c r="E38" i="1" s="1"/>
  <c r="C792" i="3"/>
  <c r="C790" i="3" s="1"/>
  <c r="E16" i="1"/>
  <c r="E266" i="1"/>
  <c r="F198" i="1"/>
  <c r="F7" i="1" s="1"/>
  <c r="D16" i="1"/>
  <c r="D32" i="1"/>
  <c r="D511" i="1"/>
  <c r="D31" i="1" s="1"/>
  <c r="F39" i="1"/>
  <c r="F633" i="1"/>
  <c r="F38" i="1" s="1"/>
  <c r="D679" i="1"/>
  <c r="D45" i="1" s="1"/>
  <c r="D252" i="1"/>
  <c r="D4" i="1"/>
  <c r="G511" i="1"/>
  <c r="C704" i="1"/>
  <c r="G704" i="1"/>
  <c r="G702" i="1" s="1"/>
  <c r="C722" i="1"/>
  <c r="G16" i="1"/>
  <c r="G266" i="1"/>
  <c r="D354" i="1"/>
  <c r="D20" i="1" s="1"/>
  <c r="D21" i="1"/>
  <c r="C252" i="1"/>
  <c r="C263" i="1" s="1"/>
  <c r="C10" i="1" s="1"/>
  <c r="C4" i="1"/>
  <c r="G252" i="1"/>
  <c r="G263" i="1" s="1"/>
  <c r="C608" i="1"/>
  <c r="C36" i="1" s="1"/>
  <c r="E702" i="1"/>
  <c r="C734" i="1"/>
  <c r="D243" i="3"/>
  <c r="C344" i="3"/>
  <c r="C343" i="3"/>
  <c r="C303" i="3" s="1"/>
  <c r="F512" i="1"/>
  <c r="F354" i="1"/>
  <c r="F20" i="1" s="1"/>
  <c r="E511" i="1"/>
  <c r="E31" i="1" s="1"/>
  <c r="I234" i="3"/>
  <c r="I243" i="3" s="1"/>
  <c r="C137" i="3"/>
  <c r="F4" i="1"/>
  <c r="F16" i="1"/>
  <c r="D39" i="1"/>
  <c r="E42" i="1"/>
  <c r="D315" i="1"/>
  <c r="D19" i="1" s="1"/>
  <c r="C354" i="1"/>
  <c r="C20" i="1" s="1"/>
  <c r="F445" i="1"/>
  <c r="F24" i="1" s="1"/>
  <c r="C537" i="1"/>
  <c r="C533" i="1" s="1"/>
  <c r="C512" i="1" s="1"/>
  <c r="C625" i="1"/>
  <c r="C37" i="1" s="1"/>
  <c r="F734" i="1"/>
  <c r="D768" i="1"/>
  <c r="D766" i="1" s="1"/>
  <c r="D746" i="1" s="1"/>
  <c r="D734" i="1" s="1"/>
  <c r="H31" i="2"/>
  <c r="C245" i="3"/>
  <c r="C720" i="3"/>
  <c r="G354" i="1"/>
  <c r="E899" i="1"/>
  <c r="E49" i="1" s="1"/>
  <c r="G137" i="3"/>
  <c r="G234" i="3" s="1"/>
  <c r="G243" i="3" s="1"/>
  <c r="C717" i="3"/>
  <c r="E432" i="1"/>
  <c r="E23" i="1" s="1"/>
  <c r="C634" i="1"/>
  <c r="G634" i="1"/>
  <c r="F722" i="1"/>
  <c r="F704" i="1" s="1"/>
  <c r="F702" i="1" s="1"/>
  <c r="F46" i="1" s="1"/>
  <c r="D831" i="1"/>
  <c r="D829" i="1" s="1"/>
  <c r="D816" i="1" s="1"/>
  <c r="D782" i="1" s="1"/>
  <c r="C39" i="3"/>
  <c r="C234" i="3" s="1"/>
  <c r="C243" i="3" s="1"/>
  <c r="C508" i="3"/>
  <c r="C359" i="3" s="1"/>
  <c r="C511" i="1" l="1"/>
  <c r="C31" i="1" s="1"/>
  <c r="C32" i="1"/>
  <c r="D702" i="1"/>
  <c r="D46" i="1" s="1"/>
  <c r="F511" i="1"/>
  <c r="F31" i="1" s="1"/>
  <c r="F32" i="1"/>
  <c r="C702" i="1"/>
  <c r="C46" i="1" s="1"/>
  <c r="E354" i="1"/>
  <c r="E20" i="1" s="1"/>
  <c r="G633" i="1"/>
  <c r="G38" i="1" s="1"/>
  <c r="G39" i="1"/>
  <c r="G922" i="1"/>
  <c r="G15" i="1"/>
  <c r="E922" i="1"/>
  <c r="E15" i="1"/>
  <c r="F252" i="1"/>
  <c r="C39" i="1"/>
  <c r="C633" i="1"/>
  <c r="C38" i="1" s="1"/>
  <c r="F15" i="1"/>
  <c r="C968" i="3"/>
  <c r="D263" i="1"/>
  <c r="D10" i="1" s="1"/>
  <c r="D8" i="1"/>
  <c r="D266" i="1"/>
  <c r="C922" i="1"/>
  <c r="C50" i="1" s="1"/>
  <c r="C12" i="1" s="1"/>
  <c r="C15" i="1"/>
  <c r="F263" i="1" l="1"/>
  <c r="F10" i="1" s="1"/>
  <c r="F8" i="1"/>
  <c r="D922" i="1"/>
  <c r="D50" i="1" s="1"/>
  <c r="D12" i="1" s="1"/>
  <c r="D15" i="1"/>
  <c r="F922" i="1"/>
  <c r="F50" i="1" s="1"/>
  <c r="F12" i="1" s="1"/>
</calcChain>
</file>

<file path=xl/comments1.xml><?xml version="1.0" encoding="utf-8"?>
<comments xmlns="http://schemas.openxmlformats.org/spreadsheetml/2006/main">
  <authors>
    <author>tc={008100BB-00B7-4233-8E67-005B007400BF}</author>
    <author>tc={006A00A4-00E0-4AFD-A452-006F005A00FF}</author>
    <author>tc={000D0098-00F3-468F-82FF-00B800F70026}</author>
  </authors>
  <commentList>
    <comment ref="H628" authorId="0" shapeId="0">
      <text>
        <r>
          <rPr>
            <b/>
            <sz val="9"/>
            <rFont val="Tahoma"/>
            <family val="2"/>
            <charset val="238"/>
          </rPr>
          <t xml:space="preserve"> :</t>
        </r>
        <r>
          <rPr>
            <sz val="9"/>
            <rFont val="Tahoma"/>
            <family val="2"/>
            <charset val="238"/>
          </rPr>
          <t xml:space="preserve">
Jana Holíková:
0381 019 6171:
50xx  43.827.695
5424     247.607
5167     507.759,10
5173     122.275
5192-5     0
------------------------
cel     44.952.943,10
</t>
        </r>
      </text>
    </comment>
    <comment ref="D767" authorId="1" shapeId="0">
      <text>
        <r>
          <rPr>
            <b/>
            <sz val="9"/>
            <rFont val="Tahoma"/>
            <family val="2"/>
            <charset val="238"/>
          </rPr>
          <t xml:space="preserve"> :</t>
        </r>
        <r>
          <rPr>
            <sz val="9"/>
            <rFont val="Tahoma"/>
            <family val="2"/>
            <charset val="238"/>
          </rPr>
          <t xml:space="preserve">
Gabriela Vlčková:
+391 tis. dotace
</t>
        </r>
      </text>
    </comment>
    <comment ref="D812" authorId="2" shapeId="0">
      <text>
        <r>
          <rPr>
            <b/>
            <sz val="9"/>
            <rFont val="Tahoma"/>
            <family val="2"/>
            <charset val="238"/>
          </rPr>
          <t xml:space="preserve"> :</t>
        </r>
        <r>
          <rPr>
            <sz val="9"/>
            <rFont val="Tahoma"/>
            <family val="2"/>
            <charset val="238"/>
          </rPr>
          <t xml:space="preserve">
Gabriela Vlčková:
+10.450 mimoř. Př.
</t>
        </r>
      </text>
    </comment>
  </commentList>
</comments>
</file>

<file path=xl/sharedStrings.xml><?xml version="1.0" encoding="utf-8"?>
<sst xmlns="http://schemas.openxmlformats.org/spreadsheetml/2006/main" count="2590" uniqueCount="2144">
  <si>
    <t>Příloha č. 1</t>
  </si>
  <si>
    <r>
      <rPr>
        <b/>
        <sz val="9"/>
        <rFont val="Arial CE"/>
      </rPr>
      <t xml:space="preserve">Rozpočtová skladba                                                                                                                                                                                                                                                    </t>
    </r>
    <r>
      <rPr>
        <sz val="8"/>
        <rFont val="Arial CE"/>
      </rPr>
      <t xml:space="preserve"> ORJ/odd.par./pol./org./ÚZ</t>
    </r>
  </si>
  <si>
    <r>
      <rPr>
        <b/>
        <sz val="14"/>
        <rFont val="Arial CE"/>
      </rPr>
      <t xml:space="preserve">Návrh rozpočtu města Nový Jičín 
na rok 2021                                                                                                                                                                                                                                                                                                                                                                                  </t>
    </r>
    <r>
      <rPr>
        <sz val="11"/>
        <rFont val="Arial CE"/>
      </rPr>
      <t xml:space="preserve"> (údaje </t>
    </r>
    <r>
      <rPr>
        <b/>
        <sz val="11"/>
        <rFont val="Arial CE"/>
      </rPr>
      <t>v textu</t>
    </r>
    <r>
      <rPr>
        <sz val="11"/>
        <rFont val="Arial CE"/>
      </rPr>
      <t xml:space="preserve"> jsou v tis. Kč)          </t>
    </r>
    <r>
      <rPr>
        <b/>
        <sz val="14"/>
        <rFont val="Arial CE"/>
      </rPr>
      <t xml:space="preserve">                  </t>
    </r>
  </si>
  <si>
    <r>
      <rPr>
        <b/>
        <sz val="12"/>
        <rFont val="Arial CE"/>
      </rPr>
      <t xml:space="preserve">Schválený
rozpočet 2020
</t>
    </r>
    <r>
      <rPr>
        <sz val="9"/>
        <rFont val="Arial CE"/>
      </rPr>
      <t>(v Kč)</t>
    </r>
  </si>
  <si>
    <r>
      <rPr>
        <b/>
        <sz val="12"/>
        <rFont val="Arial CE"/>
      </rPr>
      <t xml:space="preserve">Upravený
rozpočet                                                                                                                                                                                                                                                                                                                                                                                                                                                                                                                                         k 31.8.2020
</t>
    </r>
    <r>
      <rPr>
        <sz val="9"/>
        <rFont val="Arial CE"/>
      </rPr>
      <t>(v Kč)</t>
    </r>
  </si>
  <si>
    <r>
      <rPr>
        <b/>
        <sz val="12"/>
        <rFont val="Arial CE"/>
      </rPr>
      <t xml:space="preserve">Očekávané plnění
k 31.12. 2020
</t>
    </r>
    <r>
      <rPr>
        <sz val="9"/>
        <rFont val="Arial CE"/>
      </rPr>
      <t>(v Kč)</t>
    </r>
  </si>
  <si>
    <r>
      <rPr>
        <b/>
        <sz val="12"/>
        <rFont val="Arial CE"/>
      </rPr>
      <t xml:space="preserve">Skutečnost za
k 31.8. 2020
</t>
    </r>
    <r>
      <rPr>
        <sz val="9"/>
        <rFont val="Arial CE"/>
      </rPr>
      <t>(v Kč)</t>
    </r>
  </si>
  <si>
    <r>
      <rPr>
        <b/>
        <sz val="12"/>
        <rFont val="Arial CE"/>
      </rPr>
      <t xml:space="preserve">2021                                                                                                                                                                                                                                                                                                                                                                                                                      </t>
    </r>
    <r>
      <rPr>
        <sz val="9"/>
        <rFont val="Arial CE"/>
      </rPr>
      <t xml:space="preserve"> (v Kč)   </t>
    </r>
    <r>
      <rPr>
        <b/>
        <sz val="9"/>
        <rFont val="Arial CE"/>
      </rPr>
      <t xml:space="preserve">        </t>
    </r>
    <r>
      <rPr>
        <b/>
        <sz val="12"/>
        <rFont val="Arial CE"/>
      </rPr>
      <t xml:space="preserve">                                                                                                                                                                  </t>
    </r>
  </si>
  <si>
    <t>Příjmy</t>
  </si>
  <si>
    <t>Třída 1 - Daňové příjmy</t>
  </si>
  <si>
    <t>Třída 2 - Nedaňové příjmy</t>
  </si>
  <si>
    <t>Třída 3 - Kapitálové příjmy</t>
  </si>
  <si>
    <t>Třída 4 - Přijaté transfery (dotace)</t>
  </si>
  <si>
    <t>Příjmy celkem</t>
  </si>
  <si>
    <t>Třída 8 - Financování</t>
  </si>
  <si>
    <t>Úhrn zdrojů</t>
  </si>
  <si>
    <r>
      <rPr>
        <b/>
        <sz val="14"/>
        <rFont val="Arial CE"/>
      </rPr>
      <t>Výdaje:</t>
    </r>
    <r>
      <rPr>
        <sz val="14"/>
        <rFont val="Arial CE"/>
      </rPr>
      <t xml:space="preserve"> </t>
    </r>
    <r>
      <rPr>
        <i/>
        <sz val="12"/>
        <rFont val="Arial CE"/>
      </rPr>
      <t xml:space="preserve">(ORJ = organizační jednotka) </t>
    </r>
  </si>
  <si>
    <t>Třída 5 - Běžné výdaje</t>
  </si>
  <si>
    <t>Třída 6 - Kapitálové výdaje</t>
  </si>
  <si>
    <t>z toho:</t>
  </si>
  <si>
    <t xml:space="preserve">ORJ 1xx - Odbor správy majetku                                                                                                                                                                                                                                                                                                                                                                                                                                                                                          </t>
  </si>
  <si>
    <t>v tom: 102 - Vodní hospodářství</t>
  </si>
  <si>
    <t xml:space="preserve">           110 - Doprava</t>
  </si>
  <si>
    <t xml:space="preserve">           120 - Majetkoprávní záležitosti</t>
  </si>
  <si>
    <t xml:space="preserve">           139 - Komunální služby</t>
  </si>
  <si>
    <t xml:space="preserve">ORJ 6xx - Odbor rozvoje a investic                                                                                                                                                                                                                                                                                                                                                                                                                                                                                   </t>
  </si>
  <si>
    <t>v tom: 602 - Vodní hospodářství</t>
  </si>
  <si>
    <t xml:space="preserve">           610 - Doprava</t>
  </si>
  <si>
    <t xml:space="preserve">           615 - Zdravé město a marketing</t>
  </si>
  <si>
    <t xml:space="preserve">           639 - Komunální služby</t>
  </si>
  <si>
    <t xml:space="preserve">           641 - Dotace, návratné finanční výpomoci a dary cizích subjektům </t>
  </si>
  <si>
    <t>ORJ 009 - Obecní živnostenský úřad</t>
  </si>
  <si>
    <r>
      <rPr>
        <b/>
        <i/>
        <sz val="14"/>
        <rFont val="Arial CE"/>
      </rPr>
      <t xml:space="preserve">ORJ 011 - Návštěvnické centrum NJ-město klobouků </t>
    </r>
    <r>
      <rPr>
        <i/>
        <sz val="12"/>
        <rFont val="Arial CE"/>
      </rPr>
      <t>(org. složka)</t>
    </r>
  </si>
  <si>
    <t>ORJ 210 - Odbor dopravy</t>
  </si>
  <si>
    <t>ORJ 313 - Odbor přestupkových agend</t>
  </si>
  <si>
    <t xml:space="preserve">ORJ 317 - Odbor správních agend                                                                                                                                                                                                                                                                                                                                                                                                                                                                                          </t>
  </si>
  <si>
    <t>ORJ 4xx - Odbor školství, kultury a sportu</t>
  </si>
  <si>
    <t>v tom: 414 - Školství, sport</t>
  </si>
  <si>
    <t xml:space="preserve">           416 - Kultura</t>
  </si>
  <si>
    <t xml:space="preserve">           441 - Dotace, návratné finanční výpomoci a dary cizím subjektům</t>
  </si>
  <si>
    <t>ORJ 018 - Městská policie NJ</t>
  </si>
  <si>
    <t xml:space="preserve">ORJ 019 - Odbor organizační </t>
  </si>
  <si>
    <r>
      <rPr>
        <b/>
        <i/>
        <sz val="14"/>
        <rFont val="Arial CE"/>
      </rPr>
      <t>ORJ 919 - Odbor kancelář vedení města</t>
    </r>
    <r>
      <rPr>
        <i/>
        <sz val="12"/>
        <rFont val="Arial CE"/>
      </rPr>
      <t xml:space="preserve">                                                                                                                                                                                                                                                                                                                                                                                                                                                                                                                           </t>
    </r>
  </si>
  <si>
    <t>ORJ 5xx - Odbor sociálních věcí</t>
  </si>
  <si>
    <t>v tom: 528 - Sociální věci</t>
  </si>
  <si>
    <t xml:space="preserve">           541 - Dotace, návratné finanční výpomoci a dary cizím subjektům</t>
  </si>
  <si>
    <r>
      <rPr>
        <b/>
        <i/>
        <sz val="14"/>
        <rFont val="Arial CE"/>
      </rPr>
      <t xml:space="preserve">ORJ 029 - Prosenior NJ </t>
    </r>
    <r>
      <rPr>
        <i/>
        <sz val="12"/>
        <rFont val="Arial CE"/>
      </rPr>
      <t>(org. složka)</t>
    </r>
  </si>
  <si>
    <t>v tom:  Pečovatelská služba (org. 0390)</t>
  </si>
  <si>
    <t xml:space="preserve">            Denní stacionář (org. 1391)</t>
  </si>
  <si>
    <t xml:space="preserve">            Odlehčovací služba Pohoda (org. 1393)</t>
  </si>
  <si>
    <t>ORJ 035 - Odbor životního prostředí</t>
  </si>
  <si>
    <t>ORJ 037 - Odbor bytový</t>
  </si>
  <si>
    <t>ORJ 040 - Odbor územního plánování a stavebního řádu</t>
  </si>
  <si>
    <t xml:space="preserve">v tom: 041 - Dotace cizím subjektům </t>
  </si>
  <si>
    <t>ORJ 741 - Odbor finanční</t>
  </si>
  <si>
    <t>Výdaje celkem</t>
  </si>
  <si>
    <t xml:space="preserve">Příjmy </t>
  </si>
  <si>
    <t xml:space="preserve">Třída 1 - Daňové příjmy                                                                                                                                                                                                                                                                                                                                                                                                                                                                                                  </t>
  </si>
  <si>
    <r>
      <rPr>
        <b/>
        <sz val="10"/>
        <rFont val="Arial CE"/>
      </rPr>
      <t xml:space="preserve">Daň z příjmů fyzických osob placená plátci </t>
    </r>
    <r>
      <rPr>
        <sz val="9"/>
        <rFont val="Arial CE"/>
      </rPr>
      <t>(sdílená část)</t>
    </r>
    <r>
      <rPr>
        <b/>
        <sz val="10"/>
        <rFont val="Arial CE"/>
      </rPr>
      <t xml:space="preserve"> </t>
    </r>
    <r>
      <rPr>
        <sz val="10"/>
        <rFont val="Arial CE"/>
      </rPr>
      <t xml:space="preserve">                                                         </t>
    </r>
  </si>
  <si>
    <r>
      <rPr>
        <b/>
        <sz val="10"/>
        <rFont val="Arial CE"/>
      </rPr>
      <t xml:space="preserve">Daň z příjmů fyzických osob placená plátci </t>
    </r>
    <r>
      <rPr>
        <sz val="9"/>
        <rFont val="Arial CE"/>
      </rPr>
      <t xml:space="preserve">(motivační 1,5%)            </t>
    </r>
    <r>
      <rPr>
        <sz val="10"/>
        <rFont val="Arial CE"/>
      </rPr>
      <t xml:space="preserve">                                       </t>
    </r>
  </si>
  <si>
    <r>
      <rPr>
        <b/>
        <sz val="10"/>
        <rFont val="Arial CE"/>
      </rPr>
      <t>Daň z příjmů fyzických osob placená poplatníky</t>
    </r>
    <r>
      <rPr>
        <sz val="9"/>
        <rFont val="Arial CE"/>
      </rPr>
      <t xml:space="preserve"> (sdílená) </t>
    </r>
    <r>
      <rPr>
        <i/>
        <sz val="9"/>
        <rFont val="Arial CE"/>
      </rPr>
      <t xml:space="preserve"> </t>
    </r>
    <r>
      <rPr>
        <sz val="9"/>
        <rFont val="Arial CE"/>
      </rPr>
      <t xml:space="preserve">      </t>
    </r>
    <r>
      <rPr>
        <b/>
        <sz val="10"/>
        <rFont val="Arial CE"/>
      </rPr>
      <t xml:space="preserve">                                                   </t>
    </r>
  </si>
  <si>
    <r>
      <rPr>
        <b/>
        <sz val="10"/>
        <rFont val="Arial CE"/>
      </rPr>
      <t xml:space="preserve">Daň z příjmů fyzických osob vybíraná srážkou </t>
    </r>
    <r>
      <rPr>
        <sz val="9"/>
        <rFont val="Arial CE"/>
      </rPr>
      <t>(podle zvláštní sazby daně)</t>
    </r>
  </si>
  <si>
    <r>
      <rPr>
        <b/>
        <sz val="10"/>
        <rFont val="Arial CE"/>
      </rPr>
      <t xml:space="preserve">Daň z příjmů právnických osob </t>
    </r>
    <r>
      <rPr>
        <sz val="9"/>
        <rFont val="Arial CE"/>
      </rPr>
      <t xml:space="preserve">(sdílená)        </t>
    </r>
    <r>
      <rPr>
        <b/>
        <sz val="10"/>
        <rFont val="Arial CE"/>
      </rPr>
      <t xml:space="preserve">                                                                     </t>
    </r>
    <r>
      <rPr>
        <sz val="9"/>
        <rFont val="Arial CE"/>
      </rPr>
      <t xml:space="preserve"> </t>
    </r>
  </si>
  <si>
    <r>
      <rPr>
        <b/>
        <sz val="10"/>
        <rFont val="Arial CE"/>
      </rPr>
      <t xml:space="preserve">Daň z příjmů právnických osob za obec </t>
    </r>
    <r>
      <rPr>
        <sz val="9"/>
        <rFont val="Arial CE"/>
      </rPr>
      <t>(za město NJ) = 100%</t>
    </r>
  </si>
  <si>
    <r>
      <rPr>
        <b/>
        <sz val="10"/>
        <rFont val="Arial CE"/>
      </rPr>
      <t xml:space="preserve">Daň z přidané hodnoty </t>
    </r>
    <r>
      <rPr>
        <sz val="9"/>
        <rFont val="Arial CE"/>
      </rPr>
      <t xml:space="preserve">(sdílená) </t>
    </r>
    <r>
      <rPr>
        <b/>
        <sz val="9"/>
        <rFont val="Arial CE"/>
      </rPr>
      <t xml:space="preserve">           </t>
    </r>
    <r>
      <rPr>
        <b/>
        <sz val="10"/>
        <rFont val="Arial CE"/>
      </rPr>
      <t xml:space="preserve">                                                                                  </t>
    </r>
    <r>
      <rPr>
        <b/>
        <sz val="9"/>
        <rFont val="Arial CE"/>
      </rPr>
      <t xml:space="preserve"> </t>
    </r>
  </si>
  <si>
    <t>Odvody za odnětí půdy ze zemědělského půdního fondu</t>
  </si>
  <si>
    <t>Poplatky za odnětí pozemků plnění funkcí lesa</t>
  </si>
  <si>
    <t>Poplatky za povolené vypouštění odpadních vod do vod podzemních</t>
  </si>
  <si>
    <t>Poplatek za provoz systému shromažďování, sběru, přepravy, třídění, využívání a odstraňování komunálních odpadů</t>
  </si>
  <si>
    <t>Poplatek ze psů</t>
  </si>
  <si>
    <t>Poplatek za užívání veřejného prostranství</t>
  </si>
  <si>
    <t xml:space="preserve">z toho: odbor obecní živnostenský úřad </t>
  </si>
  <si>
    <r>
      <rPr>
        <sz val="10"/>
        <rFont val="Arial CE"/>
      </rPr>
      <t xml:space="preserve">            odbor správy majetku (</t>
    </r>
    <r>
      <rPr>
        <sz val="9"/>
        <rFont val="Arial CE"/>
      </rPr>
      <t>překopy+zábory+MP vyhrazené parkování)</t>
    </r>
  </si>
  <si>
    <r>
      <rPr>
        <sz val="10"/>
        <rFont val="Arial CE"/>
      </rPr>
      <t xml:space="preserve">            odbor životního prostředí</t>
    </r>
    <r>
      <rPr>
        <sz val="9"/>
        <rFont val="Arial CE"/>
      </rPr>
      <t xml:space="preserve"> (zvláštní užívání zeleně)</t>
    </r>
  </si>
  <si>
    <r>
      <rPr>
        <b/>
        <sz val="10"/>
        <rFont val="Arial CE"/>
      </rPr>
      <t xml:space="preserve">Poplatek za povolení k vjezdu do vybraných míst </t>
    </r>
    <r>
      <rPr>
        <sz val="9"/>
        <rFont val="Arial CE"/>
      </rPr>
      <t>(od r. 2020: příjmy z parkovacích automatů v městské památkové rezervaci 30 zůstávají TSM, NCNJ: abonentní a rezidentní karty 90)</t>
    </r>
  </si>
  <si>
    <t>z toho: TSM NJ (příjmy z parkovacích automatů )</t>
  </si>
  <si>
    <t xml:space="preserve">            NC NJ (příjmy z abonentních a rezidentních karet)</t>
  </si>
  <si>
    <t>Příjmy za zkoušky z odborné způsobilosti od žadatelů o řidičské oprávnění</t>
  </si>
  <si>
    <t>Příjmy úhrad za dobývání nerostů a poplatků za geologické práce</t>
  </si>
  <si>
    <t>Ostatní odvody z vybraných činností a služeb j.n.</t>
  </si>
  <si>
    <t>Správní poplatky</t>
  </si>
  <si>
    <t>z toho: odbor dopravy</t>
  </si>
  <si>
    <r>
      <rPr>
        <sz val="10"/>
        <rFont val="Arial CE"/>
      </rPr>
      <t xml:space="preserve">            obecní živnostenský úřad </t>
    </r>
    <r>
      <rPr>
        <sz val="9"/>
        <rFont val="Arial CE"/>
      </rPr>
      <t>(nové a změnové výpisy z živnost.rejstříku 378, vydání výpisů z živnost.rejstříku 2,                                                                                                                                                                                                                                                                                                                                                                                                                vydání povolení k hernímu prostoru 30, osvědčení zemědělský podnikatel 10)</t>
    </r>
  </si>
  <si>
    <t xml:space="preserve">            odbor územního plánování a stavebního řádu </t>
  </si>
  <si>
    <r>
      <rPr>
        <sz val="10"/>
        <rFont val="Arial CE"/>
      </rPr>
      <t xml:space="preserve">            odbor správních agend </t>
    </r>
    <r>
      <rPr>
        <sz val="9"/>
        <rFont val="Arial CE"/>
      </rPr>
      <t>(r. 2021: matrika 170, ohlaš. 40, CzechPoint 70, OP+CD 720)</t>
    </r>
  </si>
  <si>
    <r>
      <rPr>
        <sz val="10"/>
        <rFont val="Arial CE"/>
      </rPr>
      <t xml:space="preserve">            odbor životního prostředí </t>
    </r>
    <r>
      <rPr>
        <sz val="9"/>
        <rFont val="Arial CE"/>
      </rPr>
      <t>(r. 2021: rybářské a lovecké lístky 80, vodní hospodářství 100, odpady 2)</t>
    </r>
  </si>
  <si>
    <r>
      <rPr>
        <sz val="10"/>
        <rFont val="Arial CE"/>
      </rPr>
      <t xml:space="preserve">            odbor finanční </t>
    </r>
    <r>
      <rPr>
        <sz val="9"/>
        <rFont val="Arial CE"/>
      </rPr>
      <t>(ověřování + splátkové kalendáře)</t>
    </r>
  </si>
  <si>
    <t>Daň z hazardních her s vvýjimkou dílčí daně z technických her</t>
  </si>
  <si>
    <t>Dílčí daň z technických her</t>
  </si>
  <si>
    <r>
      <rPr>
        <b/>
        <sz val="10"/>
        <rFont val="Arial CE"/>
      </rPr>
      <t xml:space="preserve">Daň z nemovitých věcí </t>
    </r>
    <r>
      <rPr>
        <sz val="9"/>
        <rFont val="Arial CE"/>
      </rPr>
      <t xml:space="preserve">(výlučná)    </t>
    </r>
    <r>
      <rPr>
        <b/>
        <sz val="10"/>
        <rFont val="Arial CE"/>
      </rPr>
      <t xml:space="preserve">                                                                                                              </t>
    </r>
  </si>
  <si>
    <t>Příjmy z vlastní činnosti</t>
  </si>
  <si>
    <t xml:space="preserve">               § 1019 ostatní zemědělská a potravinářská činnost a rozvoj</t>
  </si>
  <si>
    <r>
      <rPr>
        <sz val="10"/>
        <rFont val="Arial CE"/>
      </rPr>
      <t xml:space="preserve">               § 1031 pěstební činnost </t>
    </r>
    <r>
      <rPr>
        <sz val="9"/>
        <rFont val="Arial CE"/>
      </rPr>
      <t>(těžba v městských lesích)</t>
    </r>
  </si>
  <si>
    <r>
      <rPr>
        <sz val="10"/>
        <rFont val="Arial CE"/>
      </rPr>
      <t xml:space="preserve">               § 2143 cestovní ruch</t>
    </r>
    <r>
      <rPr>
        <sz val="9"/>
        <rFont val="Arial CE"/>
      </rPr>
      <t xml:space="preserve"> (Návštěvnické centrum NJ-město klobouků)</t>
    </r>
  </si>
  <si>
    <r>
      <rPr>
        <sz val="10"/>
        <rFont val="Arial CE"/>
      </rPr>
      <t xml:space="preserve">               § 2229 Baby-Senior taxi </t>
    </r>
    <r>
      <rPr>
        <sz val="9"/>
        <rFont val="Arial CE"/>
      </rPr>
      <t>(prodej průkazek)</t>
    </r>
  </si>
  <si>
    <r>
      <rPr>
        <sz val="10"/>
        <rFont val="Arial CE"/>
      </rPr>
      <t xml:space="preserve">               § 3412 sportovní zařízení v majetku obce</t>
    </r>
    <r>
      <rPr>
        <sz val="9"/>
        <rFont val="Arial CE"/>
      </rPr>
      <t xml:space="preserve"> (bazé</t>
    </r>
    <r>
      <rPr>
        <sz val="9"/>
        <rFont val="Arial CE"/>
      </rPr>
      <t>n: Basketbalový klub,o.s.-vstupné, nájmy)</t>
    </r>
  </si>
  <si>
    <r>
      <rPr>
        <sz val="10"/>
        <rFont val="Arial CE"/>
      </rPr>
      <t xml:space="preserve">               § 3412 sportovní zařízení v majetku obce </t>
    </r>
    <r>
      <rPr>
        <sz val="9"/>
        <rFont val="Arial CE"/>
      </rPr>
      <t>(zimní stadión: Hokejový klub-vstupné, nájmy)</t>
    </r>
  </si>
  <si>
    <r>
      <rPr>
        <sz val="10"/>
        <rFont val="Arial CE"/>
      </rPr>
      <t xml:space="preserve">               § 3612 tržby za správu SVJ</t>
    </r>
    <r>
      <rPr>
        <sz val="9"/>
        <rFont val="Arial CE"/>
      </rPr>
      <t xml:space="preserve"> (odbor bytový)</t>
    </r>
  </si>
  <si>
    <r>
      <rPr>
        <sz val="10"/>
        <rFont val="Arial CE"/>
      </rPr>
      <t xml:space="preserve">               § 3613 tržby za metropolitní síť </t>
    </r>
    <r>
      <rPr>
        <sz val="9"/>
        <rFont val="Arial CE"/>
      </rPr>
      <t>(odbor organizační)</t>
    </r>
  </si>
  <si>
    <r>
      <rPr>
        <sz val="10"/>
        <rFont val="Arial CE"/>
      </rPr>
      <t xml:space="preserve">               § 3632 poplatky za hrobová místa</t>
    </r>
    <r>
      <rPr>
        <sz val="9"/>
        <rFont val="Arial CE"/>
      </rPr>
      <t xml:space="preserve"> (odbor správy majetku: od r. 2020 zůstává TSM)</t>
    </r>
  </si>
  <si>
    <r>
      <rPr>
        <sz val="10"/>
        <rFont val="Arial CE"/>
      </rPr>
      <t xml:space="preserve">               § 4351 </t>
    </r>
    <r>
      <rPr>
        <sz val="10"/>
        <rFont val="Arial CE"/>
      </rPr>
      <t xml:space="preserve">pečovatelská služba, denní stacionář, odlehč. služba Pohoda </t>
    </r>
    <r>
      <rPr>
        <sz val="9"/>
        <rFont val="Arial CE"/>
      </rPr>
      <t>(Prosenior NJ)</t>
    </r>
  </si>
  <si>
    <r>
      <rPr>
        <sz val="10"/>
        <rFont val="Arial CE"/>
      </rPr>
      <t xml:space="preserve">               § 5311 bezpečnost a veřejný pořádek </t>
    </r>
    <r>
      <rPr>
        <sz val="9"/>
        <rFont val="Arial CE"/>
      </rPr>
      <t>(Městská policie)</t>
    </r>
  </si>
  <si>
    <r>
      <rPr>
        <sz val="10"/>
        <rFont val="Arial CE"/>
      </rPr>
      <t xml:space="preserve">               § 6171 činnost místní správy </t>
    </r>
    <r>
      <rPr>
        <sz val="9"/>
        <rFont val="Arial CE"/>
      </rPr>
      <t>(kopírování pro veřejnost)</t>
    </r>
  </si>
  <si>
    <r>
      <rPr>
        <b/>
        <sz val="10"/>
        <rFont val="Arial CE"/>
      </rPr>
      <t xml:space="preserve">Ostatní příjmy z vlastní činnosti </t>
    </r>
    <r>
      <rPr>
        <sz val="9"/>
        <rFont val="Arial CE"/>
      </rPr>
      <t>(odbor správy majetku: věcná břemena s DPH 21%)</t>
    </r>
  </si>
  <si>
    <r>
      <rPr>
        <b/>
        <sz val="10"/>
        <rFont val="Arial CE"/>
      </rPr>
      <t xml:space="preserve">Odvody příspěvkových organizací </t>
    </r>
    <r>
      <rPr>
        <sz val="9"/>
        <rFont val="Arial CE"/>
      </rPr>
      <t>(z fondu investic: odpisy z nemovitého majetku)</t>
    </r>
    <r>
      <rPr>
        <b/>
        <i/>
        <sz val="9"/>
        <rFont val="Arial CE"/>
      </rPr>
      <t xml:space="preserve">       </t>
    </r>
    <r>
      <rPr>
        <sz val="9"/>
        <rFont val="Arial CE"/>
      </rPr>
      <t xml:space="preserve">      </t>
    </r>
  </si>
  <si>
    <r>
      <rPr>
        <b/>
        <sz val="10"/>
        <rFont val="Arial CE"/>
      </rPr>
      <t xml:space="preserve">Příjmy z pronájmu pozemků </t>
    </r>
    <r>
      <rPr>
        <sz val="9"/>
        <rFont val="Arial CE"/>
      </rPr>
      <t>(odbor správy majetku: s 0% DPH 1140, s 21% DPH 850 + zápočet oplocení p. Perútka 8,78833)</t>
    </r>
  </si>
  <si>
    <t>Příjmy z pronájmů ostatních nemovitých věcí a jejich částí</t>
  </si>
  <si>
    <r>
      <rPr>
        <sz val="10"/>
        <rFont val="Arial CE"/>
      </rPr>
      <t xml:space="preserve">              § 2212 vyhrazené parkování formou nájemní smlouvy </t>
    </r>
    <r>
      <rPr>
        <sz val="9"/>
        <rFont val="Arial CE"/>
      </rPr>
      <t>(odbor správy majetku: v režimu DPH)</t>
    </r>
  </si>
  <si>
    <r>
      <rPr>
        <sz val="10"/>
        <rFont val="Arial CE"/>
      </rPr>
      <t xml:space="preserve">              § 2310 nájem ostatních nemovitostí </t>
    </r>
    <r>
      <rPr>
        <sz val="9"/>
        <rFont val="Arial CE"/>
      </rPr>
      <t>(odbor správy majetku)</t>
    </r>
  </si>
  <si>
    <r>
      <rPr>
        <sz val="10"/>
        <rFont val="Arial CE"/>
      </rPr>
      <t xml:space="preserve">              § 2321 nájem Kanalizace od SmVaK (DSO) </t>
    </r>
    <r>
      <rPr>
        <sz val="9"/>
        <rFont val="Arial CE"/>
      </rPr>
      <t>- účet 2310441 Plán financování obnovy (PFO)</t>
    </r>
  </si>
  <si>
    <r>
      <rPr>
        <sz val="10"/>
        <rFont val="Arial CE"/>
      </rPr>
      <t xml:space="preserve">              § 3122 nájem EDUCA </t>
    </r>
    <r>
      <rPr>
        <sz val="9"/>
        <rFont val="Arial CE"/>
      </rPr>
      <t>(odbor bytový)</t>
    </r>
  </si>
  <si>
    <r>
      <rPr>
        <sz val="10"/>
        <rFont val="Arial CE"/>
      </rPr>
      <t xml:space="preserve">              § 3612 z bytů v majetku města</t>
    </r>
    <r>
      <rPr>
        <sz val="9"/>
        <rFont val="Arial CE"/>
      </rPr>
      <t xml:space="preserve"> (odbor bytový: nájmy 32000, zálohy na služby 18500, vyplácení přeplatků, pacht Suvorovova 441,650)</t>
    </r>
  </si>
  <si>
    <r>
      <rPr>
        <sz val="10"/>
        <rFont val="Arial CE"/>
      </rPr>
      <t xml:space="preserve">              § 3613 v nebytových prostorech </t>
    </r>
    <r>
      <rPr>
        <sz val="9"/>
        <rFont val="Arial CE"/>
      </rPr>
      <t>(odbor organizační: Kavamat 3, Metropolitní síť 83,405+1194,7929)</t>
    </r>
  </si>
  <si>
    <r>
      <rPr>
        <sz val="10"/>
        <rFont val="Arial CE"/>
      </rPr>
      <t xml:space="preserve">              § 3613 v nebyt.prostorech </t>
    </r>
    <r>
      <rPr>
        <sz val="9"/>
        <rFont val="Arial CE"/>
      </rPr>
      <t>(odbor správy majetku: s DPH 0% je 100 =nájem plynovodu, s DPH 21%=325)</t>
    </r>
  </si>
  <si>
    <r>
      <rPr>
        <sz val="10"/>
        <rFont val="Arial CE"/>
      </rPr>
      <t xml:space="preserve">              § 3613 v nebytových prostorech </t>
    </r>
    <r>
      <rPr>
        <sz val="9"/>
        <rFont val="Arial CE"/>
      </rPr>
      <t>(odbor bytový: nájmy 13500, zálohy na služby 3000, kryté stání Loučka 240, krátkodobé 20, Hotel Praha 746, zálohy na služby a energie Hotel Praha 216, nájem teplovod Smet.sady 134)</t>
    </r>
  </si>
  <si>
    <r>
      <rPr>
        <sz val="10"/>
        <rFont val="Arial CE"/>
      </rPr>
      <t xml:space="preserve">              § 3634 v zásobování teplem </t>
    </r>
    <r>
      <rPr>
        <sz val="9"/>
        <rFont val="Arial CE"/>
      </rPr>
      <t>(VEOLIA)</t>
    </r>
  </si>
  <si>
    <r>
      <rPr>
        <sz val="10"/>
        <rFont val="Arial CE"/>
      </rPr>
      <t xml:space="preserve">              § 4351 v domech s pečovatelskou službou </t>
    </r>
    <r>
      <rPr>
        <sz val="9"/>
        <rFont val="Arial CE"/>
      </rPr>
      <t xml:space="preserve">(nájmy: krátkodobé 18), </t>
    </r>
    <r>
      <rPr>
        <sz val="8"/>
        <rFont val="Arial CE"/>
      </rPr>
      <t>pozn.:skut.k 31.8.2020 vč.pol.2329</t>
    </r>
  </si>
  <si>
    <r>
      <rPr>
        <sz val="10"/>
        <rFont val="Arial CE"/>
      </rPr>
      <t xml:space="preserve">              § 4379 v klubech seniorů </t>
    </r>
    <r>
      <rPr>
        <sz val="9"/>
        <rFont val="Arial CE"/>
      </rPr>
      <t xml:space="preserve">(nájmy: dlouhodobé 16, krátkodobé 11) </t>
    </r>
  </si>
  <si>
    <t>Příjmy z úroků</t>
  </si>
  <si>
    <t>Sankční platby přijaté od jiných subjektů</t>
  </si>
  <si>
    <r>
      <rPr>
        <sz val="10"/>
        <rFont val="Arial CE"/>
      </rPr>
      <t xml:space="preserve">z toho:  § 2141 vnitřní obchod </t>
    </r>
    <r>
      <rPr>
        <sz val="9"/>
        <rFont val="Arial CE"/>
      </rPr>
      <t>(obecní živnostenský úřad: ve správním řízení 5, v blokovém řízení 15)</t>
    </r>
  </si>
  <si>
    <t xml:space="preserve">             § 2169 stavební úřad</t>
  </si>
  <si>
    <t xml:space="preserve">             § 2223 dopravní přestupky </t>
  </si>
  <si>
    <r>
      <rPr>
        <sz val="10"/>
        <rFont val="Arial CE"/>
      </rPr>
      <t xml:space="preserve">             § 2223 dopravní přestupky </t>
    </r>
    <r>
      <rPr>
        <sz val="9"/>
        <rFont val="Arial CE"/>
      </rPr>
      <t>(radary)</t>
    </r>
  </si>
  <si>
    <t xml:space="preserve">             § 3613 smluvní pokuta Čerťák (odbor bytový)</t>
  </si>
  <si>
    <t xml:space="preserve">             § 3633 smluvní pokuta IS RD Za Školou</t>
  </si>
  <si>
    <t xml:space="preserve">             § 3769 ostatní správa v ochraně životního prostředí       </t>
  </si>
  <si>
    <r>
      <rPr>
        <sz val="10"/>
        <rFont val="Arial CE"/>
      </rPr>
      <t xml:space="preserve">             § 5311 bezpečnost a veřejný pořádek </t>
    </r>
    <r>
      <rPr>
        <sz val="9"/>
        <rFont val="Arial CE"/>
      </rPr>
      <t>(Městská policie: na místě zaplacené 500, na místě nezapl. 150)</t>
    </r>
  </si>
  <si>
    <r>
      <rPr>
        <sz val="10"/>
        <rFont val="Arial CE"/>
      </rPr>
      <t xml:space="preserve">             § 6171 pokuty </t>
    </r>
    <r>
      <rPr>
        <sz val="9"/>
        <rFont val="Arial CE"/>
      </rPr>
      <t>(odbor přestupkových agend)</t>
    </r>
  </si>
  <si>
    <r>
      <rPr>
        <sz val="10"/>
        <rFont val="Arial CE"/>
      </rPr>
      <t xml:space="preserve">             § 6171 pokuty </t>
    </r>
    <r>
      <rPr>
        <sz val="9"/>
        <rFont val="Arial CE"/>
      </rPr>
      <t>(odbor správních agend)</t>
    </r>
  </si>
  <si>
    <r>
      <rPr>
        <b/>
        <sz val="10"/>
        <rFont val="Arial CE"/>
      </rPr>
      <t xml:space="preserve">Ostatní příjmy z fin.vypořádání předch.let od jiných veřej.rozpočtů </t>
    </r>
    <r>
      <rPr>
        <sz val="10"/>
        <rFont val="Arial CE"/>
      </rPr>
      <t xml:space="preserve">doplatek dotace 2019-volby do EP </t>
    </r>
  </si>
  <si>
    <r>
      <rPr>
        <b/>
        <sz val="10"/>
        <rFont val="Arial CE"/>
      </rPr>
      <t xml:space="preserve">Ostatní přijaté vratky transferů </t>
    </r>
    <r>
      <rPr>
        <sz val="10"/>
        <rFont val="Arial CE"/>
      </rPr>
      <t>(příspěvků a dotací)</t>
    </r>
  </si>
  <si>
    <t>z toho § 3111 MŠ vratky příspěvků 2019 na energie (org.305+307+309)</t>
  </si>
  <si>
    <t xml:space="preserve">           § 3111 MŠ vratky dotace 2019 - Šablony I (org. 0309)</t>
  </si>
  <si>
    <t xml:space="preserve">           § 3111 vratky veř.výpomoci 2019 - individuální žádosti kultura+sport (org.1180)</t>
  </si>
  <si>
    <t xml:space="preserve">           § 3113 ZŠ vratky příspěvků 2019 na energie (org.321+325)</t>
  </si>
  <si>
    <t xml:space="preserve">           § 3113 ZŠ vratky dotace 2019 - Šablony I  (org. 0323)</t>
  </si>
  <si>
    <t xml:space="preserve">           § 3233 SVČ Fokus vratky příspěvků 2019 na energie</t>
  </si>
  <si>
    <t xml:space="preserve">           § 3311 Beskydské divadlo vratky příspěvků 2019 na energie</t>
  </si>
  <si>
    <t xml:space="preserve">           § 3392 MěKS vratky příspěvků 2019 na energie</t>
  </si>
  <si>
    <t xml:space="preserve">           § 3412 Basketbalový klub z.s.-vratky příspěvků 2019 energie a provoz</t>
  </si>
  <si>
    <t xml:space="preserve">           § 3419 vratky veř.výpomoci 2019 - sport (org.1134, 1136,1137, 1141, 1180)</t>
  </si>
  <si>
    <t xml:space="preserve">           § 3429 vratky veř.výpomoci 2019 - sport (org. 1141)</t>
  </si>
  <si>
    <t xml:space="preserve">           § 4171- § 4379 dávky a podpory v soc.zabezpečení z minulých let</t>
  </si>
  <si>
    <t>Příjmy z prodeje krd a drobného dld majetku</t>
  </si>
  <si>
    <r>
      <rPr>
        <b/>
        <sz val="10"/>
        <rFont val="Arial CE"/>
      </rPr>
      <t xml:space="preserve">Přijaté neinvestiční dary </t>
    </r>
    <r>
      <rPr>
        <sz val="9"/>
        <rFont val="Arial CE"/>
      </rPr>
      <t xml:space="preserve">(Veolia Dalkia ČR-financování kulturních a společenských akcí města) </t>
    </r>
  </si>
  <si>
    <t>Přijaté pojistné náhrady</t>
  </si>
  <si>
    <t>Přijaté nekapitálové příspěvky a náhrady</t>
  </si>
  <si>
    <r>
      <rPr>
        <sz val="10"/>
        <rFont val="Arial CE"/>
      </rPr>
      <t xml:space="preserve">             § 2141 vnitřní obchod </t>
    </r>
    <r>
      <rPr>
        <sz val="9"/>
        <rFont val="Arial CE"/>
      </rPr>
      <t>(obecní živnostenský úřad: náklady řízení)</t>
    </r>
  </si>
  <si>
    <r>
      <rPr>
        <sz val="10"/>
        <rFont val="Arial CE"/>
      </rPr>
      <t xml:space="preserve">             § 2223 bezpečnost silničního provozu </t>
    </r>
    <r>
      <rPr>
        <sz val="9"/>
        <rFont val="Arial CE"/>
      </rPr>
      <t>(dopravní přestupky: náklady řízení)</t>
    </r>
  </si>
  <si>
    <r>
      <rPr>
        <sz val="10"/>
        <rFont val="Arial CE"/>
      </rPr>
      <t xml:space="preserve">             § 3612 bytové hospodářství </t>
    </r>
    <r>
      <rPr>
        <sz val="9"/>
        <rFont val="Arial CE"/>
      </rPr>
      <t>(odbor bytový: úhrada nákladů soudních řízení+poplatky z prodlení)</t>
    </r>
  </si>
  <si>
    <r>
      <rPr>
        <sz val="10"/>
        <rFont val="Arial CE"/>
      </rPr>
      <t xml:space="preserve">             § 3613 nebytové hospodářství </t>
    </r>
    <r>
      <rPr>
        <sz val="9"/>
        <rFont val="Arial CE"/>
      </rPr>
      <t>(odb.bytový: úhrada nákladů soudních řízení+popl.z prodlení,OSM 3,84798)</t>
    </r>
  </si>
  <si>
    <r>
      <rPr>
        <sz val="10"/>
        <rFont val="Arial CE"/>
      </rPr>
      <t xml:space="preserve">             § 3631 veřejné osvětlení (náhrada za </t>
    </r>
    <r>
      <rPr>
        <sz val="9"/>
        <rFont val="Arial CE"/>
      </rPr>
      <t>VO na území obce Šenov u NJ+F67</t>
    </r>
    <r>
      <rPr>
        <sz val="10"/>
        <rFont val="Arial CE"/>
      </rPr>
      <t>)</t>
    </r>
  </si>
  <si>
    <r>
      <rPr>
        <sz val="10"/>
        <rFont val="Arial CE"/>
      </rPr>
      <t xml:space="preserve">             § 3632 pohřebnictví (</t>
    </r>
    <r>
      <rPr>
        <sz val="9"/>
        <rFont val="Arial CE"/>
      </rPr>
      <t>příspěvek od Česko-něm fondu budoucnosti na sanaci čestných hrobů NJ</t>
    </r>
    <r>
      <rPr>
        <sz val="10"/>
        <rFont val="Arial CE"/>
      </rPr>
      <t>)</t>
    </r>
  </si>
  <si>
    <r>
      <rPr>
        <sz val="10"/>
        <rFont val="Arial CE"/>
      </rPr>
      <t xml:space="preserve">             § 3639 náklady řízení </t>
    </r>
    <r>
      <rPr>
        <sz val="9"/>
        <rFont val="Arial CE"/>
      </rPr>
      <t>(odbor finanční)</t>
    </r>
  </si>
  <si>
    <r>
      <rPr>
        <sz val="10"/>
        <rFont val="Arial CE"/>
      </rPr>
      <t xml:space="preserve">             § 3722 sběr a svoz komunálních odpadů </t>
    </r>
    <r>
      <rPr>
        <sz val="9"/>
        <rFont val="Arial CE"/>
      </rPr>
      <t xml:space="preserve">(příspěvek od EKOKOMu)               </t>
    </r>
  </si>
  <si>
    <r>
      <rPr>
        <sz val="10"/>
        <rFont val="Arial CE"/>
      </rPr>
      <t xml:space="preserve">             § 3769 ostatní správa v ochraně životního prostředí</t>
    </r>
    <r>
      <rPr>
        <sz val="9"/>
        <rFont val="Arial CE"/>
      </rPr>
      <t xml:space="preserve">       </t>
    </r>
  </si>
  <si>
    <r>
      <rPr>
        <sz val="10"/>
        <rFont val="Arial CE"/>
      </rPr>
      <t xml:space="preserve">             § 4329 ostatní soc.péče a pomoc dětem a mládeži</t>
    </r>
    <r>
      <rPr>
        <sz val="9"/>
        <rFont val="Arial CE"/>
      </rPr>
      <t xml:space="preserve">   </t>
    </r>
  </si>
  <si>
    <r>
      <rPr>
        <sz val="10"/>
        <rFont val="Arial CE"/>
      </rPr>
      <t xml:space="preserve">             § 5311 bezpečnost a veřejný pořádek</t>
    </r>
    <r>
      <rPr>
        <sz val="9"/>
        <rFont val="Arial CE"/>
      </rPr>
      <t xml:space="preserve"> (Městská policie: náhrady)</t>
    </r>
  </si>
  <si>
    <r>
      <rPr>
        <sz val="10"/>
        <rFont val="Arial CE"/>
      </rPr>
      <t xml:space="preserve">             § 6171 činnost místní správy </t>
    </r>
    <r>
      <rPr>
        <sz val="9"/>
        <rFont val="Arial CE"/>
      </rPr>
      <t>(odbor přestupkových agend: náklady řízení)</t>
    </r>
  </si>
  <si>
    <r>
      <rPr>
        <sz val="10"/>
        <rFont val="Arial CE"/>
      </rPr>
      <t xml:space="preserve">             § 6171 činnost místní správy</t>
    </r>
    <r>
      <rPr>
        <sz val="9"/>
        <rFont val="Arial CE"/>
      </rPr>
      <t xml:space="preserve"> (náhrady škod, dobropisy z min.let)</t>
    </r>
  </si>
  <si>
    <r>
      <rPr>
        <sz val="10"/>
        <rFont val="Arial CE"/>
      </rPr>
      <t xml:space="preserve">             § 6171 činnost místní správy</t>
    </r>
    <r>
      <rPr>
        <sz val="9"/>
        <rFont val="Arial CE"/>
      </rPr>
      <t xml:space="preserve"> (odbor finanční: exekuční a soudní náklady)</t>
    </r>
  </si>
  <si>
    <r>
      <rPr>
        <sz val="10"/>
        <rFont val="Arial CE"/>
      </rPr>
      <t xml:space="preserve">             § 6409 ostatní činnosti j.n. (</t>
    </r>
    <r>
      <rPr>
        <sz val="9"/>
        <rFont val="Arial CE"/>
      </rPr>
      <t>příspěvek na opravu kamenného divadla</t>
    </r>
    <r>
      <rPr>
        <sz val="10"/>
        <rFont val="Arial CE"/>
      </rPr>
      <t>)</t>
    </r>
  </si>
  <si>
    <t>Neidentifikované příjmy</t>
  </si>
  <si>
    <t>Ostatní nedaňové příjmy j.n.</t>
  </si>
  <si>
    <t>z toho: § 2292 dopravní obslužnost (odbor dopravy)</t>
  </si>
  <si>
    <r>
      <rPr>
        <sz val="10"/>
        <rFont val="Arial CE"/>
      </rPr>
      <t xml:space="preserve">             § 3341 kabelová televize Straník-přihlášky</t>
    </r>
    <r>
      <rPr>
        <sz val="9"/>
        <rFont val="Arial CE"/>
      </rPr>
      <t xml:space="preserve"> </t>
    </r>
    <r>
      <rPr>
        <sz val="10"/>
        <rFont val="Arial CE"/>
      </rPr>
      <t>(odbor správy majetku)</t>
    </r>
  </si>
  <si>
    <t xml:space="preserve">             § 3612 bytové hospodářství (odbor bytový)</t>
  </si>
  <si>
    <t xml:space="preserve">             § 3613 nebytové hospodářství (odbor bytový)</t>
  </si>
  <si>
    <r>
      <rPr>
        <sz val="10"/>
        <rFont val="Arial CE"/>
      </rPr>
      <t xml:space="preserve">             § 3613 chata Jičínka </t>
    </r>
    <r>
      <rPr>
        <sz val="10"/>
        <rFont val="Arial CE"/>
      </rPr>
      <t>(org. 4381)=účet 2310440, OSM kovošrot 0,310 + ostatní=účet 2310600</t>
    </r>
  </si>
  <si>
    <r>
      <rPr>
        <sz val="10"/>
        <rFont val="Arial CE"/>
      </rPr>
      <t xml:space="preserve">             § 3632</t>
    </r>
    <r>
      <rPr>
        <sz val="10"/>
        <rFont val="Arial CE"/>
      </rPr>
      <t xml:space="preserve"> pohřebnictví (odbor sociálních věcí - příjmy ze sociálních pohřbů)</t>
    </r>
  </si>
  <si>
    <r>
      <rPr>
        <sz val="10"/>
        <rFont val="Arial CE"/>
      </rPr>
      <t xml:space="preserve">             § 3639 provoz internetu ve Straníku </t>
    </r>
    <r>
      <rPr>
        <sz val="10"/>
        <rFont val="Arial CE"/>
      </rPr>
      <t>(odbor správy majetku)</t>
    </r>
  </si>
  <si>
    <t xml:space="preserve">             § 4351 domy s pečovatelskou službou (odbor bytový)</t>
  </si>
  <si>
    <t xml:space="preserve">             § 4399 ostatní záležitosti soc.věcí a politiky zaměstnanosti</t>
  </si>
  <si>
    <t xml:space="preserve">             § 6171 odbor organizační (DPH)</t>
  </si>
  <si>
    <t xml:space="preserve">             § 6409 odbor organizační </t>
  </si>
  <si>
    <r>
      <rPr>
        <b/>
        <sz val="10"/>
        <rFont val="Arial CE"/>
      </rPr>
      <t xml:space="preserve">Splátky půjč.prostředků od podnik.subjektů-FO </t>
    </r>
    <r>
      <rPr>
        <sz val="10"/>
        <rFont val="Arial CE"/>
      </rPr>
      <t>(návratná fin.výpomoc 2019 org.1180-Ing.Žitníková, projekt Beránek s plandavým ouškem)</t>
    </r>
  </si>
  <si>
    <r>
      <rPr>
        <b/>
        <sz val="10"/>
        <rFont val="Arial CE"/>
      </rPr>
      <t xml:space="preserve">Příjmy z prodeje pozemků </t>
    </r>
    <r>
      <rPr>
        <sz val="10"/>
        <rFont val="Arial CE"/>
      </rPr>
      <t>(v mil. Kč: za Kauflandem 5,95 + Dolní Brána 3,9 + IS Za Školou 3.etapa 44,064+ Lokalita Pod Skalkou 14,478 + chata Bludovice 0,8 + SBD Venkov 1,8 + trafostanice ČP 0,4 + ost. 2,5)</t>
    </r>
  </si>
  <si>
    <t xml:space="preserve">Příjmy z prodeje ostatních nemovitých věcí a jejich částí </t>
  </si>
  <si>
    <t xml:space="preserve">z toho: bytový dům Purkyňova 40 (podíl města 64/100) </t>
  </si>
  <si>
    <t xml:space="preserve">            nebytový dům Karla Čapka 15</t>
  </si>
  <si>
    <t xml:space="preserve">            bytový dům Hoblíkova 32</t>
  </si>
  <si>
    <t xml:space="preserve">            bytový dům Dolní Brána 26</t>
  </si>
  <si>
    <t xml:space="preserve">            nebytový dům Hoblíkova 3</t>
  </si>
  <si>
    <t xml:space="preserve">            nebytový dům U Jezu - celý areál - odhad</t>
  </si>
  <si>
    <t xml:space="preserve">            bytový dům Beskydská 176 (Škola života) - odhad</t>
  </si>
  <si>
    <t xml:space="preserve">            vodovodní řady města na pozemcích Žilina, Bludovice, NJ (ORJ 102)</t>
  </si>
  <si>
    <r>
      <rPr>
        <b/>
        <sz val="10"/>
        <rFont val="Arial CE"/>
      </rPr>
      <t>Příjmy z prodeje ostatního hmotného dlouhodobého majetku</t>
    </r>
    <r>
      <rPr>
        <sz val="9"/>
        <rFont val="Arial CE"/>
      </rPr>
      <t xml:space="preserve"> </t>
    </r>
  </si>
  <si>
    <r>
      <rPr>
        <b/>
        <sz val="10"/>
        <rFont val="Arial CE"/>
      </rPr>
      <t>Ostatní příjmy z prodeje dlouhodobého majetku</t>
    </r>
    <r>
      <rPr>
        <sz val="9"/>
        <rFont val="Arial CE"/>
      </rPr>
      <t xml:space="preserve"> (odbor organizační: metropolitní síť)</t>
    </r>
  </si>
  <si>
    <r>
      <rPr>
        <b/>
        <sz val="10"/>
        <rFont val="Arial CE"/>
      </rPr>
      <t xml:space="preserve">Přijaté dary na pořízení dlouhodobého majetku </t>
    </r>
    <r>
      <rPr>
        <sz val="10"/>
        <rFont val="Arial CE"/>
      </rPr>
      <t>(chodník Na Valech-spoluúčast, komunikace ČSAD r. 2021)</t>
    </r>
  </si>
  <si>
    <t>Přijaté příspěvky na pořízení dlouhodobého majetku</t>
  </si>
  <si>
    <t>Ostatní investiční příjmy j.n.</t>
  </si>
  <si>
    <t xml:space="preserve">             Modernizace kotelny zimního stadionu- bude u dotace na Rekonstrukci střechy</t>
  </si>
  <si>
    <t xml:space="preserve">             Vybudování kotelny v DPS U Jičínky 25</t>
  </si>
  <si>
    <t xml:space="preserve">             Místo pro přecházení Bludovice u České školy</t>
  </si>
  <si>
    <t xml:space="preserve">             Stavební úprava a nástavba objektu SVČ Fokus</t>
  </si>
  <si>
    <t>Třída 4  - Přijaté transfery</t>
  </si>
  <si>
    <t xml:space="preserve">Neinvestiční přijaté transfery z všeobecné pokladní správy státního rozpočtu </t>
  </si>
  <si>
    <t xml:space="preserve">               kompenzační bonus v souvislosti s kriz.opatřeními spojenými s výskytem koronaviru </t>
  </si>
  <si>
    <t xml:space="preserve">               na společné volby do Senátu Parlamentu ČR a zastupitelstev krajů</t>
  </si>
  <si>
    <r>
      <rPr>
        <b/>
        <sz val="10"/>
        <rFont val="Arial CE"/>
      </rPr>
      <t xml:space="preserve">Neinvestiční přijaté transfery ze státního rozpočtu v rámci souhrnného dotačního vztahu </t>
    </r>
    <r>
      <rPr>
        <sz val="10"/>
        <rFont val="Arial CE"/>
      </rPr>
      <t>(2020: příspěvek na výkon státní správy, z toho základní působnost 958935,0949 + matriční působnost 709659,9826 + příspěvek za narozené 520950 + příspěvek za sňatek 433320 + příspěvek za úmrtí 542800 + příspěvek za určení otcovství 39919 + stavební působnost 4236063,649 + pověřený obecní úřad 7723640,937 + rozšířená působnost 23616817,65 + obč.průkazy (5454 ks) + veřejné opatrovnictví 1363000 (47 opatr.) + 1530786 územní plánování + 236555 řidičské průkazy (2057 ks) + zaokrouhleno)                                                                                                                                                                                                                                                                                                                                                                                                                                                                     (2021: ...................................)</t>
    </r>
  </si>
  <si>
    <t xml:space="preserve">Ostatní neinvestiční přijaté transfery ze státního rozpočtu </t>
  </si>
  <si>
    <r>
      <rPr>
        <sz val="10"/>
        <rFont val="Arial CE"/>
      </rPr>
      <t xml:space="preserve">              ostatní </t>
    </r>
    <r>
      <rPr>
        <sz val="9"/>
        <rFont val="Arial CE"/>
      </rPr>
      <t>(minimální podíl melioračních dřevin, aj.)</t>
    </r>
  </si>
  <si>
    <t xml:space="preserve">              Výkon pěstounské péče (ÚZ 13010)</t>
  </si>
  <si>
    <t xml:space="preserve">              Výkon sociálněprávní ochrany dětí (ÚZ 13011)</t>
  </si>
  <si>
    <t xml:space="preserve">              Na výkon sociální práce mimo SPOD (ÚZ 13015)</t>
  </si>
  <si>
    <t xml:space="preserve">                                                        ÚZ 13351</t>
  </si>
  <si>
    <t xml:space="preserve">              MMR IROP SR NIV-EÚ bytového domu Revoluční 36 (ÚZ 17015)</t>
  </si>
  <si>
    <t xml:space="preserve">              MMR IROP EU NIV-EÚ bytového domu Revoluční 36 (ÚZ 17016)</t>
  </si>
  <si>
    <t xml:space="preserve">              Mze-zmírnění dopadů kůrovcové kalamity v lesích 1.10.2017-31.12.2018 (ÚZ 29030)</t>
  </si>
  <si>
    <t xml:space="preserve">                                                 ÚZ 33063</t>
  </si>
  <si>
    <t xml:space="preserve">                                                 ÚZ 34053</t>
  </si>
  <si>
    <t xml:space="preserve">              Min.kultury-Program regenerace MPR a MPZ</t>
  </si>
  <si>
    <t>Neinvestiční přijaté transfery od obcí</t>
  </si>
  <si>
    <r>
      <rPr>
        <sz val="10"/>
        <rFont val="Arial CE"/>
      </rPr>
      <t xml:space="preserve">z toho: za veřejnoprávní smlouvy s ostatními obcemi na úseku přestupků </t>
    </r>
    <r>
      <rPr>
        <sz val="9"/>
        <rFont val="Arial CE"/>
      </rPr>
      <t>(odbor přestupkových agend)</t>
    </r>
  </si>
  <si>
    <r>
      <rPr>
        <sz val="10"/>
        <rFont val="Arial CE"/>
      </rPr>
      <t xml:space="preserve">             za veřejnopravní smlouvy s ostatními obcemi </t>
    </r>
    <r>
      <rPr>
        <sz val="9"/>
        <rFont val="Arial CE"/>
      </rPr>
      <t>(Městská policie-odchyt psů)</t>
    </r>
  </si>
  <si>
    <t xml:space="preserve">             za poskytování odlehčovací služby Pohoda (ProSenior NJ)</t>
  </si>
  <si>
    <t xml:space="preserve">             na poskytování podpory soc.služeb dle zákona o soc.službách ORJ 541, org.1113</t>
  </si>
  <si>
    <t xml:space="preserve">             na poskytování podpory soc.služeb dle zákona o soc.službách ORJ 541, org.1114</t>
  </si>
  <si>
    <t xml:space="preserve">             za veřejnoprávní smlouvy s ostatními obcemi (odbor životního prostředí - veř.zeleň)</t>
  </si>
  <si>
    <r>
      <rPr>
        <sz val="10"/>
        <rFont val="Arial CE"/>
      </rPr>
      <t xml:space="preserve">             za veřejnoprávní smlouvy s ostatními obcemi </t>
    </r>
    <r>
      <rPr>
        <sz val="9"/>
        <rFont val="Arial CE"/>
      </rPr>
      <t>(</t>
    </r>
    <r>
      <rPr>
        <sz val="10"/>
        <rFont val="Arial CE"/>
      </rPr>
      <t>stavební úřad</t>
    </r>
    <r>
      <rPr>
        <sz val="9"/>
        <rFont val="Arial CE"/>
      </rPr>
      <t>)</t>
    </r>
  </si>
  <si>
    <t xml:space="preserve">Neinvestiční přijaté transfery od krajů </t>
  </si>
  <si>
    <t xml:space="preserve">              pořízení ochranných prostředků a pomůcek pro dopravce veř.dopravy- covid-19 (ÚZ 27009) </t>
  </si>
  <si>
    <t xml:space="preserve">              Okresní a kraj.soutěže typu AaB-SVČ Fokus (ÚZ 133)</t>
  </si>
  <si>
    <t xml:space="preserve">              podpora technických atraktivit v NJ (ÚZ 201)</t>
  </si>
  <si>
    <t xml:space="preserve">              zajištění výkonu regionálních funkcí knihoven-MěKS (ÚZ 345)</t>
  </si>
  <si>
    <r>
      <rPr>
        <sz val="10"/>
        <rFont val="Arial CE"/>
      </rPr>
      <t xml:space="preserve">              poskytování sociálních služeb (ÚZ 13305) - </t>
    </r>
    <r>
      <rPr>
        <sz val="9"/>
        <rFont val="Arial CE"/>
      </rPr>
      <t>pro Prosenior</t>
    </r>
  </si>
  <si>
    <r>
      <rPr>
        <sz val="9"/>
        <rFont val="Arial CE"/>
      </rPr>
      <t>2360100/741/6330/</t>
    </r>
    <r>
      <rPr>
        <b/>
        <sz val="9"/>
        <rFont val="Arial CE"/>
      </rPr>
      <t>4134</t>
    </r>
    <r>
      <rPr>
        <sz val="9"/>
        <rFont val="Arial CE"/>
      </rPr>
      <t>/0/0</t>
    </r>
  </si>
  <si>
    <r>
      <rPr>
        <b/>
        <sz val="10"/>
        <rFont val="Arial CE"/>
      </rPr>
      <t xml:space="preserve">Převody z rozpočtových účtů </t>
    </r>
    <r>
      <rPr>
        <sz val="9"/>
        <rFont val="Arial CE"/>
      </rPr>
      <t>(sociální fond)</t>
    </r>
  </si>
  <si>
    <t>Investiční přijaté transfery ze SF</t>
  </si>
  <si>
    <t xml:space="preserve">              SFŽP -IV- nákup vozidel na alternativní pohon pro město NJ (ÚZ 90992)</t>
  </si>
  <si>
    <t xml:space="preserve">              SZIF-dotace pro JSDH Straník</t>
  </si>
  <si>
    <t xml:space="preserve">              SZIF- IV-SR-Program na rozvoj venkova-proj.Oprava kamenného divadla Skalky (ÚZ 89509)</t>
  </si>
  <si>
    <t xml:space="preserve">              SZIF- IV-EU-Program na rozvoj venkova-proj.Oprava kamenného divadla Skalky (ÚZ 89510)</t>
  </si>
  <si>
    <t>Ostatní investiční přijaté transfery ze státního rozpočtu</t>
  </si>
  <si>
    <t xml:space="preserve">             Zborovská 11 (revitalizace bytového domu) - dle rozhodnutí o poskytnutí dotace</t>
  </si>
  <si>
    <t xml:space="preserve">             Na Lani 212 (revitalizace bytového domu) -  dle rozhodnutí o poskytnutí dotace</t>
  </si>
  <si>
    <t xml:space="preserve">              MMR - Místo pro přecházení na silnici I/57 Bludovice u NJ (ÚZ 17969) </t>
  </si>
  <si>
    <t xml:space="preserve">              MMR IROP SR IV-EÚ bytového domu Revoluční 36 (ÚZ 17968)</t>
  </si>
  <si>
    <t xml:space="preserve">              MMR IROP EU IV-EÚ bytového domu Revoluční 36 (ÚZ 17969)</t>
  </si>
  <si>
    <t xml:space="preserve">              MMR IROP SR IV-Regulační plán MPR NJ (ÚZ 17968)</t>
  </si>
  <si>
    <t xml:space="preserve">              MMR IROP EU IV-Regulační plán MPR NJ (ÚZ 17969)</t>
  </si>
  <si>
    <t xml:space="preserve">              Opatření ke snížení energ.náročnosti VO - EFEKT 2021 (ÚZ 22500) </t>
  </si>
  <si>
    <t xml:space="preserve">                                          ÚZ 33502</t>
  </si>
  <si>
    <t xml:space="preserve">                                          ÚZ 34544</t>
  </si>
  <si>
    <t>Investiční přijaté transfery od krajů</t>
  </si>
  <si>
    <t xml:space="preserve">             Huckelovy vily (ÚZ 201) - dotace</t>
  </si>
  <si>
    <t xml:space="preserve">             Podpora technických atraktivit v NJ (ÚZ 201)</t>
  </si>
  <si>
    <t xml:space="preserve">             Rozšíření průmyslové zóny 2.etapa - dotace MSK (ÚZ 201)</t>
  </si>
  <si>
    <t xml:space="preserve">             Cyklostezka NJ-Hostašovice - úsek vojenská vlečka (ÚZ 719)</t>
  </si>
  <si>
    <r>
      <rPr>
        <b/>
        <sz val="10"/>
        <rFont val="Arial CE"/>
      </rPr>
      <t xml:space="preserve">Změna stavu krátkodobých prostředků na bankovních účtech </t>
    </r>
    <r>
      <rPr>
        <sz val="9"/>
        <rFont val="Arial CE"/>
      </rPr>
      <t>(zapojení konečného zůstatku k 31.12.2020 na účtech města)</t>
    </r>
  </si>
  <si>
    <r>
      <rPr>
        <b/>
        <sz val="10"/>
        <rFont val="Arial CE"/>
      </rPr>
      <t xml:space="preserve">Aktivní krátkodobé operace řízení likvidity - příjmy </t>
    </r>
    <r>
      <rPr>
        <sz val="9"/>
        <rFont val="Arial CE"/>
      </rPr>
      <t>(zhodnocování volných finančních zdrojů města)</t>
    </r>
  </si>
  <si>
    <r>
      <rPr>
        <b/>
        <sz val="10"/>
        <rFont val="Arial CE"/>
      </rPr>
      <t>Dlouhodobé přijaté půjčené prostředky</t>
    </r>
    <r>
      <rPr>
        <sz val="9"/>
        <rFont val="Arial CE"/>
      </rPr>
      <t xml:space="preserve"> (investiční úvěr na akce: Revitalizace K Archívu 2+Revitalizace Zborovská 11+Revitalizace Na Lani 212)</t>
    </r>
  </si>
  <si>
    <t>Změna stavu dlouhodobých prostředků na bankovních účtech</t>
  </si>
  <si>
    <t>Operace z peněžních účtů organizace nemající charakter příjmů a výdajů vládního sektoru</t>
  </si>
  <si>
    <t xml:space="preserve">            splátky úvěru do DSO regionu Novojičínska - Kanalizace Žilina-Loučka</t>
  </si>
  <si>
    <t xml:space="preserve">            DPH - přenesená daňová povinnost</t>
  </si>
  <si>
    <t>Výdaje</t>
  </si>
  <si>
    <t>ORJ 1xx - Odbor správy majetku</t>
  </si>
  <si>
    <t>102 - Vodní hospodářství</t>
  </si>
  <si>
    <r>
      <rPr>
        <b/>
        <sz val="10"/>
        <rFont val="Arial CE"/>
      </rPr>
      <t>Pitná voda</t>
    </r>
    <r>
      <rPr>
        <sz val="9"/>
        <rFont val="Arial CE"/>
      </rPr>
      <t xml:space="preserve"> (účet 2310800)</t>
    </r>
  </si>
  <si>
    <t>0387/2310/5151</t>
  </si>
  <si>
    <t xml:space="preserve">           dovoz pitné vody </t>
  </si>
  <si>
    <t>0387/2310/5169</t>
  </si>
  <si>
    <r>
      <rPr>
        <sz val="10"/>
        <rFont val="Arial CE"/>
      </rPr>
      <t xml:space="preserve">           </t>
    </r>
    <r>
      <rPr>
        <sz val="9"/>
        <rFont val="Arial CE"/>
      </rPr>
      <t xml:space="preserve">PD k opravám, pasport vodovodů </t>
    </r>
  </si>
  <si>
    <t>0387/2310/5171</t>
  </si>
  <si>
    <r>
      <rPr>
        <sz val="10"/>
        <rFont val="Arial CE"/>
      </rPr>
      <t xml:space="preserve">           </t>
    </r>
    <r>
      <rPr>
        <sz val="9"/>
        <rFont val="Arial CE"/>
      </rPr>
      <t>opravy a udržba</t>
    </r>
  </si>
  <si>
    <r>
      <rPr>
        <b/>
        <sz val="10"/>
        <rFont val="Arial CE"/>
      </rPr>
      <t xml:space="preserve">Odvádění a čištění odpadních vod a nakládání s kaly </t>
    </r>
    <r>
      <rPr>
        <sz val="9"/>
        <rFont val="Arial CE"/>
      </rPr>
      <t>(účet 2310800)</t>
    </r>
  </si>
  <si>
    <t>0387/2321/5151</t>
  </si>
  <si>
    <t xml:space="preserve">            studená voda </t>
  </si>
  <si>
    <t>0387/2321/5169</t>
  </si>
  <si>
    <t xml:space="preserve">            revize, poplatky, PD k opravám, pasport kanalizace</t>
  </si>
  <si>
    <t>0387/2321/5171</t>
  </si>
  <si>
    <t xml:space="preserve">            opravy a údržba</t>
  </si>
  <si>
    <r>
      <rPr>
        <sz val="10"/>
        <rFont val="Arial CE"/>
      </rPr>
      <t xml:space="preserve">            Plán financování obnovy </t>
    </r>
    <r>
      <rPr>
        <sz val="9"/>
        <rFont val="Arial CE"/>
      </rPr>
      <t>(účet 2310441) - opr. a udržování (rekonstrukce - obnova kanallizačních šachet ul. Slezská a Na Prachárně)</t>
    </r>
  </si>
  <si>
    <r>
      <rPr>
        <b/>
        <sz val="10"/>
        <rFont val="Arial CE"/>
      </rPr>
      <t xml:space="preserve">Úpravy drobných vodních toků </t>
    </r>
    <r>
      <rPr>
        <sz val="10"/>
        <rFont val="Arial CE"/>
      </rPr>
      <t>(účet 231 0800)</t>
    </r>
  </si>
  <si>
    <t>0387/2333/5169</t>
  </si>
  <si>
    <t xml:space="preserve">            revize, poplatky, PD k opravám</t>
  </si>
  <si>
    <t>0387/2333/5171</t>
  </si>
  <si>
    <t>110 - Doprava</t>
  </si>
  <si>
    <r>
      <rPr>
        <b/>
        <sz val="10"/>
        <rFont val="Arial CE"/>
      </rPr>
      <t xml:space="preserve">Silnice </t>
    </r>
    <r>
      <rPr>
        <sz val="8"/>
        <rFont val="Arial CE"/>
      </rPr>
      <t>(účet 2310800)</t>
    </r>
  </si>
  <si>
    <t>z toho: Investice celkem</t>
  </si>
  <si>
    <t>0517/2212/6351</t>
  </si>
  <si>
    <t xml:space="preserve">                  parkovací automaty - obnova (TSM)</t>
  </si>
  <si>
    <t xml:space="preserve">                  dvoumístné vozidlo o celkové hmotnosti 3,5 t se sklápěcí korbou (TSM)</t>
  </si>
  <si>
    <t xml:space="preserve">                  dřevěné prodejní stánky (TSM)</t>
  </si>
  <si>
    <t>0517/2212/5331</t>
  </si>
  <si>
    <r>
      <rPr>
        <sz val="10"/>
        <rFont val="Arial CE"/>
      </rPr>
      <t xml:space="preserve">             veřejně prospěšné práce </t>
    </r>
    <r>
      <rPr>
        <sz val="9"/>
        <rFont val="Arial CE"/>
      </rPr>
      <t>(TSM)</t>
    </r>
  </si>
  <si>
    <r>
      <rPr>
        <sz val="10"/>
        <rFont val="Arial CE"/>
      </rPr>
      <t xml:space="preserve">             oprava a údržba místních komunikací </t>
    </r>
    <r>
      <rPr>
        <sz val="9"/>
        <rFont val="Arial CE"/>
      </rPr>
      <t>(TSM)</t>
    </r>
  </si>
  <si>
    <t>0517/2212/5139</t>
  </si>
  <si>
    <t xml:space="preserve">             nákup materiálu jinde nezařazený</t>
  </si>
  <si>
    <t>0386/2212/5171</t>
  </si>
  <si>
    <t xml:space="preserve">             oprava a údržba místních komunikací - město</t>
  </si>
  <si>
    <t>0386/2212/5169</t>
  </si>
  <si>
    <r>
      <rPr>
        <sz val="10"/>
        <rFont val="Arial CE"/>
      </rPr>
      <t xml:space="preserve">             </t>
    </r>
    <r>
      <rPr>
        <sz val="10"/>
        <rFont val="Arial CE"/>
      </rPr>
      <t>služby -  PD k opravám, revize, poplatky</t>
    </r>
  </si>
  <si>
    <r>
      <rPr>
        <sz val="10"/>
        <rFont val="Arial CE"/>
      </rPr>
      <t xml:space="preserve">             </t>
    </r>
    <r>
      <rPr>
        <sz val="10"/>
        <rFont val="Arial CE"/>
      </rPr>
      <t>služby -  pasport místních komunikací</t>
    </r>
  </si>
  <si>
    <t>0386/2212/5164</t>
  </si>
  <si>
    <r>
      <rPr>
        <sz val="10"/>
        <rFont val="Arial CE"/>
      </rPr>
      <t xml:space="preserve">             </t>
    </r>
    <r>
      <rPr>
        <sz val="10"/>
        <rFont val="Arial CE"/>
      </rPr>
      <t>nájemné</t>
    </r>
  </si>
  <si>
    <r>
      <rPr>
        <b/>
        <sz val="10"/>
        <rFont val="Arial CE"/>
      </rPr>
      <t xml:space="preserve">Ostatní záležitosti pozemních komunikací </t>
    </r>
    <r>
      <rPr>
        <sz val="9"/>
        <rFont val="Arial CE"/>
      </rPr>
      <t>(účet 2310800)</t>
    </r>
  </si>
  <si>
    <t>0386/2219/5169</t>
  </si>
  <si>
    <t xml:space="preserve">             služby - PD k opravám, revize, poplatky</t>
  </si>
  <si>
    <t>0386/2219/5171</t>
  </si>
  <si>
    <t xml:space="preserve">             opravy a udržování chodníků</t>
  </si>
  <si>
    <t>0386/2219/5362</t>
  </si>
  <si>
    <t xml:space="preserve">             platby daní a poplatků, sankce</t>
  </si>
  <si>
    <t>0517/2219/5331</t>
  </si>
  <si>
    <t xml:space="preserve">             parkoviště (TSM)</t>
  </si>
  <si>
    <r>
      <rPr>
        <b/>
        <sz val="10"/>
        <rFont val="Arial CE"/>
      </rPr>
      <t>Provoz veřejné silniční dopravy</t>
    </r>
    <r>
      <rPr>
        <sz val="9"/>
        <rFont val="Arial CE"/>
      </rPr>
      <t xml:space="preserve"> (účet 2310800)</t>
    </r>
  </si>
  <si>
    <t>0386/2221/5169</t>
  </si>
  <si>
    <t>z toho: služby - revize, poplatky, PD k opravám</t>
  </si>
  <si>
    <t>0386/2221/5171</t>
  </si>
  <si>
    <t xml:space="preserve">            opravy autobusových přístřešků</t>
  </si>
  <si>
    <t>120 - Majetkoprávní záležitosti</t>
  </si>
  <si>
    <t>Komunální služby a územní rozvoj j.n.</t>
  </si>
  <si>
    <t>0092/3639/6130</t>
  </si>
  <si>
    <r>
      <rPr>
        <sz val="10"/>
        <rFont val="Arial CE"/>
      </rPr>
      <t xml:space="preserve">z toho: investice - výkupy pozemků </t>
    </r>
    <r>
      <rPr>
        <sz val="9"/>
        <rFont val="Arial CE"/>
      </rPr>
      <t>(ostatní 0,5+Orlita 0,9+Jednota 0,2)</t>
    </r>
  </si>
  <si>
    <t>0002/3639/5122</t>
  </si>
  <si>
    <r>
      <rPr>
        <sz val="10"/>
        <rFont val="Arial CE"/>
      </rPr>
      <t xml:space="preserve">            věcná břemena (</t>
    </r>
    <r>
      <rPr>
        <sz val="9"/>
        <rFont val="Arial CE"/>
      </rPr>
      <t>účet 2310440)</t>
    </r>
  </si>
  <si>
    <r>
      <rPr>
        <sz val="10"/>
        <rFont val="Arial CE"/>
      </rPr>
      <t xml:space="preserve">            věcná břemena (</t>
    </r>
    <r>
      <rPr>
        <sz val="9"/>
        <rFont val="Arial CE"/>
      </rPr>
      <t>účet 2310800)</t>
    </r>
  </si>
  <si>
    <t>0092/3639/5021</t>
  </si>
  <si>
    <t xml:space="preserve">            majetkoprávní - ostatní osobní výdaje (dohoda)</t>
  </si>
  <si>
    <t>0092/3639/5166</t>
  </si>
  <si>
    <t xml:space="preserve">            majetkoprávní - sociální pojištění</t>
  </si>
  <si>
    <t>0092/3639/5169</t>
  </si>
  <si>
    <t xml:space="preserve">            majetkoprávní - zdravotní pojištění</t>
  </si>
  <si>
    <t>0092/3639/5164</t>
  </si>
  <si>
    <t xml:space="preserve">            majetkoprávní - nájemné</t>
  </si>
  <si>
    <t xml:space="preserve">            majetkoprávní - znalecké posudky</t>
  </si>
  <si>
    <t xml:space="preserve">            majetkoprávní - posudky a geometrické plány</t>
  </si>
  <si>
    <t>0092/3639/5179</t>
  </si>
  <si>
    <t xml:space="preserve">            majetkoprávní - ostatní nákupy jinde nezařazené (kauce - veřejná dražba)</t>
  </si>
  <si>
    <t>0092/3639/5361</t>
  </si>
  <si>
    <t xml:space="preserve">            majetkoprávní - nákup kolků</t>
  </si>
  <si>
    <t>0092/3639/5362</t>
  </si>
  <si>
    <t xml:space="preserve">            majetkoprávní - správní poplatky</t>
  </si>
  <si>
    <t xml:space="preserve">139 - Komunální služby </t>
  </si>
  <si>
    <r>
      <rPr>
        <b/>
        <sz val="10"/>
        <rFont val="Arial CE"/>
      </rPr>
      <t>Rozhlas a televize</t>
    </r>
    <r>
      <rPr>
        <sz val="9"/>
        <rFont val="Arial CE"/>
      </rPr>
      <t xml:space="preserve"> (účet 2310800) </t>
    </r>
  </si>
  <si>
    <t>0513/3341/5171</t>
  </si>
  <si>
    <t xml:space="preserve">            opravy a udržování</t>
  </si>
  <si>
    <t>0513/3341/5362</t>
  </si>
  <si>
    <t xml:space="preserve">            poplatky</t>
  </si>
  <si>
    <r>
      <rPr>
        <b/>
        <sz val="10"/>
        <rFont val="Arial CE"/>
      </rPr>
      <t xml:space="preserve">Využití volného času dětí a mládeže </t>
    </r>
    <r>
      <rPr>
        <sz val="9"/>
        <rFont val="Arial CE"/>
      </rPr>
      <t>(účet 2310800)</t>
    </r>
  </si>
  <si>
    <t>0382/3421/5137</t>
  </si>
  <si>
    <t xml:space="preserve">             Dětská hřiště - drobný hmotný dlouhodobý majetek</t>
  </si>
  <si>
    <t>0382/3421/5139</t>
  </si>
  <si>
    <t xml:space="preserve">             Dětská hřiště - nákup materiálu</t>
  </si>
  <si>
    <t>0382/3421/5169</t>
  </si>
  <si>
    <t xml:space="preserve">             Dětská hřiště -ostatní služby (revize, PD k opravám)</t>
  </si>
  <si>
    <t>0382/3421/5171</t>
  </si>
  <si>
    <t xml:space="preserve">             Dětská hřiště - opravy a údržba </t>
  </si>
  <si>
    <t>0517/3421/5331</t>
  </si>
  <si>
    <t xml:space="preserve">             Dětská hřiště - příspěvek na údržbu a opravy TSM </t>
  </si>
  <si>
    <r>
      <rPr>
        <b/>
        <sz val="10"/>
        <rFont val="Arial CE"/>
      </rPr>
      <t xml:space="preserve">Nebytové hospodářství </t>
    </r>
    <r>
      <rPr>
        <sz val="9"/>
        <rFont val="Arial CE"/>
      </rPr>
      <t>(účet 2310800)</t>
    </r>
  </si>
  <si>
    <t>0382/3613/5137</t>
  </si>
  <si>
    <t xml:space="preserve">             drobný hmotný dlouhodobý majetek</t>
  </si>
  <si>
    <t>0382/3613/5139</t>
  </si>
  <si>
    <t xml:space="preserve">              nákup materiálu jinde nezařazeného</t>
  </si>
  <si>
    <t>0382/3613/5151</t>
  </si>
  <si>
    <t xml:space="preserve">              voda</t>
  </si>
  <si>
    <t>0382/3613/5154</t>
  </si>
  <si>
    <t xml:space="preserve">              elektrická energie</t>
  </si>
  <si>
    <t>0382/3613/5169</t>
  </si>
  <si>
    <t xml:space="preserve">              nákup služeb</t>
  </si>
  <si>
    <t xml:space="preserve">              nákup služeb - nátěry lam, košů, laviček v MPR</t>
  </si>
  <si>
    <t>0382/3613/5171</t>
  </si>
  <si>
    <t xml:space="preserve">              opravy a údržba</t>
  </si>
  <si>
    <r>
      <rPr>
        <b/>
        <sz val="10"/>
        <rFont val="Arial CE"/>
      </rPr>
      <t xml:space="preserve">Veřejné osvětlení (VO) </t>
    </r>
    <r>
      <rPr>
        <sz val="9"/>
        <rFont val="Arial CE"/>
      </rPr>
      <t>(účet 2310800)</t>
    </r>
  </si>
  <si>
    <t>0382/3631/5169</t>
  </si>
  <si>
    <t xml:space="preserve">             nákup služeb</t>
  </si>
  <si>
    <t>0382/3631/5171</t>
  </si>
  <si>
    <t xml:space="preserve">             opravy a údržba VO</t>
  </si>
  <si>
    <t>0517/3631/5331</t>
  </si>
  <si>
    <t xml:space="preserve">             příspěvek TSM</t>
  </si>
  <si>
    <t>0382/3631/5154</t>
  </si>
  <si>
    <t xml:space="preserve">             elektrická energie </t>
  </si>
  <si>
    <r>
      <rPr>
        <b/>
        <sz val="10"/>
        <rFont val="Arial CE"/>
      </rPr>
      <t xml:space="preserve">Pohřebnictví </t>
    </r>
    <r>
      <rPr>
        <sz val="10"/>
        <rFont val="Arial CE"/>
      </rPr>
      <t xml:space="preserve">(účet 2310800) </t>
    </r>
  </si>
  <si>
    <t>z toho: investice celkem = inv. příspěvky TSM</t>
  </si>
  <si>
    <t>0517/3632/6351</t>
  </si>
  <si>
    <t xml:space="preserve">                    Oplocení hřbitova v městské části Žilina</t>
  </si>
  <si>
    <t xml:space="preserve">                    Zastřešení prostoru před márnicí na hřbitově v Novém Jičíně </t>
  </si>
  <si>
    <t xml:space="preserve">                    Upgrade softwaru pro pasportizaci hřbitovů </t>
  </si>
  <si>
    <t xml:space="preserve">                    Oprava kamenné zdi</t>
  </si>
  <si>
    <t xml:space="preserve">                    Projektová dokumentace ke GO smuteční síně a márnice</t>
  </si>
  <si>
    <t>0517/3632/5331</t>
  </si>
  <si>
    <t xml:space="preserve">             příspěvek TSM - údržba</t>
  </si>
  <si>
    <t>0382/3632/5169</t>
  </si>
  <si>
    <t xml:space="preserve">             nákup služeb - pasport ozelenění hřbitova</t>
  </si>
  <si>
    <t>0382/3632/5171</t>
  </si>
  <si>
    <t xml:space="preserve">             opravy a údržba hřbitova</t>
  </si>
  <si>
    <r>
      <rPr>
        <b/>
        <sz val="10"/>
        <rFont val="Arial CE"/>
      </rPr>
      <t>Komunální služby a územní rozvoj j.n.</t>
    </r>
    <r>
      <rPr>
        <sz val="9"/>
        <rFont val="Arial CE"/>
      </rPr>
      <t xml:space="preserve"> </t>
    </r>
  </si>
  <si>
    <t>0382/3639/6121</t>
  </si>
  <si>
    <r>
      <rPr>
        <sz val="10"/>
        <rFont val="Arial CE"/>
      </rPr>
      <t xml:space="preserve">z toho: investice celkem - zápočet oplocení p. Perútka </t>
    </r>
    <r>
      <rPr>
        <sz val="9"/>
        <rFont val="Arial CE"/>
      </rPr>
      <t>(účet 2310440)</t>
    </r>
  </si>
  <si>
    <t>0382/3639/5139</t>
  </si>
  <si>
    <r>
      <rPr>
        <sz val="10"/>
        <rFont val="Arial CE"/>
      </rPr>
      <t xml:space="preserve">            přípojky na televizní kabelové rozvody Straník - materiál</t>
    </r>
    <r>
      <rPr>
        <sz val="9"/>
        <rFont val="Arial CE"/>
      </rPr>
      <t xml:space="preserve"> (účet 231 0800)</t>
    </r>
  </si>
  <si>
    <r>
      <rPr>
        <b/>
        <sz val="10"/>
        <rFont val="Arial CE"/>
      </rPr>
      <t xml:space="preserve">Ostatní záležitosti bydlení, komunálních služeb a územního rozvoje </t>
    </r>
    <r>
      <rPr>
        <sz val="9"/>
        <rFont val="Arial CE"/>
      </rPr>
      <t>(účet 2310800)</t>
    </r>
  </si>
  <si>
    <t>0517/3699/5331</t>
  </si>
  <si>
    <r>
      <rPr>
        <sz val="10"/>
        <rFont val="Arial CE"/>
      </rPr>
      <t xml:space="preserve">z toho: mobiliář </t>
    </r>
    <r>
      <rPr>
        <sz val="9"/>
        <rFont val="Arial CE"/>
      </rPr>
      <t>(TSM 200)</t>
    </r>
  </si>
  <si>
    <t xml:space="preserve">ORJ 6XX - Odbor rozvoje a investic </t>
  </si>
  <si>
    <t>602 - Vodní hospodářství</t>
  </si>
  <si>
    <t>4387/2310/6121</t>
  </si>
  <si>
    <t xml:space="preserve">                      Vodovod Loučka, Císařská </t>
  </si>
  <si>
    <t>5380/2310/6121</t>
  </si>
  <si>
    <t xml:space="preserve">                      Akumulační nádrž na vodu Straník PD</t>
  </si>
  <si>
    <t>5387/2310/6121</t>
  </si>
  <si>
    <t xml:space="preserve">                      Vodovod Žilina, Pstruží potok - Životice </t>
  </si>
  <si>
    <t>6387/2310/6121</t>
  </si>
  <si>
    <t xml:space="preserve">                      Vodovod Bludovice, Záhumenní </t>
  </si>
  <si>
    <t>5410/2321/6121</t>
  </si>
  <si>
    <t xml:space="preserve">                      Kanalizace Žilina, U Mlýna PD - ukončeno 8/2020</t>
  </si>
  <si>
    <t>5430/2321/6121</t>
  </si>
  <si>
    <r>
      <rPr>
        <sz val="10"/>
        <rFont val="Arial CE"/>
      </rPr>
      <t xml:space="preserve">                      </t>
    </r>
    <r>
      <rPr>
        <sz val="10"/>
        <rFont val="Arial CE"/>
      </rPr>
      <t xml:space="preserve">Zatrubnění dešťové kanalizace Žilina p. č. 951 </t>
    </r>
  </si>
  <si>
    <t>5434/2321/6121</t>
  </si>
  <si>
    <t xml:space="preserve">                      Jednotná kanalizace Žilina, Příčná </t>
  </si>
  <si>
    <t>8387/2321/6121</t>
  </si>
  <si>
    <t xml:space="preserve">                      Kanalizace Žilina, Okružní PD</t>
  </si>
  <si>
    <t>9387/2321/6121</t>
  </si>
  <si>
    <t xml:space="preserve">                      Kanalizace Trlicova - aktualizace PD</t>
  </si>
  <si>
    <t>XXXX/2321/6121</t>
  </si>
  <si>
    <t xml:space="preserve">                      Odvodnění lokality Loučka, Na Lani (cyklostezka, kryté stání) PD</t>
  </si>
  <si>
    <r>
      <rPr>
        <b/>
        <sz val="10"/>
        <rFont val="Arial CE"/>
      </rPr>
      <t xml:space="preserve">Úpravy drobných vodních toků </t>
    </r>
    <r>
      <rPr>
        <sz val="9"/>
        <rFont val="Arial CE"/>
      </rPr>
      <t>(účet 2310800)</t>
    </r>
  </si>
  <si>
    <t>5412/2333/6121</t>
  </si>
  <si>
    <t xml:space="preserve">                      Úprava Stranického potoka 3. etapa - ukončeno 3/2020</t>
  </si>
  <si>
    <t>610 - Doprava</t>
  </si>
  <si>
    <r>
      <rPr>
        <b/>
        <sz val="10"/>
        <rFont val="Arial CE"/>
      </rPr>
      <t xml:space="preserve">Silnice </t>
    </r>
    <r>
      <rPr>
        <sz val="9"/>
        <rFont val="Arial CE"/>
      </rPr>
      <t>(účet 2310800)</t>
    </r>
  </si>
  <si>
    <t xml:space="preserve">                     Velkoplošné opravy MK nad 500 000 Kč - služby</t>
  </si>
  <si>
    <t xml:space="preserve">                     Velkoplošné opravy MK nad 500 000 Kč </t>
  </si>
  <si>
    <t>4385/2212/6121</t>
  </si>
  <si>
    <t xml:space="preserve">                     Rondel Gen. Hlaďo - K Nemocnici PD</t>
  </si>
  <si>
    <t>5376/2212/6121</t>
  </si>
  <si>
    <t xml:space="preserve">                     Příjezdová  komunikace areál ČSAD</t>
  </si>
  <si>
    <t>5377/2212/6121</t>
  </si>
  <si>
    <t xml:space="preserve">                     Přechod včetně rondelu K Nemocnici, Pod Skalkou, B. Martinů PD</t>
  </si>
  <si>
    <t>5378/2212/6121</t>
  </si>
  <si>
    <t xml:space="preserve">                     Příjezdová  komunikace ČOV Kojetín PD</t>
  </si>
  <si>
    <t>5379/2212/6121</t>
  </si>
  <si>
    <t xml:space="preserve">                     Rozšíření komunikace Kojetín p. č. 625/1 (Bala) </t>
  </si>
  <si>
    <t>5390/2212/6121</t>
  </si>
  <si>
    <t xml:space="preserve">                     Most - propustek Straník č. p. 86 </t>
  </si>
  <si>
    <t>5391/2212/6121</t>
  </si>
  <si>
    <r>
      <rPr>
        <sz val="10"/>
        <rFont val="Arial CE"/>
      </rPr>
      <t xml:space="preserve">                     M</t>
    </r>
    <r>
      <rPr>
        <sz val="10"/>
        <rFont val="Arial CE"/>
      </rPr>
      <t>ost Jiráskova, pod gymnáziem PD</t>
    </r>
  </si>
  <si>
    <t>5397/2212/6121</t>
  </si>
  <si>
    <t xml:space="preserve">                     Komunikace Žilina, Za Školou p. č. 616/2</t>
  </si>
  <si>
    <t>5414/2212/6121</t>
  </si>
  <si>
    <t xml:space="preserve">                     Komunikace  Žilina, Potoční</t>
  </si>
  <si>
    <t>5432/2212/6121</t>
  </si>
  <si>
    <t xml:space="preserve">                     Přechod SVČ Fokus, K Nemocnici </t>
  </si>
  <si>
    <t xml:space="preserve"> </t>
  </si>
  <si>
    <t>5433/2212/6121</t>
  </si>
  <si>
    <t xml:space="preserve">                     Lávka Novosady PD</t>
  </si>
  <si>
    <t>8386/2212/6121</t>
  </si>
  <si>
    <t xml:space="preserve">                     Most Revoluční u domu č. p. 105 </t>
  </si>
  <si>
    <t>9386/2212/6121</t>
  </si>
  <si>
    <t xml:space="preserve">                     Most Loučka, V Kútě PD</t>
  </si>
  <si>
    <t>9388/2212/6121</t>
  </si>
  <si>
    <t xml:space="preserve">                     Stacionární místo pro radar Bludovice </t>
  </si>
  <si>
    <t>XXXX/2212/6121</t>
  </si>
  <si>
    <t xml:space="preserve">                     Most Dolní Brána (u Laposu) </t>
  </si>
  <si>
    <t xml:space="preserve">                     Komunikace - propojení Hoblíkova - Žižkova PD</t>
  </si>
  <si>
    <t xml:space="preserve">                     Komunikace K Archivu PD</t>
  </si>
  <si>
    <t xml:space="preserve">                     Rekonstrukce komunikace Straník - Kojetín PD</t>
  </si>
  <si>
    <t xml:space="preserve">                     Velkoplošné opravy chodníků nad 500 000 Kč - služby</t>
  </si>
  <si>
    <t xml:space="preserve">                     Velkoplošné opravy chodníků nad 500 000 Kč </t>
  </si>
  <si>
    <t>0507/2219/6121</t>
  </si>
  <si>
    <t xml:space="preserve">                    Chodníkové těleso Žilina, Pstruží potok - Životice (opěrná zeď) 4. etapa</t>
  </si>
  <si>
    <t>2384/2219/6121</t>
  </si>
  <si>
    <t xml:space="preserve">                    Laudonovo nádvoří </t>
  </si>
  <si>
    <t>2386/2219/6121</t>
  </si>
  <si>
    <t xml:space="preserve">                    Cyklostezka NJ - Hostašovice, vlečka </t>
  </si>
  <si>
    <t>5370/2219/6121</t>
  </si>
  <si>
    <t xml:space="preserve">                    Čerťák 3. etapa</t>
  </si>
  <si>
    <t>5371/2219/6121</t>
  </si>
  <si>
    <t xml:space="preserve">                    Cykloboxy PD</t>
  </si>
  <si>
    <t>5372/2219/6121</t>
  </si>
  <si>
    <t xml:space="preserve">                    Prodloužení turistické trasy Čerťák PD</t>
  </si>
  <si>
    <t>5373/2219/6121</t>
  </si>
  <si>
    <t xml:space="preserve">                    Parkoviště Žilina p. č. 673/2 (u kostela)</t>
  </si>
  <si>
    <t>5374/2219/6121</t>
  </si>
  <si>
    <t xml:space="preserve">                    Parkoviště Straník, hřbitov</t>
  </si>
  <si>
    <t>5375/2219/6121</t>
  </si>
  <si>
    <t xml:space="preserve">                    Chodníkové těleso, opěrná zeď Revoluční I/57 </t>
  </si>
  <si>
    <t>5385/2219/6121</t>
  </si>
  <si>
    <t xml:space="preserve">                    Chodníkové těleso Loučka, Na Drážkách</t>
  </si>
  <si>
    <t>5393/2219/6121</t>
  </si>
  <si>
    <t xml:space="preserve">                    Chodníkové těleso Na Valech - ukončeno 03/2020</t>
  </si>
  <si>
    <t>5404/2219/6121</t>
  </si>
  <si>
    <t xml:space="preserve">                    Rozšíření cyklostezky Bludovice</t>
  </si>
  <si>
    <t>5406/2219/6121</t>
  </si>
  <si>
    <t xml:space="preserve">                    Parkovací stání Dlouhá (úsek Palackého - Budovatelů)</t>
  </si>
  <si>
    <t>5417/2219/6121</t>
  </si>
  <si>
    <t xml:space="preserve">                    Chodníkové těleso k autobusové zastávce Bocheta </t>
  </si>
  <si>
    <t>5419/2219/6121</t>
  </si>
  <si>
    <t xml:space="preserve">                    Parkoviště Dlouhá č. o. 8 - 14, 2. etapa </t>
  </si>
  <si>
    <t>5420/2219/6121</t>
  </si>
  <si>
    <t xml:space="preserve">                    Rozšíření odstavných ploch Vančurova  č. o. 2 -10 PD</t>
  </si>
  <si>
    <t>5421/2219/6121</t>
  </si>
  <si>
    <t xml:space="preserve">                    Parkoviště B. Martinů - krátkodobé stání</t>
  </si>
  <si>
    <t>5431/2219/6121</t>
  </si>
  <si>
    <t xml:space="preserve">                    Chodníkové těleso u silnice I/57 p. č. 700/1 Bludovice </t>
  </si>
  <si>
    <t>7385/2219/6121</t>
  </si>
  <si>
    <t xml:space="preserve">                    Kontejnerová stání </t>
  </si>
  <si>
    <t>8384/2219/6121</t>
  </si>
  <si>
    <t xml:space="preserve">                    Parkoviště Restaurace Na Skalkách </t>
  </si>
  <si>
    <t>XXXX/2219/6121</t>
  </si>
  <si>
    <t xml:space="preserve">                    Společná stezka pro chodce a cyklisty, Rybníčky  PD</t>
  </si>
  <si>
    <t xml:space="preserve">                    Parkoviště Hoblíkova PD</t>
  </si>
  <si>
    <t xml:space="preserve">                    Parkoviště Budovatelů, bytové domy č. o. 5, 7, 9  PD</t>
  </si>
  <si>
    <t xml:space="preserve">                    Parkovací stání Dlouhá, bytové domy č. o. 42 - 48 PD</t>
  </si>
  <si>
    <t xml:space="preserve">                    Parkoviště Dlouhá (výměníková stanice - bytový dům č. o. 40) PD</t>
  </si>
  <si>
    <t xml:space="preserve">                    Parkoviště Luční p. č.  218/9 PD</t>
  </si>
  <si>
    <t xml:space="preserve">                    Parkovací stání Revoluční p. č. 673/13 PD</t>
  </si>
  <si>
    <t xml:space="preserve">                    Parkoviště Smetanovy sady, bytové domy č. o. 20, 22, 24 PD</t>
  </si>
  <si>
    <t xml:space="preserve">                    Zpevněné plochy a mobiliář  Tyršova </t>
  </si>
  <si>
    <t xml:space="preserve">                    Regenerace panelového sídliště Nerudova PD</t>
  </si>
  <si>
    <t xml:space="preserve">                    Chodníkové těleso U Stadionu  PD</t>
  </si>
  <si>
    <t xml:space="preserve">                    Zpevněné plochy okolo Beskydského divadla PD</t>
  </si>
  <si>
    <t>5398/2221/6121</t>
  </si>
  <si>
    <t xml:space="preserve">                    Autobusová zastávká Žilina, U Partyzána </t>
  </si>
  <si>
    <t>5407/2221/6121</t>
  </si>
  <si>
    <t xml:space="preserve">                    Autobusová zastávka Žilina, U Požární zbrojnice</t>
  </si>
  <si>
    <t>5422/2221/6121</t>
  </si>
  <si>
    <t xml:space="preserve">                    Autobusová zastávká Pod Svincem - ukončeno 09/2020</t>
  </si>
  <si>
    <t>XXXX/2221/6121</t>
  </si>
  <si>
    <t xml:space="preserve">                    Autobusová zastávka Straník na pozemku p. č. 191/45</t>
  </si>
  <si>
    <t xml:space="preserve">615 - Oddělení rozvoje - plány, marketing, Zdravé město </t>
  </si>
  <si>
    <t>Komunální služby - nebytové prostory  - oddělení investic (účet 2310800)</t>
  </si>
  <si>
    <t>1388/3613/5169</t>
  </si>
  <si>
    <t xml:space="preserve">                    Studie - oddělení investic</t>
  </si>
  <si>
    <t>Komunální služby a rozvoj - plány, propagace, marketing, Zdravé město (účet 2310800)</t>
  </si>
  <si>
    <t>1388/3639/5021</t>
  </si>
  <si>
    <t xml:space="preserve">                    Dohody (odměny) Architektonická soutěž Hala NJ</t>
  </si>
  <si>
    <t>1388/3639/5139</t>
  </si>
  <si>
    <t xml:space="preserve">                    Ostatní materiál</t>
  </si>
  <si>
    <t>1388/3639/5164</t>
  </si>
  <si>
    <t xml:space="preserve">                   Jarní škola NSZM - nájmy místností</t>
  </si>
  <si>
    <t>1388/3639/5166</t>
  </si>
  <si>
    <t xml:space="preserve">                    Konzultační služby (z toho městský architekt 460 000 Kč)</t>
  </si>
  <si>
    <t>1388/3639/5169</t>
  </si>
  <si>
    <t xml:space="preserve">                    Rozvojové plány, studie, propagace, marketing, Zdravé město, particip.rozpočet, administrace projektů, architektonické soutěže (víceúčelová sportovní hala), SPRM, rozvojové studie (revitalizace Horního nádraží, cykloopatření B. Martinů, urbanistická studie sportovní areál), pořízení sčítačů pro monitoring cyklodopravy, Jarní škola Zdravých měst   </t>
  </si>
  <si>
    <t>1388/3639/5175</t>
  </si>
  <si>
    <t xml:space="preserve">                   Pohoštění</t>
  </si>
  <si>
    <t>1388/3639/5222</t>
  </si>
  <si>
    <t xml:space="preserve">                   Mládež kraji</t>
  </si>
  <si>
    <t>1388/3639/5229</t>
  </si>
  <si>
    <t xml:space="preserve">                   Členský poplatek národní síť zdravých měst a MAS Lašsko</t>
  </si>
  <si>
    <t>1388/3639/6122</t>
  </si>
  <si>
    <t xml:space="preserve">                   Mobilní zastřešení Straník - participativní rozpočet</t>
  </si>
  <si>
    <t xml:space="preserve">639 - Komunální služby a územní rozvoj </t>
  </si>
  <si>
    <r>
      <rPr>
        <b/>
        <sz val="10"/>
        <rFont val="Arial CE"/>
      </rPr>
      <t xml:space="preserve">Sportovní zařízení v majetku obce </t>
    </r>
    <r>
      <rPr>
        <sz val="9"/>
        <rFont val="Arial CE"/>
      </rPr>
      <t>(účet 2310800)</t>
    </r>
  </si>
  <si>
    <t>XXXX/3412/6121</t>
  </si>
  <si>
    <t xml:space="preserve">                   Skatepark ve sportovním areálu U Stadionu PD</t>
  </si>
  <si>
    <t xml:space="preserve">                   Tenisová hala na ul. B. Martinů PD</t>
  </si>
  <si>
    <t>5368/3613/6121</t>
  </si>
  <si>
    <t xml:space="preserve">                   Čítárna</t>
  </si>
  <si>
    <t>5369/3613/6121</t>
  </si>
  <si>
    <t xml:space="preserve">                   Úprava Smetanových sadů PD</t>
  </si>
  <si>
    <t>5424/3613/6121</t>
  </si>
  <si>
    <t xml:space="preserve">                   Oplocení vč. ochranné bariéry Školy života Žilina, Beskydská PD</t>
  </si>
  <si>
    <t>6389/3613/6121</t>
  </si>
  <si>
    <t xml:space="preserve">                   Kryté stání Loučka - opatření proti vodě, přeložka VO</t>
  </si>
  <si>
    <t>XXXX/3613/6121</t>
  </si>
  <si>
    <t xml:space="preserve">                   Sociálně-provozní objekt ve sport.areálu U Stadionu PD</t>
  </si>
  <si>
    <t>5362/3631/5169</t>
  </si>
  <si>
    <t xml:space="preserve">                   VO Generel</t>
  </si>
  <si>
    <t>0541/3631/6121</t>
  </si>
  <si>
    <t xml:space="preserve">                   VO Nádražní - ukončeno 8/2020</t>
  </si>
  <si>
    <t>0542/3631/6121</t>
  </si>
  <si>
    <t xml:space="preserve">                   VO Purkyňova</t>
  </si>
  <si>
    <t>5435/3631/6121</t>
  </si>
  <si>
    <t xml:space="preserve">                   Opatření ke snížení energ.náročnosti VO - EFEKT 2021</t>
  </si>
  <si>
    <t>4395/3631/6121</t>
  </si>
  <si>
    <t xml:space="preserve">                   VO Bludovice, pneuservis - ukončeno 6/2020</t>
  </si>
  <si>
    <t>5359/3631/6121</t>
  </si>
  <si>
    <t xml:space="preserve">                   VO Štefanikova ČSOB</t>
  </si>
  <si>
    <t>5360/3631/6121</t>
  </si>
  <si>
    <t xml:space="preserve">                   VO Hřbitovní</t>
  </si>
  <si>
    <t>5363/3631/6121</t>
  </si>
  <si>
    <t xml:space="preserve">                   VO cyklostezka průmyslová zóna PD</t>
  </si>
  <si>
    <t>5364/3631/6121</t>
  </si>
  <si>
    <t xml:space="preserve">                   VO Smetanovy sady a Skalky </t>
  </si>
  <si>
    <t>5365/3631/6121</t>
  </si>
  <si>
    <t xml:space="preserve">                   VO Skalky - parkoviště </t>
  </si>
  <si>
    <t>5366/3631/6121</t>
  </si>
  <si>
    <t xml:space="preserve">                   VO Štefanikova ČS (okolo ČSOB)</t>
  </si>
  <si>
    <t>5367/3631/6121</t>
  </si>
  <si>
    <t xml:space="preserve">                   VO Loučka - Křenová, Jičínská, Za Potokem</t>
  </si>
  <si>
    <t>6383/3631/6121</t>
  </si>
  <si>
    <t xml:space="preserve">                   VO K Archivu PD</t>
  </si>
  <si>
    <r>
      <rPr>
        <b/>
        <sz val="10"/>
        <rFont val="Arial CE"/>
      </rPr>
      <t>Hřbitovy</t>
    </r>
    <r>
      <rPr>
        <sz val="9"/>
        <rFont val="Arial CE"/>
      </rPr>
      <t xml:space="preserve"> (účet 2310800)</t>
    </r>
  </si>
  <si>
    <t>5361/3632/5171</t>
  </si>
  <si>
    <t xml:space="preserve">                   Sanace čestných hrobů</t>
  </si>
  <si>
    <t>5361/3632/6121</t>
  </si>
  <si>
    <r>
      <rPr>
        <b/>
        <sz val="10"/>
        <rFont val="Arial CE"/>
      </rPr>
      <t>Výstavba a údržba místních inženýrských sítí (IS)</t>
    </r>
    <r>
      <rPr>
        <sz val="9"/>
        <rFont val="Arial CE"/>
      </rPr>
      <t xml:space="preserve"> (účet 2310800)</t>
    </r>
  </si>
  <si>
    <t>0538/3633/6121</t>
  </si>
  <si>
    <t xml:space="preserve">                   Rozšíření průmyslové zóny PD</t>
  </si>
  <si>
    <t>0539/3633/6121</t>
  </si>
  <si>
    <t xml:space="preserve">                   IS Žilina, Za Školou</t>
  </si>
  <si>
    <t>5425/3633/6121</t>
  </si>
  <si>
    <t xml:space="preserve">                   IS RD Bocheta PD 4. etapa</t>
  </si>
  <si>
    <t>641 - Oddělení rozvoje - dotace ČOV, topení Kojetín, kotlíkové dotace</t>
  </si>
  <si>
    <t>1388/2321/6371</t>
  </si>
  <si>
    <t xml:space="preserve">                    Dotace ČOV</t>
  </si>
  <si>
    <t>1388/3634/6371</t>
  </si>
  <si>
    <t xml:space="preserve">                    Dotace na ekologické vytápění Kojetín</t>
  </si>
  <si>
    <t>1388/3713/6342</t>
  </si>
  <si>
    <t xml:space="preserve">                    Kotlíkové dotace MSK</t>
  </si>
  <si>
    <r>
      <rPr>
        <b/>
        <sz val="10"/>
        <rFont val="Arial CE"/>
      </rPr>
      <t xml:space="preserve">Vnitřní obchod </t>
    </r>
    <r>
      <rPr>
        <sz val="9"/>
        <rFont val="Arial CE"/>
      </rPr>
      <t>(nákup materiálu 16, zpracování dat 3, ostatní služby 366, věcné dary 10, neinvestiční transfery neziskovým organizacím 80, reklamní tabule MPR 200)</t>
    </r>
  </si>
  <si>
    <r>
      <rPr>
        <b/>
        <sz val="10"/>
        <rFont val="Arial CE"/>
      </rPr>
      <t>Rozhlas a televize</t>
    </r>
    <r>
      <rPr>
        <b/>
        <sz val="9"/>
        <rFont val="Arial CE"/>
      </rPr>
      <t xml:space="preserve"> </t>
    </r>
    <r>
      <rPr>
        <sz val="9"/>
        <rFont val="Arial CE"/>
      </rPr>
      <t>(TV Polar, záznamy ze ZM)</t>
    </r>
  </si>
  <si>
    <r>
      <rPr>
        <b/>
        <sz val="10"/>
        <rFont val="Arial CE"/>
      </rPr>
      <t xml:space="preserve">Ostatní záležitosti kultury, církví a sdělovacích prostředků </t>
    </r>
    <r>
      <rPr>
        <sz val="9"/>
        <rFont val="Arial CE"/>
      </rPr>
      <t>(odměny za užití duševního vlastnictví 20)</t>
    </r>
  </si>
  <si>
    <t>ORJ 011 - Návštěvnické centrum Nový Jičín - město klobouků</t>
  </si>
  <si>
    <r>
      <rPr>
        <b/>
        <sz val="10"/>
        <rFont val="Arial CE"/>
      </rPr>
      <t xml:space="preserve">Vnitřní obchod  </t>
    </r>
    <r>
      <rPr>
        <b/>
        <sz val="9"/>
        <rFont val="Arial CE"/>
      </rPr>
      <t xml:space="preserve">- </t>
    </r>
    <r>
      <rPr>
        <sz val="9"/>
        <rFont val="Arial CE"/>
      </rPr>
      <t xml:space="preserve">opravy a údržba 25, materiál 38, služby 64, příspěvek TSM celkem (jarmarky, vánoční strom, výzdoba,…) 454, pohoštění 5, DHM 100, stroje, přístroje, zařízení 540.  </t>
    </r>
  </si>
  <si>
    <r>
      <rPr>
        <b/>
        <sz val="10"/>
        <rFont val="Arial CE"/>
      </rPr>
      <t>Cestovní ruch</t>
    </r>
    <r>
      <rPr>
        <b/>
        <sz val="9"/>
        <rFont val="Arial CE"/>
      </rPr>
      <t xml:space="preserve"> </t>
    </r>
    <r>
      <rPr>
        <sz val="9"/>
        <rFont val="Arial CE"/>
      </rPr>
      <t xml:space="preserve">(platy 3600, dohody 360, soc.poj. 982 080, zdrav. poj. 356 400, náhrada mezd za nemoc 20, platby daní a popl. Stát. rozp. 6,5, knihy, tisk 6, drobný hmotný maj. 480, materiál (kalendáře, upom. Př., tiskoviny,…) 640, materiál DPH 374,5, poštovné 4, telefony 10, pronájem 277, služby zprac. dat. 30, nákup služeb (prop. inz., služby) 1170, nákup služeb DPH (služby spojené s kelímky NICKNACK) 170 976, opravy a údržba 80, cestovné 10, pohoštění 80, ost.nák.j.n. 4,5, neinvest. transféry 140, neinvest. přísp. Pivobraní 170. </t>
    </r>
  </si>
  <si>
    <r>
      <rPr>
        <b/>
        <sz val="10"/>
        <rFont val="Arial CE"/>
      </rPr>
      <t>Ost.záležitosti kultury, církví a sdělovacích prostředků</t>
    </r>
    <r>
      <rPr>
        <sz val="10"/>
        <rFont val="Arial CE"/>
      </rPr>
      <t xml:space="preserve"> (</t>
    </r>
    <r>
      <rPr>
        <sz val="9"/>
        <rFont val="Arial CE"/>
      </rPr>
      <t xml:space="preserve">platby za autorská práva - OSA, Integram) </t>
    </r>
  </si>
  <si>
    <r>
      <rPr>
        <b/>
        <sz val="10"/>
        <rFont val="Arial CE"/>
      </rPr>
      <t>Mezinárodní spolupráce</t>
    </r>
    <r>
      <rPr>
        <sz val="9"/>
        <rFont val="Arial CE"/>
      </rPr>
      <t xml:space="preserve"> - materiál 55, materiál DPH 5, PHM 5, nájemné 20, služby 280, cestovné 40, pohoštění 110.</t>
    </r>
  </si>
  <si>
    <t>Bezpečnost silničního provozu (BESIP)</t>
  </si>
  <si>
    <t xml:space="preserve">             DHM 6, materiál 3, nájemné 42, služby 10, opravy a udržování 7, pohoštění 2, věcné dary 6 </t>
  </si>
  <si>
    <r>
      <rPr>
        <b/>
        <sz val="10"/>
        <rFont val="Arial CE"/>
      </rPr>
      <t xml:space="preserve">Ostatní záležitosti v silniční dopravě - </t>
    </r>
    <r>
      <rPr>
        <sz val="10"/>
        <rFont val="Arial CE"/>
      </rPr>
      <t>odvod ekologické daně 12/2019</t>
    </r>
  </si>
  <si>
    <r>
      <rPr>
        <b/>
        <sz val="10"/>
        <rFont val="Arial CE"/>
      </rPr>
      <t>Dopravní obslužnost</t>
    </r>
    <r>
      <rPr>
        <sz val="10"/>
        <rFont val="Arial CE"/>
      </rPr>
      <t xml:space="preserve"> - veřejná doprava</t>
    </r>
  </si>
  <si>
    <t>z toho: územní dopravní obslužnost dle smlouvy s MSK</t>
  </si>
  <si>
    <r>
      <rPr>
        <sz val="10"/>
        <rFont val="Arial CE"/>
      </rPr>
      <t xml:space="preserve">             příspěvek na MHD</t>
    </r>
    <r>
      <rPr>
        <sz val="9"/>
        <rFont val="Arial CE"/>
      </rPr>
      <t xml:space="preserve"> (ARRIVA) - dle smlouvy </t>
    </r>
  </si>
  <si>
    <r>
      <rPr>
        <sz val="10"/>
        <rFont val="Arial CE"/>
      </rPr>
      <t xml:space="preserve">             příspěvek na ochranné chem prostředky a pomůcky pro dopravce veř.dopravy </t>
    </r>
    <r>
      <rPr>
        <sz val="9"/>
        <rFont val="Arial CE"/>
      </rPr>
      <t>(ARRIVA) - z MSK (úz 27009)</t>
    </r>
  </si>
  <si>
    <r>
      <rPr>
        <sz val="10"/>
        <rFont val="Arial CE"/>
      </rPr>
      <t xml:space="preserve">             kompenzace ztráty dopravci za rozšíření tarifu "město" 2020: </t>
    </r>
    <r>
      <rPr>
        <sz val="10"/>
        <rFont val="Arial CE"/>
      </rPr>
      <t xml:space="preserve">dokrytí ztráty za provozování skibusu: </t>
    </r>
  </si>
  <si>
    <t xml:space="preserve">                dokrytí ztráty za provozovaní autobusového spojení Hranice na Moravě </t>
  </si>
  <si>
    <r>
      <rPr>
        <b/>
        <sz val="10"/>
        <rFont val="Arial CE"/>
      </rPr>
      <t xml:space="preserve">Bezpečnost silničního provozu - </t>
    </r>
    <r>
      <rPr>
        <sz val="10"/>
        <rFont val="Arial CE"/>
      </rPr>
      <t>znalecké posudky při řešení dopravních deliktů+tlumočení</t>
    </r>
  </si>
  <si>
    <r>
      <rPr>
        <b/>
        <sz val="10"/>
        <rFont val="Arial CE"/>
      </rPr>
      <t xml:space="preserve">Činnost místní správy - </t>
    </r>
    <r>
      <rPr>
        <sz val="10"/>
        <rFont val="Arial CE"/>
      </rPr>
      <t>ostatní platy (refundace vč.pojist.), konzult.a porad.služby, náhrady svědkům</t>
    </r>
  </si>
  <si>
    <t>ORJ 317 - Odbor správních agend</t>
  </si>
  <si>
    <t>Volby do zastupitelstev krajů</t>
  </si>
  <si>
    <t xml:space="preserve">Volby do Poslanecké sněmovny </t>
  </si>
  <si>
    <t>414 - Školství</t>
  </si>
  <si>
    <t>Předškolní zařízení</t>
  </si>
  <si>
    <t xml:space="preserve">příspěvky a dotace vlastní: na provoz MŠ </t>
  </si>
  <si>
    <t xml:space="preserve">                                            na údržbu MŠ </t>
  </si>
  <si>
    <t xml:space="preserve">                                            na investice</t>
  </si>
  <si>
    <r>
      <rPr>
        <sz val="10"/>
        <rFont val="Arial CE"/>
      </rPr>
      <t xml:space="preserve">             v tom:  </t>
    </r>
    <r>
      <rPr>
        <b/>
        <i/>
        <sz val="10"/>
        <rFont val="Arial CE"/>
      </rPr>
      <t>MŠ Sady</t>
    </r>
    <r>
      <rPr>
        <sz val="10"/>
        <rFont val="Arial CE"/>
      </rPr>
      <t xml:space="preserve"> (org. 305)</t>
    </r>
  </si>
  <si>
    <t xml:space="preserve">                               - příspěvek na provoz, včetně energií 850, včetně odpisů z nemovitého majetku </t>
  </si>
  <si>
    <t xml:space="preserve">                              </t>
  </si>
  <si>
    <r>
      <rPr>
        <sz val="10"/>
        <rFont val="Arial CE"/>
      </rPr>
      <t xml:space="preserve">                               - příspěvek na údržbu </t>
    </r>
    <r>
      <rPr>
        <sz val="9"/>
        <rFont val="Arial CE"/>
      </rPr>
      <t>(oprava střešních svodů MŠ Revoluční a zásaků vody do kanalizace, oprava venkovního schodiště - zahradad Sm.sady, orpava chodníků na zaahradě MŠ Revoluční, malování a nátěry, oprava terasy MŠ Revoluční ) při zapojení FI 100</t>
    </r>
  </si>
  <si>
    <r>
      <rPr>
        <sz val="10"/>
        <rFont val="Arial CE"/>
      </rPr>
      <t xml:space="preserve">                               - příspěvek na investice</t>
    </r>
    <r>
      <rPr>
        <sz val="9"/>
        <rFont val="Arial CE"/>
      </rPr>
      <t xml:space="preserve"> (revitalizace zahrady MŠ Smetanovy sady, elektroinstalace MŠ Jiráskova-havarijní stav, rekonstrukce vzduchotechniky MŠ Jiráskova)</t>
    </r>
  </si>
  <si>
    <r>
      <rPr>
        <b/>
        <i/>
        <sz val="10"/>
        <rFont val="Arial CE"/>
      </rPr>
      <t xml:space="preserve">                          MŠ Máj</t>
    </r>
    <r>
      <rPr>
        <sz val="10"/>
        <rFont val="Arial CE"/>
      </rPr>
      <t xml:space="preserve"> (org. 307)</t>
    </r>
  </si>
  <si>
    <t xml:space="preserve">                               - příspěvek na provoz, včetně energií 1270, včetně odpisů z nemovitého majetku </t>
  </si>
  <si>
    <r>
      <rPr>
        <sz val="10"/>
        <rFont val="Arial CE"/>
      </rPr>
      <t xml:space="preserve">                               - příspěvek na údržbu </t>
    </r>
    <r>
      <rPr>
        <sz val="9"/>
        <rFont val="Arial CE"/>
      </rPr>
      <t>(malování a nátěry, oprava plotu, výměna podlahových krytin, PD sanace sušárny a prádelny MŠ Vančurova, zajištění dešťové mřížky okapů u MŠ Jubilejní, oprava výtahu) při zapojení FR a FI 170</t>
    </r>
  </si>
  <si>
    <r>
      <rPr>
        <sz val="10"/>
        <rFont val="Arial CE"/>
      </rPr>
      <t xml:space="preserve">                               - příspěvek na investice</t>
    </r>
    <r>
      <rPr>
        <sz val="9"/>
        <rFont val="Arial CE"/>
      </rPr>
      <t xml:space="preserve"> (myčka ) zapojení FI 50</t>
    </r>
  </si>
  <si>
    <r>
      <rPr>
        <sz val="10"/>
        <rFont val="Arial CE"/>
      </rPr>
      <t xml:space="preserve">                          </t>
    </r>
    <r>
      <rPr>
        <b/>
        <i/>
        <sz val="10"/>
        <rFont val="Arial CE"/>
      </rPr>
      <t>MŠ Trojlístek</t>
    </r>
    <r>
      <rPr>
        <sz val="10"/>
        <rFont val="Arial CE"/>
      </rPr>
      <t xml:space="preserve"> (org. 309)</t>
    </r>
  </si>
  <si>
    <r>
      <rPr>
        <sz val="10"/>
        <rFont val="Arial CE"/>
      </rPr>
      <t xml:space="preserve">                               - příspěvek na údržbu </t>
    </r>
    <r>
      <rPr>
        <sz val="9"/>
        <rFont val="Arial CE"/>
      </rPr>
      <t>(oprava plotu MŠ Kom - poslední etapa, oprava kuchyněk a parapetů MŠ Máchova, oprava výtahu MŠ Máchova, výměna podlahových krytin, malování a nátěry, oprava sprchy MŠ Beskydská, ochranný val proti zatečení MŠ Beskydská)</t>
    </r>
  </si>
  <si>
    <r>
      <rPr>
        <sz val="10"/>
        <rFont val="Arial CE"/>
      </rPr>
      <t xml:space="preserve">                               - příspěvek na investice </t>
    </r>
    <r>
      <rPr>
        <sz val="9"/>
        <rFont val="Arial CE"/>
      </rPr>
      <t xml:space="preserve">(PD rekonstrukce elektroinstalace MŠ Máchova, myčka) </t>
    </r>
    <r>
      <rPr>
        <sz val="10"/>
        <rFont val="Arial CE"/>
      </rPr>
      <t>zapojení FI 50</t>
    </r>
  </si>
  <si>
    <t>Základní školy</t>
  </si>
  <si>
    <t xml:space="preserve">rezerva+vyhodnocení žáků </t>
  </si>
  <si>
    <t xml:space="preserve">příspěvky vlastní: na provoz ZŠ </t>
  </si>
  <si>
    <t xml:space="preserve">                             na údržbu ZŠ </t>
  </si>
  <si>
    <t xml:space="preserve">                             na investice</t>
  </si>
  <si>
    <r>
      <rPr>
        <sz val="10"/>
        <rFont val="Arial CE"/>
      </rPr>
      <t xml:space="preserve">              v tom:  </t>
    </r>
    <r>
      <rPr>
        <b/>
        <i/>
        <sz val="10"/>
        <rFont val="Arial CE"/>
      </rPr>
      <t xml:space="preserve">ZŠ Jubilejní </t>
    </r>
    <r>
      <rPr>
        <sz val="10"/>
        <rFont val="Arial CE"/>
      </rPr>
      <t xml:space="preserve">celkem (org. 321) </t>
    </r>
  </si>
  <si>
    <t xml:space="preserve">                              - příspěvek na provoz, včetně energií 3700, včetně odpisů z nemovitého majetku </t>
  </si>
  <si>
    <r>
      <rPr>
        <sz val="10"/>
        <rFont val="Arial CE"/>
      </rPr>
      <t xml:space="preserve">                              - přísp.na údržbu</t>
    </r>
    <r>
      <rPr>
        <sz val="9"/>
        <rFont val="Arial CE"/>
      </rPr>
      <t xml:space="preserve"> (Jubilejní: malování a nátěry, stabilizace střešního pláště proti větru, ZŠ Dlouhá: PD sanace havraijní stav ve ŠJ, malování a nátěry, vnitřní obložení stěn šatny, úprava podlahy v tělocvičně)</t>
    </r>
  </si>
  <si>
    <r>
      <rPr>
        <sz val="10"/>
        <rFont val="Arial CE"/>
      </rPr>
      <t xml:space="preserve">                              - příspěvek na investice </t>
    </r>
    <r>
      <rPr>
        <sz val="9"/>
        <rFont val="Arial CE"/>
      </rPr>
      <t xml:space="preserve">(Jubilejní: rek. školního hřiště, zpracování žádosti, rekonstukce učeben dílen, náklady související s dotací IROP, plynový kotel ve ŠJ, krouhač zeleniny, objednávkový systém ŠJ, Dlouhá: PD rekonstrukce výtahu a bezbariérovosti budovy) při </t>
    </r>
    <r>
      <rPr>
        <sz val="10"/>
        <rFont val="Arial CE"/>
      </rPr>
      <t>zapojení FI 300</t>
    </r>
  </si>
  <si>
    <r>
      <rPr>
        <sz val="10"/>
        <rFont val="Arial CE"/>
      </rPr>
      <t xml:space="preserve">              v tom:  </t>
    </r>
    <r>
      <rPr>
        <b/>
        <i/>
        <sz val="10"/>
        <rFont val="Arial CE"/>
      </rPr>
      <t xml:space="preserve">ZŠ Komenského 66 </t>
    </r>
    <r>
      <rPr>
        <sz val="10"/>
        <rFont val="Arial CE"/>
      </rPr>
      <t>(org. 322)</t>
    </r>
  </si>
  <si>
    <t xml:space="preserve">                              - příspěvek na provoz, včetně energií 1700, včetně odpisů z nemovitého majetku </t>
  </si>
  <si>
    <r>
      <rPr>
        <sz val="10"/>
        <rFont val="Arial CE"/>
      </rPr>
      <t xml:space="preserve">                              - příspěvek na údržbu </t>
    </r>
    <r>
      <rPr>
        <sz val="9"/>
        <rFont val="Arial CE"/>
      </rPr>
      <t>(malování a nátěry, čištění fasády, výměna plechových podhledů v přízemí, oprava výtahu, zapojení FR a FI 320)</t>
    </r>
  </si>
  <si>
    <r>
      <rPr>
        <sz val="10"/>
        <rFont val="Arial CE"/>
      </rPr>
      <t xml:space="preserve">                              - příspěvek na investice </t>
    </r>
    <r>
      <rPr>
        <sz val="9"/>
        <rFont val="Arial CE"/>
      </rPr>
      <t xml:space="preserve">(spoluúčast města na projektu IROP, modernizace odborné učebny F, Ch, Z,) </t>
    </r>
  </si>
  <si>
    <r>
      <rPr>
        <sz val="10"/>
        <rFont val="Arial CE"/>
      </rPr>
      <t xml:space="preserve">                          </t>
    </r>
    <r>
      <rPr>
        <b/>
        <i/>
        <sz val="10"/>
        <rFont val="Arial CE"/>
      </rPr>
      <t>ZŠ Komenského 68</t>
    </r>
    <r>
      <rPr>
        <sz val="10"/>
        <rFont val="Arial CE"/>
      </rPr>
      <t xml:space="preserve"> (org. 323)</t>
    </r>
  </si>
  <si>
    <t xml:space="preserve">                              - příspěvek na provoz, včetně energií 1400, včetně odpisů z nemovitého majetku </t>
  </si>
  <si>
    <r>
      <rPr>
        <sz val="10"/>
        <rFont val="Arial CE"/>
      </rPr>
      <t xml:space="preserve">                              - příspěvek na údržbu </t>
    </r>
    <r>
      <rPr>
        <sz val="9"/>
        <rFont val="Arial CE"/>
      </rPr>
      <t>(oprava elektroinstalace-poslední etapa,</t>
    </r>
    <r>
      <rPr>
        <sz val="9"/>
        <rFont val="Arial CE"/>
      </rPr>
      <t>oprava ZTI</t>
    </r>
    <r>
      <rPr>
        <sz val="9"/>
        <rFont val="Arial CE"/>
      </rPr>
      <t>, malování a nátěry, oprava podlah) při zapojení FR 45</t>
    </r>
  </si>
  <si>
    <r>
      <rPr>
        <sz val="10"/>
        <rFont val="Arial CE"/>
      </rPr>
      <t xml:space="preserve">                             - příspěvek na investice</t>
    </r>
    <r>
      <rPr>
        <sz val="9"/>
        <rFont val="Arial CE"/>
      </rPr>
      <t xml:space="preserve"> (spoluúčast na projektu  IROP Digitalizace k Hitech.výuce, konvektomat) -při zapojení FI 160</t>
    </r>
  </si>
  <si>
    <r>
      <rPr>
        <sz val="10"/>
        <rFont val="Arial CE"/>
      </rPr>
      <t xml:space="preserve">                         </t>
    </r>
    <r>
      <rPr>
        <b/>
        <i/>
        <sz val="10"/>
        <rFont val="Arial CE"/>
      </rPr>
      <t xml:space="preserve">ZŠ Tyršova </t>
    </r>
    <r>
      <rPr>
        <sz val="10"/>
        <rFont val="Arial CE"/>
      </rPr>
      <t>(org. 325)</t>
    </r>
  </si>
  <si>
    <t xml:space="preserve">                             - příspěvek na provoz (vč. Montessori 250), vč.energií 2000, vč.odpisů z nem.majetku</t>
  </si>
  <si>
    <r>
      <rPr>
        <sz val="10"/>
        <rFont val="Arial CE"/>
      </rPr>
      <t xml:space="preserve">                             - příspěvek na údržbu</t>
    </r>
    <r>
      <rPr>
        <sz val="9"/>
        <rFont val="Arial CE"/>
      </rPr>
      <t xml:space="preserve"> (malování a nátěry)</t>
    </r>
  </si>
  <si>
    <t xml:space="preserve">                             - příspěvek na investice (myčka, server a diskové pole) </t>
  </si>
  <si>
    <t>Střediska volného času</t>
  </si>
  <si>
    <r>
      <rPr>
        <sz val="10"/>
        <rFont val="Arial CE"/>
      </rPr>
      <t xml:space="preserve">z toho: </t>
    </r>
    <r>
      <rPr>
        <b/>
        <i/>
        <sz val="10"/>
        <rFont val="Arial CE"/>
      </rPr>
      <t>SVČ Fokus</t>
    </r>
  </si>
  <si>
    <t xml:space="preserve">                  - příspěvek na provoz, včetně energií 670, včetně odpisů z nemovitého majetku </t>
  </si>
  <si>
    <t xml:space="preserve">                  - příspěvek na údržbu (oprava podlah v posilovně)</t>
  </si>
  <si>
    <r>
      <rPr>
        <sz val="10"/>
        <rFont val="Arial CE"/>
      </rPr>
      <t xml:space="preserve">                  - příspěvek na investice </t>
    </r>
    <r>
      <rPr>
        <sz val="9"/>
        <rFont val="Arial CE"/>
      </rPr>
      <t xml:space="preserve">(revitalizace projektu ITI+spoluúčast+zateplení nástavby části budovy (876 tis.Kč) , zrcadlová stěna, PD na ohřev teplé vody) zapojení FI 140 </t>
    </r>
  </si>
  <si>
    <r>
      <rPr>
        <b/>
        <sz val="10"/>
        <rFont val="Arial CE"/>
      </rPr>
      <t>Ostatní tělovýchovná činnost</t>
    </r>
    <r>
      <rPr>
        <sz val="10"/>
        <rFont val="Arial CE"/>
      </rPr>
      <t xml:space="preserve"> </t>
    </r>
  </si>
  <si>
    <t>416 - Kultura</t>
  </si>
  <si>
    <r>
      <rPr>
        <b/>
        <sz val="10"/>
        <rFont val="Arial CE"/>
      </rPr>
      <t xml:space="preserve">Divadelní činnost - </t>
    </r>
    <r>
      <rPr>
        <b/>
        <i/>
        <sz val="10"/>
        <rFont val="Arial CE"/>
      </rPr>
      <t>Beskydské divadlo</t>
    </r>
    <r>
      <rPr>
        <b/>
        <sz val="9"/>
        <rFont val="Arial CE"/>
      </rPr>
      <t xml:space="preserve"> </t>
    </r>
    <r>
      <rPr>
        <sz val="9"/>
        <rFont val="Arial CE"/>
      </rPr>
      <t>(org. 504)</t>
    </r>
  </si>
  <si>
    <t xml:space="preserve">z toho: příspěvek na provoz, včetně energií 2000, včetně odpisů z nemovitého majetku </t>
  </si>
  <si>
    <r>
      <rPr>
        <sz val="10"/>
        <rFont val="Arial CE"/>
      </rPr>
      <t xml:space="preserve">             příspěvek na údržbu </t>
    </r>
    <r>
      <rPr>
        <sz val="9"/>
        <rFont val="Arial CE"/>
      </rPr>
      <t xml:space="preserve">(zesílení stropních desek ve výchovní části přístavby vč.stav. úprav, oprava vzduchotechniky) při zapojení FI 200 </t>
    </r>
  </si>
  <si>
    <t xml:space="preserve">          - příspěvek na investice </t>
  </si>
  <si>
    <t>Ostatní záležitosti kultury</t>
  </si>
  <si>
    <r>
      <rPr>
        <sz val="10"/>
        <rFont val="Arial CE"/>
      </rPr>
      <t xml:space="preserve">z toho: osadní výbory </t>
    </r>
    <r>
      <rPr>
        <sz val="9"/>
        <rFont val="Arial CE"/>
      </rPr>
      <t>(Žilina, Straník, Bludovice, Kojetín, Loučka)</t>
    </r>
  </si>
  <si>
    <t xml:space="preserve">             kronika, služby, materiál, pohoštění, dar, ocenění osobností, ples, poplatky OSA a INTEGRAM atd.)</t>
  </si>
  <si>
    <t>Zachování a obnova kulturních památek</t>
  </si>
  <si>
    <r>
      <rPr>
        <sz val="10"/>
        <rFont val="Arial CE"/>
      </rPr>
      <t>z toho: dohody (</t>
    </r>
    <r>
      <rPr>
        <sz val="9"/>
        <rFont val="Arial CE"/>
      </rPr>
      <t>odborné texty na tabulky)</t>
    </r>
  </si>
  <si>
    <t xml:space="preserve">             Instalace a vytvoření tabulek s QR kódy ke kulturním památkám (domy a sochy)</t>
  </si>
  <si>
    <t xml:space="preserve">             Propagace v rámci EHD (vlajky a jiné), postřiky hradebních zdí, vč. likvidace náletů </t>
  </si>
  <si>
    <t xml:space="preserve">             Drobné opravy poškození, očištění soch a restaurování křížů, Kaple v Janáčkových sadech-úprava po fixaci maleb, oprva hradební zdi (ve dvoře HoteluPraha)</t>
  </si>
  <si>
    <t>Pořízení, zachování a obnova hodnot místního historického povědomí</t>
  </si>
  <si>
    <r>
      <rPr>
        <sz val="10"/>
        <rFont val="Arial CE"/>
      </rPr>
      <t xml:space="preserve">z toho: </t>
    </r>
    <r>
      <rPr>
        <sz val="9"/>
        <rFont val="Arial CE"/>
      </rPr>
      <t xml:space="preserve"> oprava křížů a kaplí </t>
    </r>
  </si>
  <si>
    <r>
      <rPr>
        <sz val="10"/>
        <rFont val="Arial CE"/>
      </rPr>
      <t xml:space="preserve">            elektrická energie </t>
    </r>
    <r>
      <rPr>
        <sz val="9"/>
        <rFont val="Arial CE"/>
      </rPr>
      <t xml:space="preserve">(zvonění kaple Kojetín, Bludovice) </t>
    </r>
  </si>
  <si>
    <t>Zájmová činnost v kultuře</t>
  </si>
  <si>
    <t>z toho: Osvětová beseda Straník</t>
  </si>
  <si>
    <r>
      <rPr>
        <sz val="10"/>
        <rFont val="Arial CE"/>
      </rPr>
      <t xml:space="preserve">z toho: </t>
    </r>
    <r>
      <rPr>
        <b/>
        <i/>
        <sz val="10"/>
        <rFont val="Arial CE"/>
      </rPr>
      <t>Městské kulturní středisko</t>
    </r>
    <r>
      <rPr>
        <b/>
        <sz val="10"/>
        <rFont val="Arial CE"/>
      </rPr>
      <t xml:space="preserve"> </t>
    </r>
    <r>
      <rPr>
        <sz val="9"/>
        <rFont val="Arial CE"/>
      </rPr>
      <t>(org. 501)</t>
    </r>
  </si>
  <si>
    <t xml:space="preserve">           -  příspěvek na provoz MěKS a Kina Květen, vč.energií 1350, vč.odpisů z nem.majetku 175 </t>
  </si>
  <si>
    <t xml:space="preserve">                                     včetně Novojičínského kulturního léta a Slavností města </t>
  </si>
  <si>
    <r>
      <rPr>
        <sz val="10"/>
        <rFont val="Arial CE"/>
      </rPr>
      <t xml:space="preserve">          -  příspěvek na investice </t>
    </r>
    <r>
      <rPr>
        <sz val="9"/>
        <rFont val="Arial CE"/>
      </rPr>
      <t>auto)</t>
    </r>
  </si>
  <si>
    <r>
      <rPr>
        <sz val="10"/>
        <rFont val="Arial CE"/>
      </rPr>
      <t xml:space="preserve">           -  příspěvek na údržbu </t>
    </r>
    <r>
      <rPr>
        <sz val="9"/>
        <rFont val="Arial CE"/>
      </rPr>
      <t xml:space="preserve">(oprava vstupu knihovny a části budovy garáže proti vzlínání vlhkosti, oprava asfaltové plochy před pódiem amfiteátru Skalky,oprava správního domku-pouze PD, přečalounění sedaček v kině, oprava digitálního projektoru , oprava plechového krytu v chodníkovém tělese u kina, oprava proskleného vnitřního prostoru kina) při zapojení FI 600 </t>
    </r>
  </si>
  <si>
    <t>Ostatní záležitosti kultury, církví a sdělovacích prostředků</t>
  </si>
  <si>
    <t>z toho: výdaje na občanské záležitosti (včetně vítání občánků a jubileí)</t>
  </si>
  <si>
    <t>441 - Dotace, návratné finanční výpomoci a dary cizím subjektům</t>
  </si>
  <si>
    <t>Dotace, návratné finanční výpomoci a dary cizím subjektům</t>
  </si>
  <si>
    <t>z toho: podpora celoroční činnosti v kulturní oblasti (org. 1121)</t>
  </si>
  <si>
    <t xml:space="preserve">            podpora jednorázových kulturních akcí (org. 1122)</t>
  </si>
  <si>
    <t xml:space="preserve">            podpora sportovní činnosti dospělých nad 20 let (org. 1131)</t>
  </si>
  <si>
    <t xml:space="preserve">            podpora sportovní činnosti dětí a mládeže do 20 let (org. 1132)</t>
  </si>
  <si>
    <t xml:space="preserve">            podpora jednorázových sportovních akcí (org. 1133)</t>
  </si>
  <si>
    <t xml:space="preserve">            podpora provozu, údržby a oprava sportovišť a sportovních zařízení (org. 1134)</t>
  </si>
  <si>
    <t xml:space="preserve">            podpora ostatního sportu mládeže do 20 let (org. 1136)</t>
  </si>
  <si>
    <t xml:space="preserve">            podpora výkonostního sportu dospělých nad 20 let (org. 1137)</t>
  </si>
  <si>
    <t xml:space="preserve">            podpora celoroční činnosti v oblasti využití volného času (org. 1141)</t>
  </si>
  <si>
    <t xml:space="preserve">            podpora jednorázových akcí v oblasti využití volného času (org. 1142)</t>
  </si>
  <si>
    <t xml:space="preserve">            podpora na zachování a obnovu kulturních památek (org. 1150)</t>
  </si>
  <si>
    <r>
      <rPr>
        <sz val="10"/>
        <rFont val="Arial CE"/>
      </rPr>
      <t xml:space="preserve">            mimořádné dotace a dary (org. 1180): </t>
    </r>
    <r>
      <rPr>
        <sz val="9"/>
        <rFont val="Arial CE"/>
      </rPr>
      <t>MŠ Beruška 165, ZŠ Galaxie 220 a MŠ Bludovice 33,816 -všechny 3 subjekty na úhradu režijních nákladů na stravování dětí včetně dovozu, ZO ČSOP Bartošovice 90 záchrana handicapovaných zvířat, Česká křesťanská akademie 15, rezerva 100</t>
    </r>
  </si>
  <si>
    <t>ORJ 018 - Městská policie</t>
  </si>
  <si>
    <t xml:space="preserve">Bezpečnost a veřejný pořádek </t>
  </si>
  <si>
    <r>
      <rPr>
        <sz val="10"/>
        <rFont val="Arial CE"/>
      </rPr>
      <t>z toho</t>
    </r>
    <r>
      <rPr>
        <b/>
        <sz val="10"/>
        <rFont val="Arial CE"/>
      </rPr>
      <t xml:space="preserve"> provoz:</t>
    </r>
    <r>
      <rPr>
        <sz val="10"/>
        <rFont val="Arial CE"/>
      </rPr>
      <t xml:space="preserve"> platy</t>
    </r>
    <r>
      <rPr>
        <sz val="9"/>
        <rFont val="Arial CE"/>
      </rPr>
      <t xml:space="preserve"> 16 000, zák.odvody 3 968 + 1 440 ochr.pomůcky 0, zdrav.pomůcky 2, výstroj 275, knihy, časopisy a tisk 1, DHM 151, materiál 127,5 včetně prevence kriminality, elektř.10, PHM 240, služby pošt 1, telekomunikace 242, nájemné 30, konzultace  porad.služby 3, školení 27, konference 2, služby 579, opravy a udrž. 283, služby zpracování dat 80, cestovné 7, neinv.přísp.a náhrady-prac.úrazy 50, kolky 10, náhrady za nemoc 100,</t>
    </r>
    <r>
      <rPr>
        <sz val="10"/>
        <rFont val="Arial CE"/>
      </rPr>
      <t xml:space="preserve"> správní poplatky 6, </t>
    </r>
    <r>
      <rPr>
        <b/>
        <sz val="10"/>
        <rFont val="Arial CE"/>
      </rPr>
      <t xml:space="preserve">investice: </t>
    </r>
    <r>
      <rPr>
        <sz val="9"/>
        <rFont val="Arial CE"/>
      </rPr>
      <t>radiostanice</t>
    </r>
  </si>
  <si>
    <t>ORJ 019 - Odbor organizační</t>
  </si>
  <si>
    <r>
      <rPr>
        <b/>
        <sz val="10"/>
        <rFont val="Arial CE"/>
      </rPr>
      <t xml:space="preserve">Ochrana obyvatelstva </t>
    </r>
    <r>
      <rPr>
        <sz val="9"/>
        <rFont val="Arial CE"/>
      </rPr>
      <t>(letáky+uživat.příručky 1, DHM 80, zpracování dat-data hosting, GSM přenosy 25, systém varování před povodněmi-hladinoměry dle servisní smlouvy 23, opravy a udržování systému varování před povodněmi 40)</t>
    </r>
  </si>
  <si>
    <r>
      <rPr>
        <b/>
        <sz val="10"/>
        <rFont val="Arial CE"/>
      </rPr>
      <t xml:space="preserve">Činnost ost. orgánů státní správy v oblasti civil.nouzového hospod. </t>
    </r>
    <r>
      <rPr>
        <sz val="9"/>
        <rFont val="Arial CE"/>
      </rPr>
      <t>(čerpá se jen při živelních pohromách: přikrývky 50, písek+pytle+... 70, zabezpečení chodu evak.středisek 3, teplo 3, elektrická energie 4, PHM 10, služby: ubytovací,stravovací,dopravní,... 60)</t>
    </r>
  </si>
  <si>
    <r>
      <rPr>
        <b/>
        <sz val="10"/>
        <rFont val="Arial CE"/>
      </rPr>
      <t xml:space="preserve">Ostatní správa v oblasti krizového řízení </t>
    </r>
    <r>
      <rPr>
        <sz val="9"/>
        <rFont val="Arial CE"/>
      </rPr>
      <t>(PHM do elektrocentrály 1, služby 2, materiál 1, knihy+učební pomůcky+tisk 1) - čerpá se jen v mimořádných událostech</t>
    </r>
  </si>
  <si>
    <r>
      <rPr>
        <b/>
        <sz val="10"/>
        <rFont val="Arial CE"/>
      </rPr>
      <t xml:space="preserve">Požární ochrana - profesionální část </t>
    </r>
    <r>
      <rPr>
        <sz val="9"/>
        <rFont val="Arial CE"/>
      </rPr>
      <t>(příspěvek HZS MSK dle smlouvy zvýšené o inflaci-předpoklad 2,7 %)</t>
    </r>
  </si>
  <si>
    <r>
      <rPr>
        <b/>
        <sz val="10"/>
        <rFont val="Arial CE"/>
      </rPr>
      <t xml:space="preserve">Požární ochrana - dobrovolná část </t>
    </r>
    <r>
      <rPr>
        <sz val="9"/>
        <rFont val="Arial CE"/>
      </rPr>
      <t>(pro hasiče Straník: OOPP 6, DHM - hadice a proudnice, svítilny na přilby 250, materiál 5, PHM 18, služby+internet 3,6, školení 3, nákup služeb-technické prohlídky vozidel, měření emisí, výměna pneu,... 10, opravy a udržování-příprava na STK, drobné opravy vozového parku 35, cestovné 2)</t>
    </r>
  </si>
  <si>
    <t xml:space="preserve">Činnost místní správy </t>
  </si>
  <si>
    <r>
      <rPr>
        <sz val="9"/>
        <rFont val="Arial CE"/>
      </rPr>
      <t xml:space="preserve">z toho </t>
    </r>
    <r>
      <rPr>
        <b/>
        <sz val="9"/>
        <rFont val="Arial CE"/>
      </rPr>
      <t>provoz</t>
    </r>
    <r>
      <rPr>
        <sz val="9"/>
        <rFont val="Arial CE"/>
      </rPr>
      <t>: činnost místní správy-</t>
    </r>
    <r>
      <rPr>
        <b/>
        <sz val="9"/>
        <rFont val="Arial CE"/>
      </rPr>
      <t>org.381</t>
    </r>
    <r>
      <rPr>
        <sz val="9"/>
        <rFont val="Arial CE"/>
      </rPr>
      <t xml:space="preserve"> v tom: odměny za užití duševního vlastnictví-OSA 40, ochranné pomůcky - OOPP pro nové zaměstnance a obměna stávajících 100, léky a zdrav.materiál 32,5, knihy+učební pomůcky+tisk 100, Novojičínský zpravodaj 500, drobný hmotný majetek-nábytek a vybavení velké zas.míst. 1600, náb. kanc úředníci 500, mobily, skartovačky, kan.židle, skříně, police 380, podlah.krytiny 200, zařiz. předm. WC radnice 30, vybavení kuchyňky Div. 8 50, materiál-kancelářský, hygienický, čistící, doručovací, ikebana, automobily-mazadla, nemrznoucí směsi,... 1075, voda 350, teplo 2100, elektr.energie 1500, pevná paliva 1, PHM 150, služby pošt 1700, telekomun.71, nájemné 126, právní služby 435,6, služby BOZP 72,6, bezplatné právní služby pro veřejnost 50, psychologické poradenství k výběrovým řízením 20, zpracování dat 260, služby vč. úklidu,servisu kopírek, vozidel, nové logo města, elektrorevize, servis vozidel 3215, opravy a udržování - malování, nátěry oken a dveří 870, výměna dlažby ve vchodu Radnice 400, oprava kanalizace garáže Div. 8 100, výměna oken Úzká 1000, oprava soc. zařízení radnice 1500, velká zas. místnost + kancelář tajemníka 700, ostatní opravy 1000, pohoštění 200, ostatní nákupy (čl. přísp. auditorů a tajemníků) 4,5, kolky 1, daně a poplatky vč. dálničních známek 21, ostatní výdaje 2.</t>
    </r>
  </si>
  <si>
    <r>
      <rPr>
        <sz val="9"/>
        <rFont val="Arial CE"/>
      </rPr>
      <t>z toho</t>
    </r>
    <r>
      <rPr>
        <b/>
        <sz val="9"/>
        <rFont val="Arial CE"/>
      </rPr>
      <t xml:space="preserve"> investice: </t>
    </r>
    <r>
      <rPr>
        <sz val="9"/>
        <rFont val="Arial CE"/>
      </rPr>
      <t>činnost místní správy-</t>
    </r>
    <r>
      <rPr>
        <b/>
        <sz val="9"/>
        <rFont val="Arial CE"/>
      </rPr>
      <t>org.381:</t>
    </r>
    <r>
      <rPr>
        <sz val="9"/>
        <rFont val="Arial CE"/>
      </rPr>
      <t xml:space="preserve"> PD na zpracování vstupu do budovy na ul. Div. 1 (vestibul a kantýna) 150, projekt na paternoster 100, PD na sociální zař. Divadelní 8 80, studie využitelnosti dvorní části radnice 150</t>
    </r>
  </si>
  <si>
    <r>
      <rPr>
        <u/>
        <sz val="9"/>
        <rFont val="Arial CE"/>
      </rPr>
      <t xml:space="preserve">Úsek informatiky </t>
    </r>
    <r>
      <rPr>
        <sz val="9"/>
        <rFont val="Arial CE"/>
      </rPr>
      <t xml:space="preserve">- </t>
    </r>
    <r>
      <rPr>
        <b/>
        <sz val="9"/>
        <rFont val="Arial CE"/>
      </rPr>
      <t>provoz - org.3381</t>
    </r>
    <r>
      <rPr>
        <sz val="9"/>
        <rFont val="Arial CE"/>
      </rPr>
      <t xml:space="preserve"> (v tom: drobný hmotný majetek-nové PC a LCD monitory, notebooky, kopírky, tiskárny, nákup a instalace nového plátna do auly, web kamera - nový HW, Free wifi Div. 8, drobné síťové prvky, UPS, nový plotr 870, materiál 365, nájemné 40, školení 20, služby zpracování dat 3912,4, ost.služby-znalecké posudky, osvědčení 50, opravy a udržování 580, nákup softwaru 140.</t>
    </r>
  </si>
  <si>
    <r>
      <rPr>
        <u/>
        <sz val="9"/>
        <rFont val="Arial CE"/>
      </rPr>
      <t>Úsek informatiky</t>
    </r>
    <r>
      <rPr>
        <b/>
        <sz val="9"/>
        <rFont val="Arial CE"/>
      </rPr>
      <t xml:space="preserve"> </t>
    </r>
    <r>
      <rPr>
        <sz val="9"/>
        <rFont val="Arial CE"/>
      </rPr>
      <t xml:space="preserve">- </t>
    </r>
    <r>
      <rPr>
        <b/>
        <sz val="9"/>
        <rFont val="Arial CE"/>
      </rPr>
      <t>investice - org.3381</t>
    </r>
    <r>
      <rPr>
        <sz val="9"/>
        <rFont val="Arial CE"/>
      </rPr>
      <t xml:space="preserve"> programové vybavení- antivir, SW TC zálohování 101, vyvolávací systém - rozšíření 20, eko webové stránky 0, rozvoj GIS 350, nový IS 2000; elektronická úřední deska 600.</t>
    </r>
  </si>
  <si>
    <r>
      <rPr>
        <sz val="10"/>
        <rFont val="Arial CE"/>
      </rPr>
      <t>Chata Jičínka-</t>
    </r>
    <r>
      <rPr>
        <b/>
        <sz val="10"/>
        <rFont val="Arial CE"/>
      </rPr>
      <t>org.4381</t>
    </r>
    <r>
      <rPr>
        <sz val="10"/>
        <rFont val="Arial CE"/>
      </rPr>
      <t xml:space="preserve"> </t>
    </r>
    <r>
      <rPr>
        <sz val="9"/>
        <rFont val="Arial CE"/>
      </rPr>
      <t xml:space="preserve">(v tom: drobný hmotný majetek 50, materiál 10, voda 15, elektr.energie 140, PHM 1, služby-praní, odpady,... 50, opravy a udržování 50, místní poplatky 17, </t>
    </r>
    <r>
      <rPr>
        <b/>
        <sz val="9"/>
        <rFont val="Arial CE"/>
      </rPr>
      <t>investice:</t>
    </r>
    <r>
      <rPr>
        <sz val="9"/>
        <rFont val="Arial CE"/>
      </rPr>
      <t xml:space="preserve"> další etapa - úprava stropu, podlah, elektronistalace, zpevnění základů)</t>
    </r>
  </si>
  <si>
    <r>
      <rPr>
        <sz val="10"/>
        <rFont val="Arial CE"/>
      </rPr>
      <t>Mobilní telefony-</t>
    </r>
    <r>
      <rPr>
        <b/>
        <sz val="10"/>
        <rFont val="Arial CE"/>
      </rPr>
      <t>org.7381</t>
    </r>
  </si>
  <si>
    <r>
      <rPr>
        <sz val="10"/>
        <rFont val="Arial CE"/>
      </rPr>
      <t>Pevné telefony-</t>
    </r>
    <r>
      <rPr>
        <b/>
        <sz val="10"/>
        <rFont val="Arial CE"/>
      </rPr>
      <t>org.8381</t>
    </r>
  </si>
  <si>
    <r>
      <rPr>
        <sz val="10"/>
        <rFont val="Arial CE"/>
      </rPr>
      <t>Dotace na OSPOD-</t>
    </r>
    <r>
      <rPr>
        <b/>
        <sz val="10"/>
        <rFont val="Arial CE"/>
      </rPr>
      <t>org. 1385</t>
    </r>
    <r>
      <rPr>
        <sz val="10"/>
        <rFont val="Arial CE"/>
      </rPr>
      <t xml:space="preserve"> </t>
    </r>
    <r>
      <rPr>
        <sz val="9"/>
        <rFont val="Arial CE"/>
      </rPr>
      <t xml:space="preserve">(v tom: knihy 6, DHM 46, materiál 17, PHM 23, služby telekomunikací 12, zpracování dat 72,6, ostatní služby 24) </t>
    </r>
  </si>
  <si>
    <r>
      <rPr>
        <b/>
        <sz val="10"/>
        <rFont val="Arial CE"/>
      </rPr>
      <t>Pojištění funkčně nespecifikované</t>
    </r>
    <r>
      <rPr>
        <sz val="9"/>
        <rFont val="Arial CE"/>
      </rPr>
      <t xml:space="preserve"> (pojištění 1300, náhrady za nezpůsobenou újmu 50)</t>
    </r>
  </si>
  <si>
    <t>ORJ 919 - Odbor kancelář vedení města</t>
  </si>
  <si>
    <r>
      <rPr>
        <b/>
        <sz val="10"/>
        <rFont val="Arial CE"/>
      </rPr>
      <t>Zastupitelstva obcí</t>
    </r>
    <r>
      <rPr>
        <sz val="9"/>
        <rFont val="Arial CE"/>
      </rPr>
      <t xml:space="preserve"> (ost.platy-refundace mzdy 25, odměny členů ZM 7150, zák.odvody 942,4+643,5, refund.zák.odvodů 12, školení a vzdělávání pro uvolněné ZM 8, parkovné 0,5, cestovné (ubytování a doprava) 15, pohoštění 75, poplatky na konference 5, ošatné-svatby 40, dary 30)</t>
    </r>
  </si>
  <si>
    <r>
      <rPr>
        <sz val="9"/>
        <rFont val="Arial CE"/>
      </rPr>
      <t>z toho provoz: činnost místní správy-</t>
    </r>
    <r>
      <rPr>
        <b/>
        <sz val="9"/>
        <rFont val="Arial CE"/>
      </rPr>
      <t>org.381</t>
    </r>
    <r>
      <rPr>
        <sz val="9"/>
        <rFont val="Arial CE"/>
      </rPr>
      <t xml:space="preserve"> v tom: platy 85000, ost.platy 10, dohody 1300, refundace 10, zák.odvody 21402,4+7767+490+1, školení a vzdělávání 1000, nákup ostatních služeb 2400, cestovné 250, poplatky na konference 20, ostatní (ošatné ceremoniářky,matrikářky,hudebníci) 260, náhrady 40, náhrady mezd v nemoci 700.</t>
    </r>
  </si>
  <si>
    <r>
      <rPr>
        <sz val="10"/>
        <rFont val="Arial CE"/>
      </rPr>
      <t>Dotace na OSPOD-</t>
    </r>
    <r>
      <rPr>
        <b/>
        <sz val="10"/>
        <rFont val="Arial CE"/>
      </rPr>
      <t>org. 1385</t>
    </r>
    <r>
      <rPr>
        <sz val="10"/>
        <rFont val="Arial CE"/>
      </rPr>
      <t xml:space="preserve"> </t>
    </r>
    <r>
      <rPr>
        <sz val="9"/>
        <rFont val="Arial CE"/>
      </rPr>
      <t>v tom: platy 5600,dohody 24, zák.odvody 1406+506,16, školení 120, cestovné 13</t>
    </r>
  </si>
  <si>
    <r>
      <rPr>
        <b/>
        <sz val="10"/>
        <rFont val="Arial CE"/>
      </rPr>
      <t>Sociální fond</t>
    </r>
    <r>
      <rPr>
        <sz val="10"/>
        <rFont val="Arial CE"/>
      </rPr>
      <t xml:space="preserve"> </t>
    </r>
    <r>
      <rPr>
        <sz val="9"/>
        <rFont val="Arial CE"/>
      </rPr>
      <t xml:space="preserve">(nájemné-aktivity odborů 60,7 , stravování 2269,8, nákup ost. služeb - akce odborové org. 160 , rekreace zaměstnanců 1165,5, pohoštění-setkání zaměstnanců+bývalých zaměstnanců 100 , ošatné uvolnění ZM+pověření neuvolnění ZM 90 , dary obyvatelstvu při úmrtí zaměstnance nebo člena rodiny 100, jubilea 94, penzijní a životní pojištění zaměstn. 1860 + investice z ORJ 019 ze zůstatku SF 300) </t>
    </r>
  </si>
  <si>
    <t>Převody vlastním fondům v rozpočtech územní úrovně</t>
  </si>
  <si>
    <t>528 - Sociální věci</t>
  </si>
  <si>
    <t>Dopravní obslužnost mimo veřejnou službu - BST (org. 5555)</t>
  </si>
  <si>
    <r>
      <rPr>
        <b/>
        <sz val="10"/>
        <rFont val="Arial CE"/>
      </rPr>
      <t xml:space="preserve">Nebytové hospodářství </t>
    </r>
    <r>
      <rPr>
        <sz val="9"/>
        <rFont val="Arial CE"/>
      </rPr>
      <t>(Sokolovská 9: drobný hmotný majetek 2, materiál 1, služby 1)</t>
    </r>
  </si>
  <si>
    <r>
      <rPr>
        <b/>
        <sz val="10"/>
        <rFont val="Arial CE"/>
      </rPr>
      <t xml:space="preserve">Pohřebnictví </t>
    </r>
    <r>
      <rPr>
        <sz val="9"/>
        <rFont val="Arial CE"/>
      </rPr>
      <t>(úhrada sociálních pohřbů)</t>
    </r>
  </si>
  <si>
    <t xml:space="preserve">Ostatní sociální péče a pomoc dětem a mládeži </t>
  </si>
  <si>
    <t>z toho: věcné dary/nákup materiálu (státní příspěvek na výkon OSPOD) ÚZ 13011, org. 1385</t>
  </si>
  <si>
    <t xml:space="preserve">             terapeutické pobyty pro děti ze sociálně znevýhodněného prostředí</t>
  </si>
  <si>
    <t xml:space="preserve">             odvod výživného 2019</t>
  </si>
  <si>
    <r>
      <rPr>
        <b/>
        <sz val="10"/>
        <rFont val="Arial CE"/>
      </rPr>
      <t xml:space="preserve">Ostatní sociální péče a pomoc rodině a manželství </t>
    </r>
    <r>
      <rPr>
        <sz val="10"/>
        <rFont val="Arial CE"/>
      </rPr>
      <t>(výkon pěstounské péče)</t>
    </r>
  </si>
  <si>
    <t xml:space="preserve">             nákup služeb (státní příspěvek na výkon pěstounské péče) ÚZ 13010</t>
  </si>
  <si>
    <t>Sociální rehabilitace</t>
  </si>
  <si>
    <r>
      <rPr>
        <b/>
        <sz val="10"/>
        <rFont val="Arial CE"/>
      </rPr>
      <t xml:space="preserve">             </t>
    </r>
    <r>
      <rPr>
        <sz val="10"/>
        <rFont val="Arial CE"/>
      </rPr>
      <t>neinvestiční transfery krajům (smlouva o závazku vůči MSK) ÚZ 00030</t>
    </r>
  </si>
  <si>
    <t>Ostatní sociální péče a pomoc ostatním skupinám obyvatelstva</t>
  </si>
  <si>
    <t>z toho: nákup služeb - Komunitní plánování (org. 0439)</t>
  </si>
  <si>
    <t xml:space="preserve">             komunitní plánování  II. - Efektivní systém plánování soc.služeb v NJ (org.1441)</t>
  </si>
  <si>
    <t>Podpora samostatného bydlení</t>
  </si>
  <si>
    <t xml:space="preserve">             neinvestiční transfery krajům (smlouva o závazku vůči MSK) ÚZ 00030</t>
  </si>
  <si>
    <t>Sociálně aktivizační služby pro rodiny s dětmi</t>
  </si>
  <si>
    <t>Azylové domy, nízkoprahová denní centra a noclehárny</t>
  </si>
  <si>
    <t>Ostatní služby a činnosti v oblasti sociální prevence</t>
  </si>
  <si>
    <t>z toho:   Klub seniorů Nový Jičín (org. 383)</t>
  </si>
  <si>
    <t xml:space="preserve">             Klub seniorů Straník (org. 2383)</t>
  </si>
  <si>
    <t xml:space="preserve">             Klub seniorů Loučka (org. 3383)</t>
  </si>
  <si>
    <t xml:space="preserve">             Kavárničky - setkání seniorů v DPS (org. 3393)</t>
  </si>
  <si>
    <r>
      <rPr>
        <b/>
        <sz val="10"/>
        <rFont val="Arial CE"/>
      </rPr>
      <t xml:space="preserve">Záležitosti soc. věcí a politiky nezaměstn. j.n. </t>
    </r>
    <r>
      <rPr>
        <sz val="9"/>
        <rFont val="Arial CE"/>
      </rPr>
      <t xml:space="preserve">(nákup tiskopisů receptů a žádanek na omamné látky, průkazy BST) </t>
    </r>
  </si>
  <si>
    <t xml:space="preserve">Rezerva </t>
  </si>
  <si>
    <t>541 - Dotace, návratné finanční výpomoci a dary cizím subjektům</t>
  </si>
  <si>
    <t>Dotace, návratné finanční výpomoci a dary cizím subjektům celkem:</t>
  </si>
  <si>
    <t>z toho: podpora celoroční činnosti v oblasti sociální (org. 1111)</t>
  </si>
  <si>
    <t xml:space="preserve">             podpora jednorázových akcí v oblasti sociální (org. 1112)</t>
  </si>
  <si>
    <t xml:space="preserve">             podpora sociálních služeb dle zákona o soc.službách (org. 1113)</t>
  </si>
  <si>
    <t xml:space="preserve">             podpora občanů města v pobytových soc. zařízeních (org. 1114)</t>
  </si>
  <si>
    <t xml:space="preserve">             podpora domácí hospicové péče (org. 1115)</t>
  </si>
  <si>
    <t xml:space="preserve">             podpora dobrovolnictví dle zákona o dobrovolnické službě (org. 1116)</t>
  </si>
  <si>
    <t xml:space="preserve">             dary obyvatelstvu - dobrovolní dárci krve (org. 1180)</t>
  </si>
  <si>
    <t xml:space="preserve">             individuální dotace a dary (org. 1180)</t>
  </si>
  <si>
    <t>ORJ 029 - ProSenior Nový Jičín</t>
  </si>
  <si>
    <t>Osobní asistence, pečovatelská služba a podpora samostatného bydlení</t>
  </si>
  <si>
    <r>
      <rPr>
        <sz val="9"/>
        <rFont val="Arial CE"/>
      </rPr>
      <t xml:space="preserve">z toho </t>
    </r>
    <r>
      <rPr>
        <b/>
        <sz val="9"/>
        <rFont val="Arial CE"/>
      </rPr>
      <t>Pečovatelská služba (org.390)</t>
    </r>
    <r>
      <rPr>
        <sz val="9"/>
        <rFont val="Arial CE"/>
      </rPr>
      <t xml:space="preserve">: platy 3920+650, dohody 60, zákonné odvody 972+158, 355+75, potraviny 1, ochranné osobní pomůcky 40, léky+zdrav.mater.3, prádlo+oděv 2, knihy+tisk 1,5, DHM  50, materiál  72,1, elektř. 50, PHM 120, služby telekomunikací 18, mobily 12, pevné linky 2, školení a vzdělávání 50, zpracování dat 18, služby 50, opravy a udržování 90, cestovné 20, účastnické poplatky na konference 8, ostatní nákupy 0, neinvestiční transfery spolkům 2,9, náhrady mezd v době nemoci 35     </t>
    </r>
  </si>
  <si>
    <r>
      <rPr>
        <sz val="9"/>
        <rFont val="Arial CE"/>
      </rPr>
      <t xml:space="preserve">z toho </t>
    </r>
    <r>
      <rPr>
        <b/>
        <sz val="9"/>
        <rFont val="Arial CE"/>
      </rPr>
      <t>Denní stacionář=Domovinka (org.1391)</t>
    </r>
    <r>
      <rPr>
        <sz val="9"/>
        <rFont val="Arial CE"/>
      </rPr>
      <t>: platy 900 310, dohody 10, zákonné odvody221+81 80+28, ochr.os.pomůcky 8, prádlo+oděv 1,5, knihy+tisk 1, DHM 10, materiál 12, elektrická energie 10, služby telekomunikací 1,3, školení a vzdělávání 10, zpracování dat 5, služby 33, opravy a údržba 5, cestovné 1, účastn.popl.na konferencích 0,5, náhrady mezd v době nemoci   11</t>
    </r>
  </si>
  <si>
    <r>
      <rPr>
        <sz val="9"/>
        <rFont val="Arial CE"/>
      </rPr>
      <t xml:space="preserve">z toho </t>
    </r>
    <r>
      <rPr>
        <b/>
        <sz val="9"/>
        <rFont val="Arial CE"/>
      </rPr>
      <t>Pohoda (org.1393)</t>
    </r>
    <r>
      <rPr>
        <sz val="9"/>
        <rFont val="Arial CE"/>
      </rPr>
      <t xml:space="preserve">: platy 2 800+604, dohody 200, zákonné odvody 685+150 250+54,5, OOP+oděvy 20+5, DHM 40, materiál 36, elektř.12, telef. 1,3, školení a vzdělávání 18, zpracování dat 15, služby 6, opravy a údržba 7, cestovné 1, poplatky na konference 0,5, náhrady v době nemoci  25                                               </t>
    </r>
  </si>
  <si>
    <t xml:space="preserve">Ozdravování hospodářských zvířat </t>
  </si>
  <si>
    <r>
      <rPr>
        <b/>
        <sz val="10"/>
        <rFont val="Arial CE"/>
      </rPr>
      <t xml:space="preserve">Pěstební činnost </t>
    </r>
    <r>
      <rPr>
        <sz val="9"/>
        <rFont val="Arial CE"/>
      </rPr>
      <t>(znovuzalesnění po kůrovci) - TSM: 0</t>
    </r>
  </si>
  <si>
    <t>Správa v lesním hospodářství</t>
  </si>
  <si>
    <r>
      <rPr>
        <b/>
        <sz val="10"/>
        <rFont val="Arial CE"/>
      </rPr>
      <t xml:space="preserve">Celospolečenské funkce lesů </t>
    </r>
    <r>
      <rPr>
        <sz val="9"/>
        <rFont val="Arial CE"/>
      </rPr>
      <t>(cesty a svážnice+oprava kamenného divadla)</t>
    </r>
  </si>
  <si>
    <t xml:space="preserve">Ostatní záležitosti lesního hospodářství </t>
  </si>
  <si>
    <r>
      <rPr>
        <b/>
        <sz val="10"/>
        <rFont val="Arial CE"/>
      </rPr>
      <t xml:space="preserve">Ostatní správa ve vodním hospodářství </t>
    </r>
    <r>
      <rPr>
        <sz val="9"/>
        <rFont val="Arial CE"/>
      </rPr>
      <t>(havárie)</t>
    </r>
  </si>
  <si>
    <r>
      <rPr>
        <b/>
        <sz val="10"/>
        <rFont val="Arial CE"/>
      </rPr>
      <t>Sběr a svoz nebezpečných odpadů</t>
    </r>
    <r>
      <rPr>
        <b/>
        <sz val="9"/>
        <rFont val="Arial CE"/>
      </rPr>
      <t xml:space="preserve"> </t>
    </r>
    <r>
      <rPr>
        <sz val="9"/>
        <rFont val="Arial CE"/>
      </rPr>
      <t>(TSM: 50)</t>
    </r>
  </si>
  <si>
    <t xml:space="preserve">Sběr a svoz komunálních odpadů </t>
  </si>
  <si>
    <t>z toho: TSM - příspěvek na provoz</t>
  </si>
  <si>
    <t xml:space="preserve">            ostatní provoz město</t>
  </si>
  <si>
    <r>
      <rPr>
        <sz val="10"/>
        <rFont val="Arial CE"/>
      </rPr>
      <t xml:space="preserve">z toho: TSM příspěvek na investice </t>
    </r>
    <r>
      <rPr>
        <sz val="8"/>
        <rFont val="Arial CE"/>
      </rPr>
      <t>(</t>
    </r>
    <r>
      <rPr>
        <sz val="9"/>
        <rFont val="Arial CE"/>
      </rPr>
      <t>auto, vany, PD zprůjezdnění, unimobuňka)</t>
    </r>
  </si>
  <si>
    <r>
      <rPr>
        <b/>
        <sz val="10"/>
        <rFont val="Arial CE"/>
      </rPr>
      <t xml:space="preserve">Monitoring půdy a podzemní vody </t>
    </r>
    <r>
      <rPr>
        <sz val="9"/>
        <rFont val="Arial CE"/>
      </rPr>
      <t xml:space="preserve">(sledování vrtů na Kojetíně) </t>
    </r>
  </si>
  <si>
    <r>
      <rPr>
        <b/>
        <sz val="10"/>
        <rFont val="Arial CE"/>
      </rPr>
      <t>Chráněné části přírody</t>
    </r>
    <r>
      <rPr>
        <sz val="9"/>
        <rFont val="Arial CE"/>
      </rPr>
      <t xml:space="preserve"> (památné stromy, významné krajinné prvky)</t>
    </r>
  </si>
  <si>
    <t>Rekultivace půdy</t>
  </si>
  <si>
    <t>Péče o vzhled obcí a veřejnou zeleň</t>
  </si>
  <si>
    <t>z toho: akce + Zelené město 150</t>
  </si>
  <si>
    <r>
      <rPr>
        <sz val="10"/>
        <rFont val="Arial CE"/>
      </rPr>
      <t xml:space="preserve">             údržba zeleně - </t>
    </r>
    <r>
      <rPr>
        <sz val="9"/>
        <rFont val="Arial CE"/>
      </rPr>
      <t>TSM</t>
    </r>
  </si>
  <si>
    <t xml:space="preserve">                                     - ostatní (OŽP)</t>
  </si>
  <si>
    <r>
      <rPr>
        <sz val="10"/>
        <rFont val="Arial CE"/>
      </rPr>
      <t xml:space="preserve">             příspěvek na investice TSM pro rok 2021 </t>
    </r>
    <r>
      <rPr>
        <sz val="8"/>
        <rFont val="Arial CE"/>
      </rPr>
      <t xml:space="preserve">(nakladač, demolice skladu, revitalizace středista veřejné zeleně, demolice regulačních stanic) </t>
    </r>
  </si>
  <si>
    <t>Ekologická výchova a osvěta</t>
  </si>
  <si>
    <r>
      <rPr>
        <b/>
        <sz val="10"/>
        <rFont val="Arial CE"/>
      </rPr>
      <t xml:space="preserve">Ostatní ekologické záležitosti </t>
    </r>
    <r>
      <rPr>
        <sz val="9"/>
        <rFont val="Arial CE"/>
      </rPr>
      <t>(zpracování Adaptační strategie na změnu klimatu)</t>
    </r>
  </si>
  <si>
    <t xml:space="preserve">ORJ 037 - Odbor bytový </t>
  </si>
  <si>
    <r>
      <rPr>
        <b/>
        <sz val="10"/>
        <rFont val="Arial"/>
        <family val="2"/>
        <charset val="238"/>
      </rPr>
      <t>Střední odborné školy</t>
    </r>
    <r>
      <rPr>
        <sz val="10"/>
        <rFont val="Arial"/>
        <family val="2"/>
        <charset val="238"/>
      </rPr>
      <t xml:space="preserve"> </t>
    </r>
    <r>
      <rPr>
        <sz val="9"/>
        <rFont val="Arial"/>
        <family val="2"/>
        <charset val="238"/>
      </rPr>
      <t>(EDUCA) - běžné opravy 100, zápočet investic a nájmu 275</t>
    </r>
  </si>
  <si>
    <t>Sportovní zařízení v majetku obce</t>
  </si>
  <si>
    <r>
      <rPr>
        <b/>
        <i/>
        <sz val="10"/>
        <rFont val="Arial"/>
        <family val="2"/>
        <charset val="238"/>
      </rPr>
      <t xml:space="preserve">   </t>
    </r>
    <r>
      <rPr>
        <b/>
        <i/>
        <u/>
        <sz val="10"/>
        <rFont val="Arial"/>
        <family val="2"/>
        <charset val="238"/>
      </rPr>
      <t>Sportovní hala s bazénem:</t>
    </r>
    <r>
      <rPr>
        <i/>
        <sz val="10"/>
        <rFont val="Arial"/>
        <family val="2"/>
        <charset val="238"/>
      </rPr>
      <t xml:space="preserve"> org. 0515, 1515, 2515, 3515</t>
    </r>
  </si>
  <si>
    <t>z toho: investice celkem</t>
  </si>
  <si>
    <r>
      <rPr>
        <sz val="10"/>
        <rFont val="Arial"/>
        <family val="2"/>
        <charset val="238"/>
      </rPr>
      <t xml:space="preserve">             - venkovní </t>
    </r>
    <r>
      <rPr>
        <b/>
        <sz val="10"/>
        <rFont val="Arial"/>
        <family val="2"/>
        <charset val="238"/>
      </rPr>
      <t>bazén</t>
    </r>
    <r>
      <rPr>
        <sz val="10"/>
        <rFont val="Arial"/>
        <family val="2"/>
        <charset val="238"/>
      </rPr>
      <t xml:space="preserve"> org. 2515 (vybudování kamenného koberce) </t>
    </r>
  </si>
  <si>
    <t xml:space="preserve">             - generální úprava dámských a pánských sprch  (finance převedeny z 5171)</t>
  </si>
  <si>
    <t xml:space="preserve">             - podlaha basketbalové haly - PD + realizace (za předpokladu dotace MŠMT a spoluúčast města)</t>
  </si>
  <si>
    <t xml:space="preserve">             - zpracování PD rekonstrukce vnitřního bazénu</t>
  </si>
  <si>
    <t>z toho: opravy a udržování celkem (znal.posudky,služby+opravy+údržba)</t>
  </si>
  <si>
    <t xml:space="preserve">             - v tom: výměna žaluzie v přívodním tunelu vzduchotechniky s předehřevem vzduchu</t>
  </si>
  <si>
    <t xml:space="preserve">                          nepředvídané opravy</t>
  </si>
  <si>
    <t xml:space="preserve">                          PD - střecha dešťové svody</t>
  </si>
  <si>
    <t xml:space="preserve">                          oprava tobogánu - venkovní bazén</t>
  </si>
  <si>
    <t xml:space="preserve">                          oprava dětského brouzdaliště - venkovní bazén</t>
  </si>
  <si>
    <t xml:space="preserve">                          dohoda o narovnání Ridera Stavební, a.s.</t>
  </si>
  <si>
    <t>z toho: provoz celkem</t>
  </si>
  <si>
    <r>
      <rPr>
        <sz val="10"/>
        <rFont val="Arial"/>
        <family val="2"/>
        <charset val="238"/>
      </rPr>
      <t xml:space="preserve">          - dotace Basketbalovému klubu, z.s. (provoz+energie)          AÚ 437  </t>
    </r>
    <r>
      <rPr>
        <sz val="8"/>
        <rFont val="Arial"/>
        <family val="2"/>
        <charset val="238"/>
      </rPr>
      <t>navyšeno o 600 tis. - koberec</t>
    </r>
  </si>
  <si>
    <t xml:space="preserve">          - elektřina - přečerpávací šachta</t>
  </si>
  <si>
    <t xml:space="preserve">          - SBI - zabezpečovací systém MP</t>
  </si>
  <si>
    <r>
      <rPr>
        <b/>
        <i/>
        <sz val="10"/>
        <rFont val="Arial"/>
        <family val="2"/>
        <charset val="238"/>
      </rPr>
      <t xml:space="preserve">   </t>
    </r>
    <r>
      <rPr>
        <b/>
        <i/>
        <u/>
        <sz val="10"/>
        <rFont val="Arial"/>
        <family val="2"/>
        <charset val="238"/>
      </rPr>
      <t>Zimní stadión</t>
    </r>
    <r>
      <rPr>
        <b/>
        <i/>
        <sz val="10"/>
        <rFont val="Arial"/>
        <family val="2"/>
        <charset val="238"/>
      </rPr>
      <t>: org. 0522</t>
    </r>
  </si>
  <si>
    <t xml:space="preserve">             - rekonstrukce střechy - realizace rekonstrukce (příslib ZM 3.6.2019  = 56 mil. Kč)</t>
  </si>
  <si>
    <t xml:space="preserve">             - Cvičná brankářská střelnice pro hokejisty - PD a realizace</t>
  </si>
  <si>
    <t xml:space="preserve">             - dotace Hokejovému klubu, z.s. (provoz+energie)         AÚ 437</t>
  </si>
  <si>
    <t xml:space="preserve">             - SBI - zabezpečovací systém MP</t>
  </si>
  <si>
    <t xml:space="preserve">             - dodání mantinelů minihokej, stacionárních laviček, boxy na sezení do kabin (inventář položka 6122)</t>
  </si>
  <si>
    <t xml:space="preserve">z toho: opravy a udržování celkem </t>
  </si>
  <si>
    <t xml:space="preserve">            - nepředvídatelné výdaje </t>
  </si>
  <si>
    <t xml:space="preserve">            - oprava venkovních schodů a opěrné zídky </t>
  </si>
  <si>
    <t xml:space="preserve">            - oprava kanalizační přípojky - 60 m</t>
  </si>
  <si>
    <t>Bytové hospodářství</t>
  </si>
  <si>
    <t xml:space="preserve">             Bytový dům K archívu 2, NJ - PD pro realizaci </t>
  </si>
  <si>
    <t xml:space="preserve">             Pořízení EPS v DPS Revoluční 6 (požární hlásiče s napojením na pult centrální ochrany na MP)</t>
  </si>
  <si>
    <t xml:space="preserve">             Na Lani 212 -  2019 = PD na revitalizaci bytového domu,  2020 = realizace akce</t>
  </si>
  <si>
    <t xml:space="preserve">             Jičínská  272 - PD na revitalizaci bytového domu </t>
  </si>
  <si>
    <t xml:space="preserve">             Jičínská  275 - PD na revitalizaci bytového domu </t>
  </si>
  <si>
    <t xml:space="preserve">             Zborovská 11 revitalizace bytového domu, relizace akce včetně zasklení lodžií vč. dozorů - dotace 5.992.790,43</t>
  </si>
  <si>
    <t xml:space="preserve">             Na Lani 212  revitalizace bytového domu,  realizace akce vč. Dozorů- dotace 3.605.622,22</t>
  </si>
  <si>
    <t xml:space="preserve">             Bytový dům K Archivu 2, NJ - realizace dle PD (2021-2022) vč. dozorů (úvěr)</t>
  </si>
  <si>
    <t xml:space="preserve">                             Trlicova 59 - PD revitalizace bytového domu</t>
  </si>
  <si>
    <t xml:space="preserve">             Masarykovo 15 - (bývalý bytový podnik) - zpracování PD na vybudování cca 5 bytů  a střechy dle studie</t>
  </si>
  <si>
    <t xml:space="preserve">z toho: opravy a údržba celkem  </t>
  </si>
  <si>
    <t xml:space="preserve">             Bytový fond města - společné opravy:  </t>
  </si>
  <si>
    <t xml:space="preserve">                          - generální opravy volných bytů (vrácené byty zdevastované nebo po exekucích) - Rámcová smlouva 23 mil.Kč/4 roky</t>
  </si>
  <si>
    <t xml:space="preserve">                          - generální opravy bytů v MPR</t>
  </si>
  <si>
    <t xml:space="preserve">                          - výměna bytových vodoměrů teplé a studené vody </t>
  </si>
  <si>
    <r>
      <rPr>
        <sz val="10"/>
        <rFont val="Arial"/>
        <family val="2"/>
        <charset val="238"/>
      </rPr>
      <t xml:space="preserve">             </t>
    </r>
    <r>
      <rPr>
        <b/>
        <i/>
        <sz val="10"/>
        <rFont val="Arial"/>
        <family val="2"/>
        <charset val="238"/>
      </rPr>
      <t>úsek 1 (p. Najvarová):</t>
    </r>
    <r>
      <rPr>
        <sz val="10"/>
        <rFont val="Arial"/>
        <family val="2"/>
        <charset val="238"/>
      </rPr>
      <t xml:space="preserve">  - navýšeno o úsek Pavelky</t>
    </r>
  </si>
  <si>
    <t xml:space="preserve">                          - běžná údržba a opravy, výměny zař. předmětů </t>
  </si>
  <si>
    <t xml:space="preserve">                          - akce úsek 1 celkem:</t>
  </si>
  <si>
    <t xml:space="preserve">                             Suvorovova 120+122 - výmalba sp. prostor, oprava omítek chodby a schodiště, výměna PVC na schodišti </t>
  </si>
  <si>
    <t xml:space="preserve">                             Dlouhá 19 - oprava celé střechny (havarijní stav)</t>
  </si>
  <si>
    <r>
      <rPr>
        <sz val="10"/>
        <rFont val="Arial"/>
        <family val="2"/>
        <charset val="238"/>
      </rPr>
      <t xml:space="preserve">             </t>
    </r>
    <r>
      <rPr>
        <b/>
        <i/>
        <sz val="10"/>
        <rFont val="Arial"/>
        <family val="2"/>
        <charset val="238"/>
      </rPr>
      <t>úsek 2 (p. Bartoňová):</t>
    </r>
    <r>
      <rPr>
        <sz val="10"/>
        <rFont val="Arial"/>
        <family val="2"/>
        <charset val="238"/>
      </rPr>
      <t xml:space="preserve"> </t>
    </r>
  </si>
  <si>
    <t xml:space="preserve">                          - akce úsek 2 celkem:</t>
  </si>
  <si>
    <t xml:space="preserve">                             DPS Revoluční 6 - oprava balkónů a soklu dle PD (2019 = dům č. 4, 2020 = domy č. 2 + 6)</t>
  </si>
  <si>
    <t xml:space="preserve">                             DPS Pod Lipami 19 - výměna digestoří ve všech bytech + odvětrání koupelen</t>
  </si>
  <si>
    <t xml:space="preserve">                             DPS Pod Lipami, Revoluční, U Jičínky - porevizní opravy hromosvodů </t>
  </si>
  <si>
    <t xml:space="preserve">                             DPS U Jičínky - oprava střechy (havarijní stav) </t>
  </si>
  <si>
    <t xml:space="preserve">                             DPS Pod Lipami - oprava balkónů havárie (40ks) I. Etapa vč. P</t>
  </si>
  <si>
    <r>
      <rPr>
        <sz val="10"/>
        <rFont val="Arial"/>
        <family val="2"/>
        <charset val="238"/>
      </rPr>
      <t xml:space="preserve">             </t>
    </r>
    <r>
      <rPr>
        <b/>
        <i/>
        <sz val="10"/>
        <rFont val="Arial"/>
        <family val="2"/>
        <charset val="238"/>
      </rPr>
      <t>úsek 3 (p. Pavelka):</t>
    </r>
  </si>
  <si>
    <t xml:space="preserve">                          - běžná údržba, nepředvídatelné opravy</t>
  </si>
  <si>
    <r>
      <rPr>
        <sz val="10"/>
        <rFont val="Arial"/>
        <family val="2"/>
        <charset val="238"/>
      </rPr>
      <t xml:space="preserve">            </t>
    </r>
    <r>
      <rPr>
        <b/>
        <i/>
        <sz val="10"/>
        <rFont val="Arial"/>
        <family val="2"/>
        <charset val="238"/>
      </rPr>
      <t xml:space="preserve"> úsek 4 - MPR (p. Saksová):  </t>
    </r>
  </si>
  <si>
    <t xml:space="preserve">                         - běžná údržba a opravy, výměny zařizovacích předmětů </t>
  </si>
  <si>
    <t xml:space="preserve">                         - akce úsek 4 celkem: </t>
  </si>
  <si>
    <t xml:space="preserve">                                      Dobrovského 5 - oprava pilířů a podloubí</t>
  </si>
  <si>
    <t xml:space="preserve">                                      MN 8/8 - oprava fasády  </t>
  </si>
  <si>
    <t xml:space="preserve">                                      Havlíčkova 8 - izolace spodní stavby proti vodě a vlhkosti</t>
  </si>
  <si>
    <t xml:space="preserve">                                      Havlíčkova 11 - částečná oprava fasády do výšky 1. patra</t>
  </si>
  <si>
    <t xml:space="preserve">                                      Úzká 17 - oprava + nátěr fasády, výměna vchodových dveří</t>
  </si>
  <si>
    <t xml:space="preserve">                                      Resslova 1 - výměna oken a oprava fasády PD </t>
  </si>
  <si>
    <t xml:space="preserve">                                      Opravy obsazených bytů (dle žádostí nájemců) </t>
  </si>
  <si>
    <t xml:space="preserve">             Bytový dům K Archívu 2 - opravy a údržba - org. 7518</t>
  </si>
  <si>
    <t xml:space="preserve">             domovníci (mzdy a odvody, AÚ 0800)</t>
  </si>
  <si>
    <r>
      <rPr>
        <sz val="10"/>
        <rFont val="Arial"/>
        <family val="2"/>
        <charset val="238"/>
      </rPr>
      <t xml:space="preserve">             </t>
    </r>
    <r>
      <rPr>
        <b/>
        <sz val="10"/>
        <rFont val="Arial"/>
        <family val="2"/>
        <charset val="238"/>
      </rPr>
      <t>služby</t>
    </r>
    <r>
      <rPr>
        <sz val="10"/>
        <rFont val="Arial"/>
        <family val="2"/>
        <charset val="238"/>
      </rPr>
      <t xml:space="preserve"> org. 0518 + 7518 (projektové dokumentace na opravy, úklidy,revize,výtahy, hasící technika,odečty,poruch.služba,fekálie,deratizace,čištění kanalizace,komíny, SBI - revize EPS EZS,...)</t>
    </r>
  </si>
  <si>
    <t xml:space="preserve">             příspěvek do fondu oprav v SVJ (kotelny Vančurova 16) (AÚ 0437, pol. 5192)</t>
  </si>
  <si>
    <r>
      <rPr>
        <sz val="10"/>
        <rFont val="Arial"/>
        <family val="2"/>
        <charset val="238"/>
      </rPr>
      <t xml:space="preserve">             náklady na </t>
    </r>
    <r>
      <rPr>
        <b/>
        <sz val="10"/>
        <rFont val="Arial"/>
        <family val="2"/>
        <charset val="238"/>
      </rPr>
      <t>energie</t>
    </r>
    <r>
      <rPr>
        <sz val="10"/>
        <rFont val="Arial"/>
        <family val="2"/>
        <charset val="238"/>
      </rPr>
      <t xml:space="preserve"> v bytových domech (vodné + stočné, teplo + TUV, plyn, elektřina)</t>
    </r>
  </si>
  <si>
    <t xml:space="preserve">             TSM  - požadavky Redmine, OB příspěvek - AÚ 0437, po. 5169</t>
  </si>
  <si>
    <t>Nebytové hospodářství</t>
  </si>
  <si>
    <t>Investice celkem:</t>
  </si>
  <si>
    <t xml:space="preserve">              Hückelovy vily (práce spojené s odstraněním dřevomorky) - dotace 4 mil. Kč - průběžně čerpáno</t>
  </si>
  <si>
    <t xml:space="preserve">              Hückelovy vily - zpracování studií vily J. Hückela, aktualizace vily  A. Hückela, studie areálu, spoluúčast na dotačních titulech</t>
  </si>
  <si>
    <t xml:space="preserve">              Kulturní a společenský dům PD - II.etapa příslib ZM 3.6.2019 = 44 mil. Kč)</t>
  </si>
  <si>
    <t xml:space="preserve">              Kulturní dům - vybudování trafostanice pro KD</t>
  </si>
  <si>
    <t xml:space="preserve">              Výletní lokalita Čerťák (novostavba kiosku a zázemí)</t>
  </si>
  <si>
    <t xml:space="preserve">              MŠ Bludovice - vybudování ČOV</t>
  </si>
  <si>
    <t xml:space="preserve">              Příspěvek na investice TSM (elektroinstalace-dílna oprav, montáž 4 ks sekčních vrat, rok 2021 ) - AÚ 0800, pol. 6331</t>
  </si>
  <si>
    <t xml:space="preserve">              Vybudování Spolkového domu Žilina</t>
  </si>
  <si>
    <t xml:space="preserve">              Hoblíkova - vybudování sestavy kontejnerů  a oprava garáže pro TS NJ vč. IS a zabezpečovacího systému </t>
  </si>
  <si>
    <t xml:space="preserve">              Suvorovova 152 - energetické úspory I. etapa = výměna oken, střecha (úvěr OF)</t>
  </si>
  <si>
    <t xml:space="preserve">              Kryté stání - rekonstrukce vnitřních prostor </t>
  </si>
  <si>
    <t xml:space="preserve">              Hotel Praha - WC u zadního vchodu PD vč.realizace </t>
  </si>
  <si>
    <t>Nákup DHDM pro org. 0518 - pol. 5137</t>
  </si>
  <si>
    <t>Nákup zboží (paragony)- pol. 5139</t>
  </si>
  <si>
    <r>
      <rPr>
        <i/>
        <sz val="10"/>
        <rFont val="Arial"/>
        <family val="2"/>
        <charset val="238"/>
      </rPr>
      <t xml:space="preserve">Náklady na energie - </t>
    </r>
    <r>
      <rPr>
        <sz val="10"/>
        <rFont val="Arial"/>
        <family val="2"/>
        <charset val="238"/>
      </rPr>
      <t>org. 0518, 2518, 8518, 5518</t>
    </r>
  </si>
  <si>
    <t xml:space="preserve">            - vodné a stočné (480+200+120)</t>
  </si>
  <si>
    <t xml:space="preserve">            - dodávka tepla - org. 0518</t>
  </si>
  <si>
    <t xml:space="preserve">            - plyn - org. 0518</t>
  </si>
  <si>
    <t xml:space="preserve">            - elektřina  (1500+20+80+100)</t>
  </si>
  <si>
    <t xml:space="preserve">Nákup ostatních služeb + provoz:  </t>
  </si>
  <si>
    <t>z toho: OV Žilina (PD na úpravu objektu bývalé ČOV na místnost pro zasedání OV)</t>
  </si>
  <si>
    <t xml:space="preserve">            Demolice objektů:  garáž  Žižkova, </t>
  </si>
  <si>
    <t xml:space="preserve">            Slovanská 3 - studie využitelnosti pro ZŠ Tyršova</t>
  </si>
  <si>
    <t xml:space="preserve">            služby + revize org. 0518 - nebytové domy (ČOV apod.)</t>
  </si>
  <si>
    <t xml:space="preserve">            služby + revize org. 2518 Hotel Praha (obsluha kotelny 100 + zpracování PD střecha nad kuchyní 200)převedeno na 3634</t>
  </si>
  <si>
    <t xml:space="preserve">            služby + revize  org. 5518 Kulturní a společenský dům</t>
  </si>
  <si>
    <t xml:space="preserve">            služby + revize org. 8518  Hűckelovy vily    dohody+odvody, revize EZS </t>
  </si>
  <si>
    <t xml:space="preserve">            dohody+odvody - Bludovice, Straník, Kojetín</t>
  </si>
  <si>
    <t xml:space="preserve">            provoz veřejných WC+WC u letního kina (obojí TSM 1550) AÚ 0800</t>
  </si>
  <si>
    <t xml:space="preserve">            TSM - požadavky Redmine, OB příspěvek - AÚ 0800, pol. 5169)</t>
  </si>
  <si>
    <t xml:space="preserve">            Hűckelovy vily - internetové připojení AÚ 0800, pol.5161</t>
  </si>
  <si>
    <t xml:space="preserve">            Hűckelovy vily - elektronické zabezpečení SBI + revize AÚ 0437, pol. 5169</t>
  </si>
  <si>
    <t xml:space="preserve">Opravy a údržba NP celkem </t>
  </si>
  <si>
    <t xml:space="preserve">              Příspěvek na TSM  výměna osvětlení budova TS 100.000 Kč, výměna VO v areálu 386.000 Kč) - AÚ 0800, pol. 6331</t>
  </si>
  <si>
    <t xml:space="preserve">             úsek 5 (p. Saksová):</t>
  </si>
  <si>
    <t xml:space="preserve">                         - běžné opravy a údržba:</t>
  </si>
  <si>
    <t xml:space="preserve">                         - akce úsek 5 celkem:</t>
  </si>
  <si>
    <t xml:space="preserve">                           Masarykovo nám. 15 - jídelna - oprava kuchyně a zázemí, vybudování WC </t>
  </si>
  <si>
    <t xml:space="preserve">                           Msgr. Šrámka 11 - zubní poliklinika - oprava padajících atik staré části budovy</t>
  </si>
  <si>
    <t xml:space="preserve">                           Sokolovská 9:   2020 = generální oprava střechy </t>
  </si>
  <si>
    <t xml:space="preserve">                           MN 15 - jídelna, doplnění o vzduchotechniku</t>
  </si>
  <si>
    <t xml:space="preserve">                           Dobrovského 5 - výměn oken nebytové prostory (čínská restaurace)</t>
  </si>
  <si>
    <t xml:space="preserve">                           Dolní brána 22 - rekonstrukce celé prodejny </t>
  </si>
  <si>
    <t xml:space="preserve">                           Tyršova 8 - oprava podlah, oprava radiátorů Reha komplex</t>
  </si>
  <si>
    <t xml:space="preserve">                           Sokolovská 9 - PD - fasády + sanace domu </t>
  </si>
  <si>
    <r>
      <rPr>
        <sz val="10"/>
        <rFont val="Arial"/>
        <family val="2"/>
        <charset val="238"/>
      </rPr>
      <t xml:space="preserve">             </t>
    </r>
    <r>
      <rPr>
        <b/>
        <i/>
        <sz val="10"/>
        <rFont val="Arial"/>
        <family val="2"/>
        <charset val="238"/>
      </rPr>
      <t>úsek 6 (p. Friedecká):</t>
    </r>
    <r>
      <rPr>
        <sz val="10"/>
        <rFont val="Arial"/>
        <family val="2"/>
        <charset val="238"/>
      </rPr>
      <t xml:space="preserve"> </t>
    </r>
  </si>
  <si>
    <t xml:space="preserve">                          - běžné opravy a údržba:</t>
  </si>
  <si>
    <t xml:space="preserve">                          - akce úsek 6 celkem:</t>
  </si>
  <si>
    <t xml:space="preserve">                                      MŠ Beruška (výměna sklepních oken + 7 ks interiérových dveří)</t>
  </si>
  <si>
    <t xml:space="preserve">                                      Masarykovo nám. 29-NC (oprava sociálního zařízení v přízemí)</t>
  </si>
  <si>
    <t xml:space="preserve">                                      Msgr. Šrámka 13 - oprava el.instalace, odvlhčení objektu)</t>
  </si>
  <si>
    <t xml:space="preserve">                                      Krytá stání Loučka (nepředvídané opravy)</t>
  </si>
  <si>
    <t xml:space="preserve">                                      Hala stolního tenisu (2020 - dílčí klimatizace)</t>
  </si>
  <si>
    <t xml:space="preserve">                                      Hala stolního tenisu zadání PD na odvodnění - havarijní stav</t>
  </si>
  <si>
    <t xml:space="preserve">                                      B. Martinů 4 - stavební úpravy bývalé kotelny na sklad pro TSM)</t>
  </si>
  <si>
    <t xml:space="preserve">                                      Beskydská 274 - zadání PD odvlhčení objektu, výměna vstupních dveří</t>
  </si>
  <si>
    <t xml:space="preserve">                                      Hotel Praha běžná údržba (světlík střecha PD)</t>
  </si>
  <si>
    <t xml:space="preserve">                                      Hűcklovy vily (oprava a údržba do doby rekonstrukce)</t>
  </si>
  <si>
    <t xml:space="preserve">                                      Suvorovova 152 - energetické úspory I. etapa = výměna oken, střecha</t>
  </si>
  <si>
    <t xml:space="preserve">Osadní výbory celkem:                                                                                       </t>
  </si>
  <si>
    <t>Straník 80 (vnitřní elektroinstalace, výmalba)</t>
  </si>
  <si>
    <t>SK Straník 147 (oprava střechy)</t>
  </si>
  <si>
    <t>Bludovice 13 - 2020 = běžné opravy</t>
  </si>
  <si>
    <t>Žilina</t>
  </si>
  <si>
    <t>Kojetín 7 - dílčí oprava objektu dle projektové dokumentace</t>
  </si>
  <si>
    <r>
      <rPr>
        <b/>
        <sz val="10"/>
        <rFont val="Arial"/>
        <family val="2"/>
        <charset val="238"/>
      </rPr>
      <t xml:space="preserve">Lokální zásobování teplem </t>
    </r>
    <r>
      <rPr>
        <sz val="10"/>
        <rFont val="Arial"/>
        <family val="2"/>
        <charset val="238"/>
      </rPr>
      <t>(tepelné hospodářství)</t>
    </r>
  </si>
  <si>
    <t>z toho:  nákup služeb - obsluha a revize kotelny Hotelu Praha + Suvorovova 152, revize  pol. 5169</t>
  </si>
  <si>
    <t>z toho opravy:  nepředvídané opravy havárií teplovodů Smetanovy Sady a Pod Lipami</t>
  </si>
  <si>
    <t xml:space="preserve">             nepředvídané opravy tepelného hospodářství</t>
  </si>
  <si>
    <t xml:space="preserve">             opravy kotelen - sanace, opravy střechy, omítek (dosud hrazeno z 3613)</t>
  </si>
  <si>
    <t xml:space="preserve">z toho: investice celkem </t>
  </si>
  <si>
    <t xml:space="preserve">             Projektové dokumentace 4 kotelen (HP, Suvorovova 152, teplovod Nádražní, teplovod Jičínská) </t>
  </si>
  <si>
    <t xml:space="preserve">             Projektové dokumentace 4 kotelen a teplovodu  (Mendelova, Luční 2,3,4 a teplovod Loučka 6) </t>
  </si>
  <si>
    <t xml:space="preserve">             Energetické posouzení  kotelny</t>
  </si>
  <si>
    <t xml:space="preserve">             Modernizace kotelny Loučka - výměna hořáku a výměna 2 ks kotlů</t>
  </si>
  <si>
    <t xml:space="preserve">             Modernizace kotelny Bulharská - dokončení z roku 2019</t>
  </si>
  <si>
    <t xml:space="preserve">             Modernizace kotelny Vančurova</t>
  </si>
  <si>
    <t xml:space="preserve">             Modernizace kotelny v DPS U Jičínky 25 (dotace)</t>
  </si>
  <si>
    <t xml:space="preserve">             Modernizace kotelny Zimní stadion (dotace)</t>
  </si>
  <si>
    <t xml:space="preserve">             Projektová dokumentace 2 teplovodů Loučka 6, I. Etapa a II. Etapa</t>
  </si>
  <si>
    <t xml:space="preserve">             Modernizace kotelny Poděbradova (org.0516 pol.6122)</t>
  </si>
  <si>
    <t xml:space="preserve">             Modernizace kotelny Dlouhá (org.0516 pol.6122)</t>
  </si>
  <si>
    <t xml:space="preserve">             Modernizace kotelny Trlicova (org.0516 pol.6122)</t>
  </si>
  <si>
    <t xml:space="preserve">             Modernizace kotelny K Nemocnici (org.0516 pol.6122)</t>
  </si>
  <si>
    <t xml:space="preserve">             Modernizace kotelny Hotel Praha (org.0516 pol.6122)</t>
  </si>
  <si>
    <t xml:space="preserve">             Rekonstrukce teplovod ul. Nádražní 21,23,26 v úseku 140 m</t>
  </si>
  <si>
    <t xml:space="preserve">             Rekonstrukce teplovodu na ul.  Jičínská 212 a 221 v úseku 25 m</t>
  </si>
  <si>
    <t xml:space="preserve">             Dodávka 62 ks nerezových zásobníků teplé vody  do kotelen a odběrných předávacích stanic v domech</t>
  </si>
  <si>
    <t>Ostatní záležitosti bydlení, komunálních služeb a územního rozvoje</t>
  </si>
  <si>
    <t xml:space="preserve">             sklad vyklizeného nábytku - Žilina (elektřina 4, služby-vystěhování a likvidace nevyzvednutých věcí 6)</t>
  </si>
  <si>
    <r>
      <rPr>
        <b/>
        <sz val="10"/>
        <rFont val="Arial"/>
        <family val="2"/>
        <charset val="238"/>
      </rPr>
      <t xml:space="preserve">Osobní asistence, pečovatelská služba a podpora samostatného bydlení </t>
    </r>
    <r>
      <rPr>
        <sz val="10"/>
        <rFont val="Arial"/>
        <family val="2"/>
        <charset val="238"/>
      </rPr>
      <t>(DPS-telefony, AÚ 0800)</t>
    </r>
  </si>
  <si>
    <r>
      <rPr>
        <sz val="10"/>
        <rFont val="Arial"/>
        <family val="2"/>
        <charset val="238"/>
      </rPr>
      <t>z toho: opravy a údržba celkem</t>
    </r>
    <r>
      <rPr>
        <sz val="9"/>
        <rFont val="Arial"/>
        <family val="2"/>
        <charset val="238"/>
      </rPr>
      <t xml:space="preserve"> (nejnutnější akce)                                                                                     </t>
    </r>
  </si>
  <si>
    <t xml:space="preserve">            Azylový dům Nový Jičín (odvlhčení, vstupní dveře, brána)</t>
  </si>
  <si>
    <t xml:space="preserve">            Azylový dům Straník (PD - oprava vnitřních prostor)</t>
  </si>
  <si>
    <t>Činnost místní správy</t>
  </si>
  <si>
    <t>z toho: komplexní řízení energetiky - energ. management PORSENA</t>
  </si>
  <si>
    <t xml:space="preserve">           výběr dodavatele elektřiny na komoditní burze</t>
  </si>
  <si>
    <t xml:space="preserve">            Energetické audity (PENB, měření jističů)</t>
  </si>
  <si>
    <t xml:space="preserve">            Optimalizace domovních jističů a VO dle PD</t>
  </si>
  <si>
    <t xml:space="preserve">            Průkazy energetické náročnosti </t>
  </si>
  <si>
    <r>
      <rPr>
        <b/>
        <sz val="10"/>
        <rFont val="Arial CE"/>
      </rPr>
      <t xml:space="preserve">Ostatní správa v průmyslu, stavebnictví, obchodu a službách </t>
    </r>
    <r>
      <rPr>
        <sz val="9"/>
        <rFont val="Arial CE"/>
      </rPr>
      <t>(stavební úřad)</t>
    </r>
  </si>
  <si>
    <r>
      <rPr>
        <sz val="10"/>
        <rFont val="Arial CE"/>
      </rPr>
      <t xml:space="preserve">z toho: konzultační, poradenské a právní služby </t>
    </r>
    <r>
      <rPr>
        <sz val="9"/>
        <rFont val="Arial CE"/>
      </rPr>
      <t>(znalecké posudky)</t>
    </r>
  </si>
  <si>
    <r>
      <rPr>
        <sz val="10"/>
        <rFont val="Arial CE"/>
      </rPr>
      <t xml:space="preserve">             nákup ostatních služeb </t>
    </r>
    <r>
      <rPr>
        <sz val="9"/>
        <rFont val="Arial CE"/>
      </rPr>
      <t>(revize, odborné služby, doprava aj.)</t>
    </r>
  </si>
  <si>
    <t xml:space="preserve">             platby daní a poplatků státnímu rozpočtu</t>
  </si>
  <si>
    <t>vrácení peněžních prostředků (srpávní poplatek z r. 2019)</t>
  </si>
  <si>
    <t>Územní plánování</t>
  </si>
  <si>
    <t>z toho: územní studie</t>
  </si>
  <si>
    <t xml:space="preserve">            územně analytické podklady</t>
  </si>
  <si>
    <t xml:space="preserve">            změny územního plánu města</t>
  </si>
  <si>
    <t xml:space="preserve">            regulační plán (MPR NJ)</t>
  </si>
  <si>
    <t>041 - Dotace, návratné finanční výpomoci a dary cizím subjektům</t>
  </si>
  <si>
    <r>
      <rPr>
        <b/>
        <sz val="10"/>
        <rFont val="Arial CE"/>
      </rPr>
      <t xml:space="preserve">Dotace, návratné finanční výpomoci a dary cizím subjektům </t>
    </r>
    <r>
      <rPr>
        <sz val="9"/>
        <rFont val="Arial CE"/>
      </rPr>
      <t>(estetizace)</t>
    </r>
  </si>
  <si>
    <r>
      <rPr>
        <sz val="9"/>
        <rFont val="Arial CE"/>
      </rPr>
      <t>231410/741/</t>
    </r>
    <r>
      <rPr>
        <b/>
        <sz val="9"/>
        <rFont val="Arial CE"/>
      </rPr>
      <t>2219</t>
    </r>
    <r>
      <rPr>
        <sz val="9"/>
        <rFont val="Arial CE"/>
      </rPr>
      <t>/5329</t>
    </r>
  </si>
  <si>
    <r>
      <rPr>
        <b/>
        <sz val="10"/>
        <rFont val="Arial CE"/>
      </rPr>
      <t xml:space="preserve">Ostatní záležitosti pozemních komunikací </t>
    </r>
    <r>
      <rPr>
        <sz val="9"/>
        <rFont val="Arial CE"/>
      </rPr>
      <t>(členství v DSO Cyklostezka 2020: 50, 2021: 10)</t>
    </r>
  </si>
  <si>
    <r>
      <rPr>
        <sz val="9"/>
        <rFont val="Arial CE"/>
      </rPr>
      <t>231410/741/</t>
    </r>
    <r>
      <rPr>
        <b/>
        <sz val="9"/>
        <rFont val="Arial CE"/>
      </rPr>
      <t>2321</t>
    </r>
    <r>
      <rPr>
        <sz val="9"/>
        <rFont val="Arial CE"/>
      </rPr>
      <t>/5329                                                                                                                                                                                                                                                                                                                                                                                                                                                                                                                         231440/741/</t>
    </r>
    <r>
      <rPr>
        <b/>
        <sz val="9"/>
        <rFont val="Arial CE"/>
      </rPr>
      <t>2321</t>
    </r>
    <r>
      <rPr>
        <sz val="9"/>
        <rFont val="Arial CE"/>
      </rPr>
      <t>/5169</t>
    </r>
  </si>
  <si>
    <r>
      <rPr>
        <b/>
        <sz val="10"/>
        <rFont val="Arial CE"/>
      </rPr>
      <t xml:space="preserve">Odvádění odpadních vod </t>
    </r>
    <r>
      <rPr>
        <sz val="9"/>
        <rFont val="Arial CE"/>
      </rPr>
      <t>(2020: splátky úvěru 605.212,92 Kč (na pol. 8901), úrok z úvěru 12.860,75 Kč, poměrná část 25% na provoz DSO dle mandátní smlouvy 242,5,                                                                                                                                                                                                                                                                              2021: splátky úvěru 605.212,92 Kč, úrok z úvěru 6.808,62 Kč, poměrná část 25% na provoz DSO dle mandátní smlouvy 242,5)</t>
    </r>
  </si>
  <si>
    <r>
      <rPr>
        <b/>
        <sz val="10"/>
        <rFont val="Arial CE"/>
      </rPr>
      <t>Ostatní výdaje z finančního vypořádání</t>
    </r>
    <r>
      <rPr>
        <sz val="9"/>
        <rFont val="Arial CE"/>
      </rPr>
      <t xml:space="preserve"> (dopl.energií 2019 - org. 0322+0323)</t>
    </r>
  </si>
  <si>
    <r>
      <rPr>
        <b/>
        <sz val="10"/>
        <rFont val="Arial CE"/>
      </rPr>
      <t>Ostatní výdaje z finančního vypořádání</t>
    </r>
    <r>
      <rPr>
        <sz val="9"/>
        <rFont val="Arial CE"/>
      </rPr>
      <t xml:space="preserve"> (vyrovnání ztráty 2018-Beskydské divadlo)</t>
    </r>
  </si>
  <si>
    <r>
      <rPr>
        <b/>
        <sz val="10"/>
        <rFont val="Arial CE"/>
      </rPr>
      <t>Ostatní výdaje z finančního vypořádání</t>
    </r>
    <r>
      <rPr>
        <sz val="9"/>
        <rFont val="Arial CE"/>
      </rPr>
      <t xml:space="preserve"> (vyrovnání ztráty 2019-MěKS)</t>
    </r>
  </si>
  <si>
    <r>
      <rPr>
        <b/>
        <sz val="10"/>
        <rFont val="Arial CE"/>
      </rPr>
      <t>Finanční vypořádání Veolia Energie ČR</t>
    </r>
    <r>
      <rPr>
        <b/>
        <sz val="9"/>
        <rFont val="Arial CE"/>
      </rPr>
      <t xml:space="preserve"> </t>
    </r>
    <r>
      <rPr>
        <sz val="9"/>
        <rFont val="Arial CE"/>
      </rPr>
      <t>(dle fakturace skutečně odebraného množství GJ 2016-2018)</t>
    </r>
  </si>
  <si>
    <t>Komunální služby a územní rozvoj</t>
  </si>
  <si>
    <r>
      <rPr>
        <sz val="10"/>
        <rFont val="Arial CE"/>
      </rPr>
      <t xml:space="preserve">z toho: platby daní a poplatků </t>
    </r>
    <r>
      <rPr>
        <sz val="9"/>
        <rFont val="Arial CE"/>
      </rPr>
      <t>(soudní poplatky, realizace exekucí, ...)</t>
    </r>
  </si>
  <si>
    <r>
      <rPr>
        <b/>
        <sz val="10"/>
        <rFont val="Arial CE"/>
      </rPr>
      <t xml:space="preserve">Činnost místní správy </t>
    </r>
    <r>
      <rPr>
        <sz val="9"/>
        <rFont val="Arial CE"/>
      </rPr>
      <t>(2020 i 2021: daňové poradenství+odb.konzultace 200)</t>
    </r>
  </si>
  <si>
    <r>
      <rPr>
        <b/>
        <sz val="10"/>
        <rFont val="Arial CE"/>
      </rPr>
      <t>Výdaje z finančních operací</t>
    </r>
    <r>
      <rPr>
        <b/>
        <sz val="9"/>
        <rFont val="Arial CE"/>
      </rPr>
      <t xml:space="preserve"> </t>
    </r>
    <r>
      <rPr>
        <sz val="9"/>
        <rFont val="Arial CE"/>
      </rPr>
      <t>(bankovní poplatky za vedení účtů a položky)</t>
    </r>
  </si>
  <si>
    <t>Ostatní finanční operace</t>
  </si>
  <si>
    <r>
      <rPr>
        <sz val="10"/>
        <rFont val="Arial CE"/>
      </rPr>
      <t xml:space="preserve">z toho: daň z příjmů právnických osob za obec </t>
    </r>
    <r>
      <rPr>
        <sz val="9"/>
        <rFont val="Arial CE"/>
      </rPr>
      <t>(stejná výše je uvedena i v příjmech na pol. 1122)</t>
    </r>
  </si>
  <si>
    <t xml:space="preserve">             daň z přidané hodnoty za obec </t>
  </si>
  <si>
    <t xml:space="preserve">Finanční vypořádání minulých let </t>
  </si>
  <si>
    <t xml:space="preserve">z toho: vratka části nevyčerpané neinv.dotace 2019 Program na podporu zvýšení kvality soc.služeb poskytovaných v MSK </t>
  </si>
  <si>
    <t xml:space="preserve">            vratka části nevyčerpané neinv.dotace 2019 OP VVV - Šablony I - MŠ Trojlístek</t>
  </si>
  <si>
    <t xml:space="preserve">            vratka části nevyčerpané neinv.dotace 2019 OP VVV - Šablony I - ZŠ+MŠ Jub </t>
  </si>
  <si>
    <t xml:space="preserve">            vratka části nevyčerpané neinv.dotace 2019 OP VVV - Šablony I - ZŠ K68 </t>
  </si>
  <si>
    <t xml:space="preserve">            vratka části nevyčerpané neinv.dotace 2019 Efektivní systém plánování soc.služeb prostř.komunitního plán II</t>
  </si>
  <si>
    <t>Ostatní činnosti j.n.</t>
  </si>
  <si>
    <t xml:space="preserve">z toho: rozpočtová rezerva </t>
  </si>
  <si>
    <r>
      <rPr>
        <sz val="10"/>
        <rFont val="Arial CE"/>
      </rPr>
      <t xml:space="preserve">            členství města ve svazech a sdruž. </t>
    </r>
    <r>
      <rPr>
        <sz val="9"/>
        <rFont val="Arial CE"/>
      </rPr>
      <t>(org.1010): r. 2020: Partnerství pro městskou mobilitu (bývalá Asociace cykloměst) 5, MAS Lašsko 80, Národní síť zdravých měst 44,7735, Svaz měst a obcí 76,89776, Sdružení historických sídel 28,195, EUROREGION SILESIA-CZ 58,74, ...)</t>
    </r>
  </si>
  <si>
    <r>
      <t xml:space="preserve">Rozpočet města Nový Jičín na rok 2025                                                                                                                                                                                                                                                                                                                                                 </t>
    </r>
    <r>
      <rPr>
        <sz val="14"/>
        <rFont val="Arial CE"/>
      </rPr>
      <t xml:space="preserve"> </t>
    </r>
    <r>
      <rPr>
        <b/>
        <sz val="14"/>
        <rFont val="Arial CE"/>
      </rPr>
      <t xml:space="preserve">                                                                                                                                                                                                                                                                                                                                </t>
    </r>
    <r>
      <rPr>
        <sz val="11"/>
        <rFont val="Arial CE"/>
      </rPr>
      <t xml:space="preserve">                            </t>
    </r>
    <r>
      <rPr>
        <b/>
        <sz val="14"/>
        <rFont val="Arial CE"/>
      </rPr>
      <t xml:space="preserve">                  </t>
    </r>
  </si>
  <si>
    <r>
      <t xml:space="preserve">Schválený rozpočet                                                                                                                              2023                                                                                                                                                                                                                                                                                                                                                                                                                      </t>
    </r>
    <r>
      <rPr>
        <sz val="9"/>
        <rFont val="Arial CE"/>
      </rPr>
      <t xml:space="preserve"> (v Kč)   </t>
    </r>
    <r>
      <rPr>
        <b/>
        <sz val="9"/>
        <rFont val="Arial CE"/>
      </rPr>
      <t xml:space="preserve">        </t>
    </r>
    <r>
      <rPr>
        <b/>
        <sz val="12"/>
        <rFont val="Arial CE"/>
      </rPr>
      <t xml:space="preserve">                                                                                                                                                                  </t>
    </r>
  </si>
  <si>
    <r>
      <t xml:space="preserve">Upravený rozpočet                                                                                                                                                                                                                                                                                                                                                                                                                                                                                                                                         k 31.10.2023
</t>
    </r>
    <r>
      <rPr>
        <sz val="9"/>
        <rFont val="Arial CE"/>
      </rPr>
      <t>(v Kč)</t>
    </r>
  </si>
  <si>
    <r>
      <t xml:space="preserve">Očekávané plnění
k 31.12.2023
</t>
    </r>
    <r>
      <rPr>
        <sz val="9"/>
        <rFont val="Arial CE"/>
      </rPr>
      <t>(v Kč)</t>
    </r>
  </si>
  <si>
    <r>
      <t xml:space="preserve">Skutečnost za
k 31.10.2023
</t>
    </r>
    <r>
      <rPr>
        <sz val="9"/>
        <rFont val="Arial CE"/>
      </rPr>
      <t>(v Kč)</t>
    </r>
  </si>
  <si>
    <r>
      <t xml:space="preserve">Schválený rozpočet na rok 2024                                                                                                                                       </t>
    </r>
    <r>
      <rPr>
        <sz val="10"/>
        <rFont val="Arial CE"/>
      </rPr>
      <t xml:space="preserve"> </t>
    </r>
    <r>
      <rPr>
        <sz val="9"/>
        <rFont val="Arial CE"/>
      </rPr>
      <t xml:space="preserve"> (v Kč)</t>
    </r>
  </si>
  <si>
    <r>
      <t xml:space="preserve">Upravený rozpočet                                                                                                                                                                                                                                                                                                                                                                                                                                                                                                                                         k 31.08.2024
</t>
    </r>
    <r>
      <rPr>
        <sz val="9"/>
        <rFont val="Arial CE"/>
      </rPr>
      <t>(v Kč)</t>
    </r>
  </si>
  <si>
    <r>
      <t xml:space="preserve">Skutečné plnění                                                        k 31.08.2024                                                   </t>
    </r>
    <r>
      <rPr>
        <sz val="10"/>
        <rFont val="Arial CE"/>
      </rPr>
      <t xml:space="preserve">                       (v Kč)</t>
    </r>
  </si>
  <si>
    <r>
      <t xml:space="preserve">Očekávané plnění
k 31.12.2024
</t>
    </r>
    <r>
      <rPr>
        <sz val="9"/>
        <rFont val="Arial CE"/>
      </rPr>
      <t>(v Kč)</t>
    </r>
  </si>
  <si>
    <r>
      <t xml:space="preserve">Návrh rozpočtu                                        na rok 2025 -                                                      varianta 1.
</t>
    </r>
    <r>
      <rPr>
        <sz val="9"/>
        <rFont val="Arial CE"/>
      </rPr>
      <t>(v Kč)</t>
    </r>
  </si>
  <si>
    <r>
      <t xml:space="preserve">Návrh rozpočtu                                        na rok 2025 -                                                      varianta 2.
</t>
    </r>
    <r>
      <rPr>
        <sz val="9"/>
        <rFont val="Arial CE"/>
      </rPr>
      <t>(v Kč)</t>
    </r>
  </si>
  <si>
    <r>
      <t xml:space="preserve">Návrh rozpočtu                                        na rok 2025 -                                                     varianta 3.
</t>
    </r>
    <r>
      <rPr>
        <sz val="9"/>
        <rFont val="Arial CE"/>
      </rPr>
      <t>(v Kč)</t>
    </r>
  </si>
  <si>
    <r>
      <rPr>
        <b/>
        <sz val="12"/>
        <rFont val="Arial CE"/>
      </rPr>
      <t xml:space="preserve">II.varianta                           </t>
    </r>
    <r>
      <rPr>
        <sz val="9"/>
        <rFont val="Arial CE"/>
      </rPr>
      <t xml:space="preserve"> (příjmy z daní dle MF ČR)</t>
    </r>
  </si>
  <si>
    <r>
      <rPr>
        <b/>
        <sz val="12"/>
        <rFont val="Arial CE"/>
      </rPr>
      <t xml:space="preserve">III.varianta                           </t>
    </r>
    <r>
      <rPr>
        <sz val="9"/>
        <rFont val="Arial CE"/>
      </rPr>
      <t xml:space="preserve"> ("přání ORJ")</t>
    </r>
  </si>
  <si>
    <t>ORJ 6xx - Odbor rozvoje a investic</t>
  </si>
  <si>
    <t>ORJ 011 - Návštěvnické centrum - město klobouků</t>
  </si>
  <si>
    <t>ORJ 03X - Odbor životního prostředí</t>
  </si>
  <si>
    <t>ORJ 04X - Odbor územního plánování a stavebního řádu</t>
  </si>
  <si>
    <t>Příloha č. 2</t>
  </si>
  <si>
    <r>
      <t xml:space="preserve">Rozpočtová skladba                                                                                                                                                                                                                                                  </t>
    </r>
    <r>
      <rPr>
        <sz val="8"/>
        <rFont val="Arial CE"/>
      </rPr>
      <t xml:space="preserve"> ORJ/odd.par./pol./org./ÚZ/NáZ</t>
    </r>
  </si>
  <si>
    <r>
      <t xml:space="preserve">Návrh rozpočtu města Nový Jičín na rok 2025                                                                                                                                                                                                                                                   (detailnější rozpis Přílohy č. 1)                                                                                                                                                                                                                                                                                                                                                                                                                                                                                                                               </t>
    </r>
    <r>
      <rPr>
        <sz val="14"/>
        <rFont val="Arial CE"/>
      </rPr>
      <t xml:space="preserve">   </t>
    </r>
    <r>
      <rPr>
        <b/>
        <sz val="14"/>
        <rFont val="Arial CE"/>
      </rPr>
      <t xml:space="preserve">                                                                                                                                                                                                                                                                                                                                                                            </t>
    </r>
    <r>
      <rPr>
        <sz val="11"/>
        <rFont val="Arial CE"/>
      </rPr>
      <t xml:space="preserve"> (údaje </t>
    </r>
    <r>
      <rPr>
        <b/>
        <sz val="11"/>
        <rFont val="Arial CE"/>
      </rPr>
      <t>v textu</t>
    </r>
    <r>
      <rPr>
        <sz val="11"/>
        <rFont val="Arial CE"/>
      </rPr>
      <t xml:space="preserve"> jsou převážně v tis. Kč, pokud jsou v jiných jednotkách = vždy uvedeno)          </t>
    </r>
    <r>
      <rPr>
        <b/>
        <sz val="14"/>
        <rFont val="Arial CE"/>
      </rPr>
      <t xml:space="preserve">                  </t>
    </r>
  </si>
  <si>
    <r>
      <t xml:space="preserve">Schválený rozpočet
2024
</t>
    </r>
    <r>
      <rPr>
        <sz val="9"/>
        <rFont val="Arial CE"/>
      </rPr>
      <t>(v Kč)</t>
    </r>
  </si>
  <si>
    <r>
      <t xml:space="preserve">Očekávané skutečné plnění
k 31.12.2024
</t>
    </r>
    <r>
      <rPr>
        <sz val="9"/>
        <rFont val="Arial CE"/>
      </rPr>
      <t>(v Kč)</t>
    </r>
  </si>
  <si>
    <r>
      <t xml:space="preserve">Návrh rozpočtu                                        na rok 2025 -                                                      varianta 3.
</t>
    </r>
    <r>
      <rPr>
        <sz val="9"/>
        <rFont val="Arial CE"/>
      </rPr>
      <t>(v Kč)</t>
    </r>
  </si>
  <si>
    <r>
      <t xml:space="preserve">Návrh rozpočtu                                        na rok 2025 -                                                      varianta 4.                                         </t>
    </r>
    <r>
      <rPr>
        <sz val="9"/>
        <rFont val="Arial CE"/>
      </rPr>
      <t>(v Kč)</t>
    </r>
  </si>
  <si>
    <t>dle vyhl. č. 250/2024 Sb.</t>
  </si>
  <si>
    <t>(CATANIA GROUP-                                                                  služby pro města a obce)</t>
  </si>
  <si>
    <t>ING. TESAŘ</t>
  </si>
  <si>
    <t>dle MF ČR</t>
  </si>
  <si>
    <r>
      <t xml:space="preserve">Příjem z daně z příjmů fyzických osob placené plátci </t>
    </r>
    <r>
      <rPr>
        <sz val="9"/>
        <rFont val="Arial CE"/>
      </rPr>
      <t>(24,92% sdílená část)</t>
    </r>
    <r>
      <rPr>
        <b/>
        <sz val="10"/>
        <rFont val="Arial CE"/>
      </rPr>
      <t xml:space="preserve"> </t>
    </r>
    <r>
      <rPr>
        <sz val="10"/>
        <rFont val="Arial CE"/>
      </rPr>
      <t xml:space="preserve">                                                         </t>
    </r>
  </si>
  <si>
    <r>
      <t xml:space="preserve">Příjem z daně z příjmů fyzických osob placené plátci </t>
    </r>
    <r>
      <rPr>
        <sz val="9"/>
        <rFont val="Arial CE"/>
      </rPr>
      <t xml:space="preserve">(motivační 1,5%)            </t>
    </r>
    <r>
      <rPr>
        <sz val="10"/>
        <rFont val="Arial CE"/>
      </rPr>
      <t xml:space="preserve">                                       </t>
    </r>
  </si>
  <si>
    <r>
      <t>Příjem z daně z příjmů fyzických osob placené poplatníky</t>
    </r>
    <r>
      <rPr>
        <sz val="9"/>
        <rFont val="Arial CE"/>
      </rPr>
      <t xml:space="preserve"> (sdílená) </t>
    </r>
    <r>
      <rPr>
        <i/>
        <sz val="9"/>
        <rFont val="Arial CE"/>
      </rPr>
      <t xml:space="preserve"> </t>
    </r>
    <r>
      <rPr>
        <sz val="9"/>
        <rFont val="Arial CE"/>
      </rPr>
      <t xml:space="preserve">                             </t>
    </r>
    <r>
      <rPr>
        <sz val="9"/>
        <color indexed="2"/>
        <rFont val="Arial CE"/>
      </rPr>
      <t xml:space="preserve"> *korekce </t>
    </r>
    <r>
      <rPr>
        <sz val="10"/>
        <color indexed="2"/>
        <rFont val="Arial CE"/>
      </rPr>
      <t xml:space="preserve"> </t>
    </r>
    <r>
      <rPr>
        <b/>
        <sz val="10"/>
        <rFont val="Arial CE"/>
      </rPr>
      <t xml:space="preserve">                                                  </t>
    </r>
  </si>
  <si>
    <r>
      <t xml:space="preserve">Příjem z daně z příjmů fyzických osob vybírané srážkou </t>
    </r>
    <r>
      <rPr>
        <sz val="9"/>
        <rFont val="Arial CE"/>
      </rPr>
      <t>podle zvláštní sazby daně</t>
    </r>
  </si>
  <si>
    <r>
      <t xml:space="preserve">Příjem z daně z příjmů právnických osob </t>
    </r>
    <r>
      <rPr>
        <sz val="9"/>
        <rFont val="Arial CE"/>
      </rPr>
      <t xml:space="preserve">(sdílená)        </t>
    </r>
    <r>
      <rPr>
        <b/>
        <sz val="10"/>
        <rFont val="Arial CE"/>
      </rPr>
      <t xml:space="preserve">                                                      </t>
    </r>
    <r>
      <rPr>
        <sz val="9"/>
        <color indexed="2"/>
        <rFont val="Arial CE"/>
      </rPr>
      <t xml:space="preserve"> *korekce            </t>
    </r>
    <r>
      <rPr>
        <b/>
        <sz val="10"/>
        <rFont val="Arial CE"/>
      </rPr>
      <t xml:space="preserve">                                            </t>
    </r>
    <r>
      <rPr>
        <sz val="9"/>
        <rFont val="Arial CE"/>
      </rPr>
      <t xml:space="preserve"> </t>
    </r>
  </si>
  <si>
    <r>
      <t xml:space="preserve">Příjem z daně z příjmů právnických osob v případech, kdy poplatníkem je obec, s výjimkou daně vybírané srážkou podle zvláštní sazby daně </t>
    </r>
    <r>
      <rPr>
        <sz val="9"/>
        <rFont val="Arial CE"/>
      </rPr>
      <t>(100% za město NJ)</t>
    </r>
  </si>
  <si>
    <r>
      <t xml:space="preserve">Příjem z daně z přidané hodnoty </t>
    </r>
    <r>
      <rPr>
        <sz val="9"/>
        <rFont val="Arial CE"/>
      </rPr>
      <t xml:space="preserve">(sdílená) </t>
    </r>
    <r>
      <rPr>
        <b/>
        <sz val="9"/>
        <rFont val="Arial CE"/>
      </rPr>
      <t xml:space="preserve">           </t>
    </r>
    <r>
      <rPr>
        <b/>
        <sz val="10"/>
        <rFont val="Arial CE"/>
      </rPr>
      <t xml:space="preserve">                                                                                  </t>
    </r>
    <r>
      <rPr>
        <b/>
        <sz val="9"/>
        <rFont val="Arial CE"/>
      </rPr>
      <t xml:space="preserve"> </t>
    </r>
  </si>
  <si>
    <t>Příjem z odvodů za odnětí půdy ze zemědělského půdního fondu podle zákona upravující ochranu zemědělského půdního fondu</t>
  </si>
  <si>
    <t>Příjem z poplatku za odnětí pozemku podle lesního zákona</t>
  </si>
  <si>
    <t>Příjem z poplatku za povolené vypouštění odpadních vod do vod podzemních</t>
  </si>
  <si>
    <r>
      <t>Příjem z poplatku ze psů</t>
    </r>
    <r>
      <rPr>
        <sz val="10"/>
        <color indexed="2"/>
        <rFont val="Arial CE"/>
      </rPr>
      <t xml:space="preserve"> </t>
    </r>
  </si>
  <si>
    <t>Příjem z poplatku za užívání veřejného prostranství</t>
  </si>
  <si>
    <r>
      <t>009/----/</t>
    </r>
    <r>
      <rPr>
        <b/>
        <sz val="10"/>
        <rFont val="Arial CE"/>
      </rPr>
      <t>1343</t>
    </r>
    <r>
      <rPr>
        <sz val="9"/>
        <rFont val="Arial CE"/>
      </rPr>
      <t>/7034</t>
    </r>
  </si>
  <si>
    <t xml:space="preserve">z toho: Odbor obecní živnostenský úřad </t>
  </si>
  <si>
    <r>
      <t xml:space="preserve">            Odbor správy majetku (</t>
    </r>
    <r>
      <rPr>
        <sz val="9"/>
        <rFont val="Arial CE"/>
      </rPr>
      <t>překopy+zábory+MP vyhrazené parkování)</t>
    </r>
  </si>
  <si>
    <r>
      <t xml:space="preserve">            Odbor životního prostředí</t>
    </r>
    <r>
      <rPr>
        <sz val="9"/>
        <rFont val="Arial CE"/>
      </rPr>
      <t xml:space="preserve"> (zvláštní užívání zeleně)</t>
    </r>
  </si>
  <si>
    <t xml:space="preserve">Příjem z poplatku za obecní systém odpadového hospodářství a příjem z poplatku za odkládání komunálního odpadu z nemovité věci </t>
  </si>
  <si>
    <r>
      <t xml:space="preserve">Příjem z poplatku za povolení k vjezdu s motorovým vozidlem do vybraných míst a částí měst                                                            </t>
    </r>
    <r>
      <rPr>
        <sz val="9"/>
        <rFont val="Arial CE"/>
      </rPr>
      <t>(Návštěvnické centrum NJ - město klobouků: abonentní a rezidentní karty)</t>
    </r>
  </si>
  <si>
    <t>Příjem za zkoušky z odborné způsobilosti od žadatelů o řidičské oprávnění</t>
  </si>
  <si>
    <t>Příjem z úhrad za dobývání nerostů a poplatků za geologické práce</t>
  </si>
  <si>
    <r>
      <t xml:space="preserve">Příjem z odvodů z vybraných činností a služeb jinde neuvedených </t>
    </r>
    <r>
      <rPr>
        <sz val="10"/>
        <rFont val="Arial CE"/>
      </rPr>
      <t>(odvod ekolog.daně na SFŽP)</t>
    </r>
  </si>
  <si>
    <t>Příjem ze správních poplatků</t>
  </si>
  <si>
    <t>z toho: Odbor dopravy</t>
  </si>
  <si>
    <r>
      <rPr>
        <sz val="9"/>
        <rFont val="Arial CE"/>
      </rPr>
      <t>009/----/</t>
    </r>
    <r>
      <rPr>
        <b/>
        <sz val="10"/>
        <rFont val="Arial CE"/>
      </rPr>
      <t>1361</t>
    </r>
    <r>
      <rPr>
        <sz val="9"/>
        <rFont val="Arial CE"/>
      </rPr>
      <t>/7006-7037</t>
    </r>
  </si>
  <si>
    <r>
      <t xml:space="preserve">            Obecní živnostenský úřad </t>
    </r>
    <r>
      <rPr>
        <sz val="9"/>
        <rFont val="Arial CE"/>
      </rPr>
      <t>(nové a změnové výpisy z živnost.rejstříku 430, vydání výpisů z živnost. rejstříku 1, vydání povolení k hernímu prostoru 10, osvědčení zemědělský podnikatel 9)</t>
    </r>
  </si>
  <si>
    <t xml:space="preserve">            Odbor územního plánování a stavebního řádu </t>
  </si>
  <si>
    <r>
      <t>317/----/</t>
    </r>
    <r>
      <rPr>
        <b/>
        <sz val="10"/>
        <rFont val="Arial CE"/>
      </rPr>
      <t>1361</t>
    </r>
    <r>
      <rPr>
        <sz val="9"/>
        <rFont val="Arial CE"/>
      </rPr>
      <t>/0214-7063</t>
    </r>
  </si>
  <si>
    <r>
      <t xml:space="preserve">            Odbor správních agend </t>
    </r>
    <r>
      <rPr>
        <sz val="9"/>
        <rFont val="Arial CE"/>
      </rPr>
      <t>(matrika 170, ohlašovna 35, CzechPoint+vidimace a legalizace 64, OP 350, CD 1100)</t>
    </r>
  </si>
  <si>
    <t xml:space="preserve">            Odbor životního prostředí </t>
  </si>
  <si>
    <r>
      <rPr>
        <sz val="9"/>
        <rFont val="Arial CE"/>
      </rPr>
      <t>741/----/</t>
    </r>
    <r>
      <rPr>
        <b/>
        <sz val="10"/>
        <rFont val="Arial CE"/>
      </rPr>
      <t>1361</t>
    </r>
    <r>
      <rPr>
        <sz val="9"/>
        <rFont val="Arial CE"/>
      </rPr>
      <t>/7014</t>
    </r>
  </si>
  <si>
    <r>
      <t xml:space="preserve">            Odbor finanční </t>
    </r>
    <r>
      <rPr>
        <sz val="9"/>
        <rFont val="Arial CE"/>
      </rPr>
      <t>(splátkové kalendáře+bezdlužnost)</t>
    </r>
  </si>
  <si>
    <r>
      <t>009/----/</t>
    </r>
    <r>
      <rPr>
        <b/>
        <sz val="10"/>
        <rFont val="Arial CE"/>
      </rPr>
      <t>1381</t>
    </r>
    <r>
      <rPr>
        <sz val="9"/>
        <rFont val="Arial CE"/>
      </rPr>
      <t>/----/7004</t>
    </r>
  </si>
  <si>
    <t>Příjem z daně z hazardních her s výjimkou dílčí daně z technických her</t>
  </si>
  <si>
    <r>
      <t>009/----/</t>
    </r>
    <r>
      <rPr>
        <b/>
        <sz val="10"/>
        <rFont val="Arial CE"/>
      </rPr>
      <t>1385</t>
    </r>
    <r>
      <rPr>
        <sz val="9"/>
        <rFont val="Arial CE"/>
      </rPr>
      <t>/----/7005</t>
    </r>
  </si>
  <si>
    <t>Příjem z dílčí daně z technických her</t>
  </si>
  <si>
    <r>
      <t>009/----/</t>
    </r>
    <r>
      <rPr>
        <b/>
        <sz val="10"/>
        <rFont val="Arial CE"/>
      </rPr>
      <t>1386</t>
    </r>
    <r>
      <rPr>
        <sz val="9"/>
        <rFont val="Arial CE"/>
      </rPr>
      <t>/----/7042</t>
    </r>
  </si>
  <si>
    <t>Příjem daně z hazard.her s výjimkou techn.her neprovozovaných prostřednictvím internetu</t>
  </si>
  <si>
    <r>
      <t>009/----/</t>
    </r>
    <r>
      <rPr>
        <b/>
        <sz val="10"/>
        <rFont val="Arial CE"/>
      </rPr>
      <t>1387</t>
    </r>
    <r>
      <rPr>
        <sz val="9"/>
        <rFont val="Arial CE"/>
      </rPr>
      <t>/----/7043</t>
    </r>
  </si>
  <si>
    <t>Příjem daně z technických her neprovozovaných prostřednictvím internetu</t>
  </si>
  <si>
    <r>
      <t>009/----/</t>
    </r>
    <r>
      <rPr>
        <b/>
        <sz val="10"/>
        <rFont val="Arial CE"/>
      </rPr>
      <t>1387</t>
    </r>
    <r>
      <rPr>
        <sz val="9"/>
        <rFont val="Arial CE"/>
      </rPr>
      <t>/----/7044</t>
    </r>
  </si>
  <si>
    <r>
      <rPr>
        <sz val="9"/>
        <rFont val="Arial CE"/>
      </rPr>
      <t>741/----/</t>
    </r>
    <r>
      <rPr>
        <b/>
        <sz val="10"/>
        <rFont val="Arial CE"/>
      </rPr>
      <t>1511</t>
    </r>
  </si>
  <si>
    <r>
      <t xml:space="preserve">Příjem z daně z nemovitých věcí </t>
    </r>
    <r>
      <rPr>
        <sz val="9"/>
        <rFont val="Arial CE"/>
      </rPr>
      <t xml:space="preserve">(výlučná)    </t>
    </r>
    <r>
      <rPr>
        <b/>
        <sz val="10"/>
        <rFont val="Arial CE"/>
      </rPr>
      <t xml:space="preserve">                                                                                                              </t>
    </r>
  </si>
  <si>
    <t>Příjem z poskytování služeb, výrobků, prací, výkonů a práv</t>
  </si>
  <si>
    <t xml:space="preserve">           § 1019 ostatní zemědělská a potravinářská činnost a rozvoj</t>
  </si>
  <si>
    <r>
      <t xml:space="preserve">           § 1031 pěstební činnost </t>
    </r>
    <r>
      <rPr>
        <sz val="9"/>
        <rFont val="Arial CE"/>
      </rPr>
      <t>(těžba v městských lesích)</t>
    </r>
  </si>
  <si>
    <r>
      <t xml:space="preserve">           § 2143 cestovní ruch</t>
    </r>
    <r>
      <rPr>
        <sz val="9"/>
        <rFont val="Arial CE"/>
      </rPr>
      <t xml:space="preserve"> (Návštěvnické centrum NJ)</t>
    </r>
  </si>
  <si>
    <r>
      <t xml:space="preserve">           § 3319 ostatní sportovní činnost </t>
    </r>
    <r>
      <rPr>
        <sz val="9"/>
        <rFont val="Arial CE"/>
      </rPr>
      <t>(Odbor školství, kultury a sportu)</t>
    </r>
  </si>
  <si>
    <r>
      <t xml:space="preserve">           § 3322 zachování a obnova kulturních památek </t>
    </r>
    <r>
      <rPr>
        <sz val="9"/>
        <rFont val="Arial CE"/>
      </rPr>
      <t>(Odbor školství, kultury a sportu)</t>
    </r>
  </si>
  <si>
    <r>
      <t xml:space="preserve">           § 3412 sportovní zařízení v majetku obce</t>
    </r>
    <r>
      <rPr>
        <sz val="9"/>
        <rFont val="Arial CE"/>
      </rPr>
      <t xml:space="preserve"> (bazé</t>
    </r>
    <r>
      <rPr>
        <sz val="9"/>
        <rFont val="Arial CE"/>
      </rPr>
      <t>n: Basketbalový klub,z.s.-vstupné, nájmy)</t>
    </r>
  </si>
  <si>
    <r>
      <t xml:space="preserve">           § 3412 sportovní zařízení v majetku obce </t>
    </r>
    <r>
      <rPr>
        <sz val="9"/>
        <rFont val="Arial CE"/>
      </rPr>
      <t>(zimní stadión: Hokejový klub, z.s.-vstupné, nájmy)</t>
    </r>
  </si>
  <si>
    <r>
      <t xml:space="preserve">           § 3612 tržby za správu SVJ</t>
    </r>
    <r>
      <rPr>
        <sz val="9"/>
        <rFont val="Arial CE"/>
      </rPr>
      <t xml:space="preserve"> (Odbor bytový)</t>
    </r>
  </si>
  <si>
    <r>
      <t xml:space="preserve">           § 4351 </t>
    </r>
    <r>
      <rPr>
        <sz val="10"/>
        <rFont val="Arial CE"/>
      </rPr>
      <t xml:space="preserve">pečovatelská služba, denní stacionář, odlehč. služba Pohoda </t>
    </r>
    <r>
      <rPr>
        <sz val="9"/>
        <rFont val="Arial CE"/>
      </rPr>
      <t>(Prosenior NJ)</t>
    </r>
  </si>
  <si>
    <r>
      <t xml:space="preserve">           § 5311 bezpečnost a veřejný pořádek </t>
    </r>
    <r>
      <rPr>
        <sz val="9"/>
        <rFont val="Arial CE"/>
      </rPr>
      <t>(Městská policie)</t>
    </r>
  </si>
  <si>
    <r>
      <t xml:space="preserve">           § 6171 činnost místní správy </t>
    </r>
    <r>
      <rPr>
        <sz val="9"/>
        <rFont val="Arial CE"/>
      </rPr>
      <t>(kopírování pro veřejnost)</t>
    </r>
  </si>
  <si>
    <r>
      <t xml:space="preserve">Ostatní příjmy z vlastní činnosti </t>
    </r>
    <r>
      <rPr>
        <sz val="9"/>
        <rFont val="Arial CE"/>
      </rPr>
      <t>(Odbor správy majetku: věcná břemena s 21% DPH 3000)</t>
    </r>
  </si>
  <si>
    <r>
      <t xml:space="preserve">Příjem z odvodů příspěvkových organizací </t>
    </r>
    <r>
      <rPr>
        <sz val="9"/>
        <color indexed="2"/>
        <rFont val="Arial CE"/>
      </rPr>
      <t xml:space="preserve">(z fondu investic: odpisy z nemovitého majetku): </t>
    </r>
    <r>
      <rPr>
        <sz val="9"/>
        <rFont val="Arial CE"/>
      </rPr>
      <t>Besk.div. 522,020</t>
    </r>
    <r>
      <rPr>
        <b/>
        <i/>
        <sz val="9"/>
        <rFont val="Arial CE"/>
      </rPr>
      <t xml:space="preserve">  </t>
    </r>
    <r>
      <rPr>
        <b/>
        <i/>
        <sz val="9"/>
        <color indexed="2"/>
        <rFont val="Arial CE"/>
      </rPr>
      <t xml:space="preserve">   </t>
    </r>
    <r>
      <rPr>
        <sz val="9"/>
        <color indexed="2"/>
        <rFont val="Arial CE"/>
      </rPr>
      <t xml:space="preserve">      </t>
    </r>
  </si>
  <si>
    <r>
      <t xml:space="preserve">Příjem z pronájmu nebo pachtu pozemků </t>
    </r>
    <r>
      <rPr>
        <sz val="9"/>
        <rFont val="Arial CE"/>
      </rPr>
      <t>(Odbor správy majetku: s 0% DPH 450, s 21% DPH 550)</t>
    </r>
  </si>
  <si>
    <t>Příjem z pronájmů nebo pachtu ostatních nemovitých věcí a jejich částí</t>
  </si>
  <si>
    <r>
      <t xml:space="preserve">              § 2212 vyhrazené parkování formou nájemní smlouvy </t>
    </r>
    <r>
      <rPr>
        <sz val="9"/>
        <rFont val="Arial CE"/>
      </rPr>
      <t>(Odbor správy majetku: v režimu DPH)</t>
    </r>
  </si>
  <si>
    <r>
      <t xml:space="preserve">              § 2310 nájem ostatních nemovitostí </t>
    </r>
    <r>
      <rPr>
        <sz val="9"/>
        <rFont val="Arial CE"/>
      </rPr>
      <t>(Odbor správy majetku)</t>
    </r>
  </si>
  <si>
    <r>
      <t xml:space="preserve">              § 2321 nájem Kanalizace od SmVaK (DSO) </t>
    </r>
    <r>
      <rPr>
        <sz val="9"/>
        <rFont val="Arial CE"/>
      </rPr>
      <t>- účet 2310441 Plán financování obnovy (PFO)</t>
    </r>
  </si>
  <si>
    <r>
      <t xml:space="preserve">              § 3122 nájem EDUCA </t>
    </r>
    <r>
      <rPr>
        <sz val="9"/>
        <rFont val="Arial CE"/>
      </rPr>
      <t>(Odbor bytový)</t>
    </r>
  </si>
  <si>
    <r>
      <t xml:space="preserve">              § 3612 z bytů v majetku města</t>
    </r>
    <r>
      <rPr>
        <sz val="9"/>
        <rFont val="Arial CE"/>
      </rPr>
      <t xml:space="preserve"> (Odbor bytový: nájmy, zálohy na služby, pacht Suvorovova 480)</t>
    </r>
  </si>
  <si>
    <r>
      <t xml:space="preserve">              § 3613 v nebytových prostorech </t>
    </r>
    <r>
      <rPr>
        <sz val="9"/>
        <rFont val="Arial CE"/>
      </rPr>
      <t>(Odbor organizační: Div.8-Policie ČR, Glogar; Dlouhá - Náš-Net, Tesařová kancelář Div. 8)</t>
    </r>
  </si>
  <si>
    <r>
      <t xml:space="preserve">              § 3613 v nebyt.prostorech </t>
    </r>
    <r>
      <rPr>
        <sz val="9"/>
        <rFont val="Arial CE"/>
      </rPr>
      <t>(Odbor správy majetku: nájem plynovodu 100, nájem reklamních ploch 400)</t>
    </r>
  </si>
  <si>
    <r>
      <t xml:space="preserve">              § 3613 v nebytových prostorech </t>
    </r>
    <r>
      <rPr>
        <sz val="9"/>
        <rFont val="Arial CE"/>
      </rPr>
      <t>(Odbor bytový: nájmy 13000, zálohy na služby 1700, kryté stání Loučka 300, krátkodobé 50, Hotel Praha 746)</t>
    </r>
  </si>
  <si>
    <r>
      <t xml:space="preserve">              § 3634 v zásobování teplem </t>
    </r>
    <r>
      <rPr>
        <sz val="9"/>
        <rFont val="Arial CE"/>
      </rPr>
      <t>(VEOLIA)</t>
    </r>
  </si>
  <si>
    <r>
      <t xml:space="preserve">              § 4351 v domech s pečovatelskou službou </t>
    </r>
    <r>
      <rPr>
        <sz val="9"/>
        <rFont val="Arial CE"/>
      </rPr>
      <t>(nájmy: krátkodobé 20)</t>
    </r>
  </si>
  <si>
    <r>
      <t xml:space="preserve">              § 4379 v klubech seniorů </t>
    </r>
    <r>
      <rPr>
        <sz val="9"/>
        <rFont val="Arial CE"/>
      </rPr>
      <t xml:space="preserve">(nájmy: dlouhodobé 10/10, krátkodobé 5/5) </t>
    </r>
  </si>
  <si>
    <t>Příjem sankčních plateb přijaté od jiných subjektů</t>
  </si>
  <si>
    <r>
      <t>009/2141/</t>
    </r>
    <r>
      <rPr>
        <b/>
        <sz val="10"/>
        <rFont val="Arial CE"/>
      </rPr>
      <t>2212</t>
    </r>
    <r>
      <rPr>
        <sz val="9"/>
        <rFont val="Arial CE"/>
      </rPr>
      <t>/----,7500</t>
    </r>
  </si>
  <si>
    <r>
      <t xml:space="preserve">z toho:  § 2141 vnitřní obchod </t>
    </r>
    <r>
      <rPr>
        <sz val="9"/>
        <rFont val="Arial CE"/>
      </rPr>
      <t>(Obecní živnostenský úřad: ve správním řízení 5, v blokovém řízení 15)</t>
    </r>
  </si>
  <si>
    <t xml:space="preserve">             § 2219 odbor správy majetku - pokuty parkoviště Dlouhá</t>
  </si>
  <si>
    <t xml:space="preserve">             § 2223 pokuty za dopravní přestupky (Odbor přestupkových agent)</t>
  </si>
  <si>
    <r>
      <t xml:space="preserve">             § 2223 dopravní přestupky </t>
    </r>
    <r>
      <rPr>
        <sz val="9"/>
        <rFont val="Arial CE"/>
      </rPr>
      <t>(radary)</t>
    </r>
  </si>
  <si>
    <r>
      <t xml:space="preserve">             § 2223 pokuty-vážení </t>
    </r>
    <r>
      <rPr>
        <sz val="9"/>
        <color theme="1"/>
        <rFont val="Arial CE"/>
      </rPr>
      <t>(Odbor dopravy)</t>
    </r>
  </si>
  <si>
    <t xml:space="preserve">             § 3612 smluvní pokuta bytové domy </t>
  </si>
  <si>
    <r>
      <t xml:space="preserve">             § 3613 smluvní pokuta nebytové prostory - dodavatelé</t>
    </r>
    <r>
      <rPr>
        <sz val="9"/>
        <rFont val="Arial CE"/>
      </rPr>
      <t xml:space="preserve"> (Odbor bytový)</t>
    </r>
  </si>
  <si>
    <r>
      <t xml:space="preserve">             § 5311 bezpečnost a veřejný pořádek </t>
    </r>
    <r>
      <rPr>
        <sz val="9"/>
        <rFont val="Arial CE"/>
      </rPr>
      <t>(Městská policie: na místě zaplac. 500, na místě nezapl. 150)</t>
    </r>
  </si>
  <si>
    <r>
      <t xml:space="preserve">             § 6171 obecné přestupky - pokuty </t>
    </r>
    <r>
      <rPr>
        <sz val="9"/>
        <rFont val="Arial CE"/>
      </rPr>
      <t>(Odbor přestupkových agend)</t>
    </r>
  </si>
  <si>
    <r>
      <t xml:space="preserve">             § 6171 pokuty </t>
    </r>
    <r>
      <rPr>
        <sz val="9"/>
        <rFont val="Arial CE"/>
      </rPr>
      <t>(Odbor správních agend OP 13, CD 2)</t>
    </r>
  </si>
  <si>
    <t xml:space="preserve">             § 6171 sankce za porušení rozpočtové kázně (dotace)</t>
  </si>
  <si>
    <r>
      <t xml:space="preserve">Ostatní přijaté vratky transferů </t>
    </r>
    <r>
      <rPr>
        <sz val="10"/>
        <rFont val="Arial CE"/>
      </rPr>
      <t>(příspěvků a dotací)</t>
    </r>
  </si>
  <si>
    <r>
      <t xml:space="preserve">z toho: § 3111 MŠ vratka příspěvku na energie </t>
    </r>
    <r>
      <rPr>
        <sz val="9"/>
        <rFont val="Arial CE"/>
      </rPr>
      <t>(Sady 159,66195, Máj 91,05159)</t>
    </r>
  </si>
  <si>
    <r>
      <t xml:space="preserve">            § 3233 SVČ Fokus vratka příspěvku na energie </t>
    </r>
    <r>
      <rPr>
        <sz val="9"/>
        <rFont val="Arial CE"/>
      </rPr>
      <t>(29,88684)</t>
    </r>
  </si>
  <si>
    <r>
      <t xml:space="preserve">            § 3311 Beskydské divadlo vratka příspěvku na energie </t>
    </r>
    <r>
      <rPr>
        <sz val="8"/>
        <rFont val="Arial CE"/>
      </rPr>
      <t>(305,60085)</t>
    </r>
  </si>
  <si>
    <r>
      <t xml:space="preserve">            § 3392 MěKS vratka příspěvku na energie </t>
    </r>
    <r>
      <rPr>
        <sz val="8"/>
        <rFont val="Arial CE"/>
      </rPr>
      <t>(151,27728)</t>
    </r>
  </si>
  <si>
    <t xml:space="preserve">            § 3412 Basketbalový klub z.s.-vratky příspěvků na energie a provoz bazénů</t>
  </si>
  <si>
    <t xml:space="preserve">            § 3412 Zimní stadión z.s.-vratka příspěvku na provoz</t>
  </si>
  <si>
    <t xml:space="preserve">            § vratky program.dotací-oblast sociální (Centrum soc.služeb Ostrava 265,67313, Slezská diakonie 2,49) </t>
  </si>
  <si>
    <t xml:space="preserve">            § 3419 vratky program.dotací-oblast sportu (TJ Sokol Bludovice 3)</t>
  </si>
  <si>
    <t xml:space="preserve">            § vratky indiv.dotací (org. 1180): § 3111 MŠ Bludovice 5,36 + § 3322 ŘKF 147,136</t>
  </si>
  <si>
    <t xml:space="preserve">            § 6402 vratka TSM NJ (stř.pohřebnictví)</t>
  </si>
  <si>
    <r>
      <t xml:space="preserve">            § 6402 vratky státních a krajských dotací </t>
    </r>
    <r>
      <rPr>
        <sz val="9"/>
        <rFont val="Arial CE"/>
      </rPr>
      <t>(SVČ Fokus 8,015+33,21; MŠ Trojlístek 11,89545)</t>
    </r>
  </si>
  <si>
    <r>
      <rPr>
        <b/>
        <sz val="10"/>
        <rFont val="Arial CE"/>
      </rPr>
      <t>Prodej neinvestičního majetku</t>
    </r>
    <r>
      <rPr>
        <sz val="10"/>
        <rFont val="Arial CE"/>
      </rPr>
      <t xml:space="preserve"> (odbor organizační)</t>
    </r>
  </si>
  <si>
    <r>
      <t xml:space="preserve">Přijaté neinvestiční dary </t>
    </r>
    <r>
      <rPr>
        <sz val="9"/>
        <rFont val="Arial CE"/>
      </rPr>
      <t xml:space="preserve">(Veolia Dalkia ČR-financování kulturních a společenských akcí města) </t>
    </r>
  </si>
  <si>
    <t>?</t>
  </si>
  <si>
    <r>
      <t>Přijaté pojistné náhrady</t>
    </r>
    <r>
      <rPr>
        <sz val="9"/>
        <rFont val="Arial CE"/>
      </rPr>
      <t xml:space="preserve"> (odbor organizační 50 + odbor bytový 50)</t>
    </r>
  </si>
  <si>
    <r>
      <rPr>
        <sz val="10"/>
        <rFont val="Arial CE"/>
      </rPr>
      <t xml:space="preserve">         </t>
    </r>
    <r>
      <rPr>
        <b/>
        <sz val="10"/>
        <rFont val="Arial CE"/>
      </rPr>
      <t xml:space="preserve"> </t>
    </r>
    <r>
      <rPr>
        <sz val="10"/>
        <rFont val="Arial CE"/>
      </rPr>
      <t xml:space="preserve"> § 1037 celospolečenské funkce lesů</t>
    </r>
  </si>
  <si>
    <r>
      <t>009/2141/</t>
    </r>
    <r>
      <rPr>
        <b/>
        <sz val="10"/>
        <rFont val="Arial CE"/>
      </rPr>
      <t>2324</t>
    </r>
  </si>
  <si>
    <r>
      <t xml:space="preserve">           § 2141 vnitřní obchod </t>
    </r>
    <r>
      <rPr>
        <sz val="9"/>
        <rFont val="Arial CE"/>
      </rPr>
      <t>(obecní živnostenský úřad: náklady řízení)</t>
    </r>
  </si>
  <si>
    <t xml:space="preserve">           § 2141 vnitřní obchod (Návštěvnické centrum NJ)</t>
  </si>
  <si>
    <t xml:space="preserve">           § 2169 stavební úřad </t>
  </si>
  <si>
    <r>
      <t xml:space="preserve">           § 2223 bezpečnost silničního provozu </t>
    </r>
    <r>
      <rPr>
        <sz val="9"/>
        <rFont val="Arial CE"/>
      </rPr>
      <t>(dopravní přestupky: náklady řízení)</t>
    </r>
  </si>
  <si>
    <r>
      <t xml:space="preserve">           § 3612 bytové hospodářství </t>
    </r>
    <r>
      <rPr>
        <sz val="9"/>
        <rFont val="Arial CE"/>
      </rPr>
      <t>(odbor bytový: úhrada nákladů soudních řízení+poplatky z prodlení)</t>
    </r>
  </si>
  <si>
    <r>
      <t xml:space="preserve">           § 3613 nebytové hospodářství </t>
    </r>
    <r>
      <rPr>
        <sz val="9"/>
        <rFont val="Arial CE"/>
      </rPr>
      <t>(odb.bytový: úhrada nákladů soudních řízení+popl.z prodlení)</t>
    </r>
  </si>
  <si>
    <t xml:space="preserve">           § 3635 územní plánování - úhrada nákladů na pořízení změny č. 8 ÚP NJ </t>
  </si>
  <si>
    <r>
      <t>2310600/741/3639/</t>
    </r>
    <r>
      <rPr>
        <b/>
        <sz val="10"/>
        <rFont val="Arial CE"/>
      </rPr>
      <t>2324</t>
    </r>
  </si>
  <si>
    <r>
      <t xml:space="preserve">           § 3639 náklady řízení </t>
    </r>
    <r>
      <rPr>
        <sz val="9"/>
        <rFont val="Arial CE"/>
      </rPr>
      <t>(odbor finanční)</t>
    </r>
  </si>
  <si>
    <r>
      <t xml:space="preserve">          </t>
    </r>
    <r>
      <rPr>
        <sz val="10"/>
        <rFont val="Arial CE"/>
      </rPr>
      <t xml:space="preserve"> § 3612 Ukrajina (dle rozhodnutí Kraje z 15.9.2022)  - náhrady nákladů za ubytování </t>
    </r>
  </si>
  <si>
    <r>
      <t xml:space="preserve">           § 3722 sběr a svoz komunálních odpadů </t>
    </r>
    <r>
      <rPr>
        <sz val="9"/>
        <rFont val="Arial CE"/>
      </rPr>
      <t xml:space="preserve">(příspěvek od EKOKOMu)               </t>
    </r>
  </si>
  <si>
    <t xml:space="preserve">           § 3769 ostatní správa v životním prostředí</t>
  </si>
  <si>
    <r>
      <t xml:space="preserve">           § 5311 bezpečnost a veřejný pořádek</t>
    </r>
    <r>
      <rPr>
        <sz val="9"/>
        <rFont val="Arial CE"/>
      </rPr>
      <t xml:space="preserve"> (Městská policie: náhrady)</t>
    </r>
  </si>
  <si>
    <r>
      <t xml:space="preserve">           § 6171 činnost místní správy </t>
    </r>
    <r>
      <rPr>
        <sz val="9"/>
        <rFont val="Arial CE"/>
      </rPr>
      <t>(obecné přestupky: náklady řízení)</t>
    </r>
  </si>
  <si>
    <r>
      <t xml:space="preserve">           § 6171 činnost místní správy </t>
    </r>
    <r>
      <rPr>
        <sz val="9"/>
        <rFont val="Arial CE"/>
      </rPr>
      <t>(organizační odbor)</t>
    </r>
  </si>
  <si>
    <r>
      <t>741/6171/</t>
    </r>
    <r>
      <rPr>
        <b/>
        <sz val="10"/>
        <rFont val="Arial CE"/>
      </rPr>
      <t>2324</t>
    </r>
    <r>
      <rPr>
        <sz val="9"/>
        <rFont val="Arial CE"/>
      </rPr>
      <t>/----,0222</t>
    </r>
  </si>
  <si>
    <r>
      <t xml:space="preserve">           § 6171 činnost místní správy</t>
    </r>
    <r>
      <rPr>
        <sz val="10"/>
        <rFont val="Arial CE"/>
      </rPr>
      <t xml:space="preserve"> </t>
    </r>
    <r>
      <rPr>
        <sz val="9"/>
        <rFont val="Arial CE"/>
      </rPr>
      <t>(Odbor finanční: náklady řízení 15, úhrada exek.a soudních řízení 15)</t>
    </r>
  </si>
  <si>
    <t xml:space="preserve">           § 6221 humanitární zahraniční pomoc (příspěvek na ubytování ukr.uprchl.v obecních bytech)</t>
  </si>
  <si>
    <r>
      <t>2310600/741/6409/</t>
    </r>
    <r>
      <rPr>
        <b/>
        <sz val="10"/>
        <rFont val="Arial CE"/>
      </rPr>
      <t>2324</t>
    </r>
  </si>
  <si>
    <t xml:space="preserve">           § 6409 ost.činnosti jinde nezařazené (odbor finanční)</t>
  </si>
  <si>
    <r>
      <rPr>
        <sz val="9"/>
        <rFont val="Arial CE"/>
      </rPr>
      <t>741/6409/</t>
    </r>
    <r>
      <rPr>
        <b/>
        <sz val="10"/>
        <rFont val="Arial CE"/>
      </rPr>
      <t>2328</t>
    </r>
  </si>
  <si>
    <t xml:space="preserve">Neidentifikované příjmy </t>
  </si>
  <si>
    <t xml:space="preserve">           § 2143 neinvest.přísp.z MSK NCNJ</t>
  </si>
  <si>
    <r>
      <t xml:space="preserve">           § 3341 kabelová televize Straník-přihlášky</t>
    </r>
    <r>
      <rPr>
        <sz val="9"/>
        <rFont val="Arial CE"/>
      </rPr>
      <t xml:space="preserve"> </t>
    </r>
    <r>
      <rPr>
        <sz val="10"/>
        <rFont val="Arial CE"/>
      </rPr>
      <t>(odbor správy majetku)</t>
    </r>
  </si>
  <si>
    <t xml:space="preserve">           § 3612 bytové hospodářství (odbor bytový)</t>
  </si>
  <si>
    <t xml:space="preserve">           § 3613 nebytové hospodářství (odbor bytový)</t>
  </si>
  <si>
    <r>
      <t xml:space="preserve">           § 3613 chata Jičínka </t>
    </r>
    <r>
      <rPr>
        <sz val="10"/>
        <rFont val="Arial CE"/>
      </rPr>
      <t>(org. 4381)=účet 2310440, OSM kovošrot 0,310 + ostatní=účet 2310600</t>
    </r>
  </si>
  <si>
    <r>
      <t xml:space="preserve">           § 3632</t>
    </r>
    <r>
      <rPr>
        <sz val="10"/>
        <rFont val="Arial CE"/>
      </rPr>
      <t xml:space="preserve"> pohřebnictví (odbor sociálních věcí - příjmy ze sociálních pohřbů)</t>
    </r>
  </si>
  <si>
    <t xml:space="preserve">           § 3633 náklady za připojení CTP Moravia North spol. s r.o., průmyslový park (odbor správy majetku)</t>
  </si>
  <si>
    <t xml:space="preserve">           § 3639 provoz internetu ve Straníku,(kovošrot 0,920), (odbor správy majetku)</t>
  </si>
  <si>
    <r>
      <t xml:space="preserve">           § 4351 neinvestiční příspěvek na poskytování sociálních služeb pro Prosenior </t>
    </r>
    <r>
      <rPr>
        <sz val="9"/>
        <rFont val="Arial CE"/>
      </rPr>
      <t>(předpokládaná dotace z MPSV) - po schválení je rozpočtováno na pol. 4122</t>
    </r>
  </si>
  <si>
    <r>
      <t xml:space="preserve">           §           neinvestiční příspěvek na výkon soc.právní ochrany dětí </t>
    </r>
    <r>
      <rPr>
        <sz val="9"/>
        <rFont val="Arial CE"/>
      </rPr>
      <t>(předpokládaná dotace z MPSV) - po schválení je rozpočtováno na pol. 4116 (ÚZ 13024)</t>
    </r>
  </si>
  <si>
    <r>
      <t xml:space="preserve">           §           neinvestiční příspěvek pouze na výkon soc.práce mimo soc.právní ochranu dětí </t>
    </r>
    <r>
      <rPr>
        <sz val="9"/>
        <rFont val="Arial CE"/>
      </rPr>
      <t>(předpokládaná dotace z MPSV) - po schválení je rozpočtováno na pol. 4116 (ÚZ 914)</t>
    </r>
  </si>
  <si>
    <r>
      <t xml:space="preserve">           § 3322-3326 neinvestiční příspěvek na regeneraci MPR a MPZ (předpokládaná dotace z MK ČR) -</t>
    </r>
    <r>
      <rPr>
        <sz val="9"/>
        <rFont val="Arial CE"/>
      </rPr>
      <t>po schválení je rozpočtováno na pol. 4116 (ÚZ 34054)</t>
    </r>
  </si>
  <si>
    <r>
      <t>2310400/</t>
    </r>
    <r>
      <rPr>
        <b/>
        <sz val="9"/>
        <color indexed="2"/>
        <rFont val="Arial CE"/>
      </rPr>
      <t>741</t>
    </r>
    <r>
      <rPr>
        <sz val="9"/>
        <rFont val="Arial CE"/>
      </rPr>
      <t>/6118/</t>
    </r>
    <r>
      <rPr>
        <b/>
        <sz val="10"/>
        <rFont val="Arial CE"/>
      </rPr>
      <t>2329</t>
    </r>
  </si>
  <si>
    <r>
      <t xml:space="preserve">           § 6118 neinvest.příspěvek </t>
    </r>
    <r>
      <rPr>
        <sz val="9"/>
        <rFont val="Arial CE"/>
      </rPr>
      <t>(dotace)</t>
    </r>
    <r>
      <rPr>
        <sz val="10"/>
        <rFont val="Arial CE"/>
      </rPr>
      <t xml:space="preserve"> na volby prezidenta v r. 2023 + volby do zast.krajů - doplatky</t>
    </r>
  </si>
  <si>
    <t xml:space="preserve">           § 4399 ostatní záležitosti soc.věcí a politiky zaměstnanosti</t>
  </si>
  <si>
    <t xml:space="preserve">           § 6171, § 6409 odbor organizační </t>
  </si>
  <si>
    <t xml:space="preserve">           § 6310 odbor finanční</t>
  </si>
  <si>
    <r>
      <t xml:space="preserve">           na volby v roce 2024 (předpokládané dotace) - </t>
    </r>
    <r>
      <rPr>
        <sz val="9"/>
        <rFont val="Arial CE"/>
      </rPr>
      <t>po schválení je rozpočtováno na pol. 4111</t>
    </r>
  </si>
  <si>
    <r>
      <rPr>
        <sz val="9"/>
        <rFont val="Arial CE"/>
      </rPr>
      <t>2310410/741/6409/</t>
    </r>
    <r>
      <rPr>
        <b/>
        <sz val="10"/>
        <rFont val="Arial CE"/>
      </rPr>
      <t>2329</t>
    </r>
  </si>
  <si>
    <t xml:space="preserve">          § 6409 ostatní činnosti jinde nezařazené (výplata 95% pohledávky ze Sberbank, a.s.)-odbor finanční</t>
  </si>
  <si>
    <r>
      <t>Příjmy z prodeje pozemků s DPH 21%, popř. s DPH 0%</t>
    </r>
    <r>
      <rPr>
        <b/>
        <sz val="9"/>
        <rFont val="Arial CE"/>
      </rPr>
      <t xml:space="preserve"> </t>
    </r>
    <r>
      <rPr>
        <sz val="9"/>
        <rFont val="Arial CE"/>
      </rPr>
      <t>(Prům. park 33300, Prům. park-nabídkové řízení 10300, ČSAD 5000, ost. 600 vč. DPH)</t>
    </r>
  </si>
  <si>
    <r>
      <t xml:space="preserve">Příjmy z prodeje pozemků </t>
    </r>
    <r>
      <rPr>
        <sz val="10"/>
        <rFont val="Arial CE"/>
      </rPr>
      <t>(nikoliv v režimu DPH)</t>
    </r>
  </si>
  <si>
    <t xml:space="preserve">             bytový dům Dolní Brána 26</t>
  </si>
  <si>
    <t xml:space="preserve">             nebytový dům U Jezu - Charita</t>
  </si>
  <si>
    <t xml:space="preserve">             bytový dům Hluboká 188</t>
  </si>
  <si>
    <t xml:space="preserve">             nebytový dům Beskydská 176</t>
  </si>
  <si>
    <t xml:space="preserve">             hasičská zbrojnice Kojetín dle znal.posudku</t>
  </si>
  <si>
    <t xml:space="preserve">             sklepy Štefánikova</t>
  </si>
  <si>
    <r>
      <t>Příjmy z prodeje ostatního hmotného dlouhodobého majetku</t>
    </r>
    <r>
      <rPr>
        <sz val="9"/>
        <rFont val="Arial CE"/>
      </rPr>
      <t xml:space="preserve"> (auto 53,2+notebooky ZM 43,2)</t>
    </r>
  </si>
  <si>
    <t>Přijaté dary na pořízení dlouhodobého majetku</t>
  </si>
  <si>
    <t xml:space="preserve">             Komunikace ČSAD</t>
  </si>
  <si>
    <r>
      <t xml:space="preserve">             </t>
    </r>
    <r>
      <rPr>
        <sz val="10"/>
        <rFont val="Arial CE"/>
      </rPr>
      <t>RWE GAS Storage (Workoutové hřiště Žilina)</t>
    </r>
  </si>
  <si>
    <t>Přijaté příspěvky od osob na pořízení dlohodobého majetku</t>
  </si>
  <si>
    <r>
      <t xml:space="preserve">            </t>
    </r>
    <r>
      <rPr>
        <sz val="10"/>
        <rFont val="Arial CE"/>
      </rPr>
      <t xml:space="preserve"> Úprava kabelových rozvodů ve Straníku ČEPS, a.s.</t>
    </r>
  </si>
  <si>
    <t xml:space="preserve">             SFPI - RPS Nerudova 1. etapa </t>
  </si>
  <si>
    <t xml:space="preserve">             Byty Ukrajina (po schválení ve tř. 4)</t>
  </si>
  <si>
    <r>
      <rPr>
        <sz val="9"/>
        <rFont val="Arial CE"/>
      </rPr>
      <t>2310400/</t>
    </r>
    <r>
      <rPr>
        <sz val="9"/>
        <color indexed="2"/>
        <rFont val="Arial CE"/>
      </rPr>
      <t>741</t>
    </r>
    <r>
      <rPr>
        <sz val="9"/>
        <rFont val="Arial CE"/>
      </rPr>
      <t>/4351</t>
    </r>
    <r>
      <rPr>
        <sz val="10"/>
        <rFont val="Arial CE"/>
      </rPr>
      <t>/</t>
    </r>
    <r>
      <rPr>
        <b/>
        <sz val="10"/>
        <rFont val="Arial CE"/>
      </rPr>
      <t>3129</t>
    </r>
  </si>
  <si>
    <t xml:space="preserve">             Pořízení nových vozidel pro ProSenior Nový Jičín II</t>
  </si>
  <si>
    <t xml:space="preserve">             VO Efekt 2023</t>
  </si>
  <si>
    <t xml:space="preserve">             Čestné hroby II</t>
  </si>
  <si>
    <t xml:space="preserve">             Architektonická soutěž</t>
  </si>
  <si>
    <t xml:space="preserve">             Autobusová zastávka Požární zbrojnice</t>
  </si>
  <si>
    <t xml:space="preserve">             Autobusová zastávka ul. Riegrova</t>
  </si>
  <si>
    <t xml:space="preserve">             FVE na budově TSNJ</t>
  </si>
  <si>
    <r>
      <rPr>
        <sz val="10"/>
        <rFont val="Arial CE"/>
      </rPr>
      <t>741/----/</t>
    </r>
    <r>
      <rPr>
        <b/>
        <sz val="10"/>
        <rFont val="Arial CE"/>
      </rPr>
      <t>4111</t>
    </r>
    <r>
      <rPr>
        <sz val="10"/>
        <rFont val="Arial CE"/>
      </rPr>
      <t>/98008</t>
    </r>
  </si>
  <si>
    <t xml:space="preserve">z toho: na volby prezidenta ČR  </t>
  </si>
  <si>
    <r>
      <t>317/----/4111/</t>
    </r>
    <r>
      <rPr>
        <sz val="10"/>
        <rFont val="Arial CE"/>
      </rPr>
      <t>98348</t>
    </r>
  </si>
  <si>
    <t xml:space="preserve">            na volby do Evropského parlamentu 7.-8.6.2024</t>
  </si>
  <si>
    <r>
      <t>317/----/4111/</t>
    </r>
    <r>
      <rPr>
        <sz val="10"/>
        <rFont val="Arial CE"/>
      </rPr>
      <t>98193</t>
    </r>
  </si>
  <si>
    <t xml:space="preserve">            na volby do zastupitelstev krajů 20.-21.9.2024</t>
  </si>
  <si>
    <t>741/----/4112</t>
  </si>
  <si>
    <r>
      <t xml:space="preserve">Neinvestiční přijaté transfery ze státního rozpočtu v rámci souhrnného dotačního vztahu                                                                                                                                                                          </t>
    </r>
    <r>
      <rPr>
        <sz val="10"/>
        <rFont val="Arial CE"/>
      </rPr>
      <t xml:space="preserve">(příspěvek na výkon státní správy)                                                                                                                                                                                                                                                                                                                                                                                                                                                              </t>
    </r>
  </si>
  <si>
    <r>
      <t>741/----/4116/17085</t>
    </r>
    <r>
      <rPr>
        <sz val="10"/>
        <rFont val="Arial CE"/>
      </rPr>
      <t>/1495</t>
    </r>
  </si>
  <si>
    <t>z toho: MMR-IROP-EU: Autobus.zastávka Požární zbrojnice v NJ-Žilině (ÚZ 17085)</t>
  </si>
  <si>
    <r>
      <t>741/----/4116/----/17016</t>
    </r>
    <r>
      <rPr>
        <sz val="10"/>
        <rFont val="Arial CE"/>
      </rPr>
      <t>/1075</t>
    </r>
  </si>
  <si>
    <r>
      <t>741/----/4116/----/17015</t>
    </r>
    <r>
      <rPr>
        <sz val="10"/>
        <rFont val="Arial CE"/>
      </rPr>
      <t>/1071</t>
    </r>
  </si>
  <si>
    <r>
      <t>741/----/4116/----/13013</t>
    </r>
    <r>
      <rPr>
        <sz val="10"/>
        <rFont val="Arial CE"/>
      </rPr>
      <t>/1041</t>
    </r>
  </si>
  <si>
    <t xml:space="preserve">            MPSV: Operační program Zaměstnanost-státní rozpočet (ÚZ 13013)</t>
  </si>
  <si>
    <r>
      <t>741/----/4116/----/13013</t>
    </r>
    <r>
      <rPr>
        <sz val="10"/>
        <rFont val="Arial CE"/>
      </rPr>
      <t>/1045</t>
    </r>
  </si>
  <si>
    <t xml:space="preserve">            MPSV: Operační program Zaměstnanost-z EU (ÚZ 13013)</t>
  </si>
  <si>
    <t>919/----/4116/----/13015</t>
  </si>
  <si>
    <r>
      <t xml:space="preserve">            MPSV: Výkon soc.práce mimo sociálně-právní ochrany dětí </t>
    </r>
    <r>
      <rPr>
        <sz val="10"/>
        <rFont val="Arial CE"/>
      </rPr>
      <t>(ÚZ 13015)</t>
    </r>
  </si>
  <si>
    <t>741/----/4116/----/13024</t>
  </si>
  <si>
    <t xml:space="preserve">            MPSV: Výkon sociálně-právní ochrany dětí (ÚZ 13024)</t>
  </si>
  <si>
    <r>
      <t>035/----/4116/----/</t>
    </r>
    <r>
      <rPr>
        <sz val="10"/>
        <rFont val="Arial CE"/>
      </rPr>
      <t>29014/1705</t>
    </r>
  </si>
  <si>
    <t xml:space="preserve">            Min.zeměd.: Příspěvek na obnovu, zajištění a výchovu porostů-z EU (ÚZ 29014)</t>
  </si>
  <si>
    <r>
      <t>035/----/4116/----/</t>
    </r>
    <r>
      <rPr>
        <sz val="10"/>
        <rFont val="Arial CE"/>
      </rPr>
      <t>29015</t>
    </r>
  </si>
  <si>
    <t xml:space="preserve">            Min.zeměd.: Příspěvek na ekologické a k přírodě šetrné technologie (ÚZ 29015)</t>
  </si>
  <si>
    <r>
      <t>035/----/4116/</t>
    </r>
    <r>
      <rPr>
        <sz val="10"/>
        <rFont val="Arial CE"/>
      </rPr>
      <t>0375</t>
    </r>
    <r>
      <rPr>
        <b/>
        <sz val="10"/>
        <rFont val="Arial CE"/>
      </rPr>
      <t>/</t>
    </r>
    <r>
      <rPr>
        <sz val="10"/>
        <rFont val="Arial CE"/>
      </rPr>
      <t>29031/1705</t>
    </r>
  </si>
  <si>
    <t xml:space="preserve">            Min.zeměd.: Plán národní obnovy-z EU (ÚZ 29031)</t>
  </si>
  <si>
    <r>
      <t xml:space="preserve">            MMR nákup vozidel pro PS NJ (90%)</t>
    </r>
    <r>
      <rPr>
        <sz val="9"/>
        <rFont val="Arial CE"/>
      </rPr>
      <t xml:space="preserve"> (ÚZ 91628 N107 Z5)</t>
    </r>
  </si>
  <si>
    <r>
      <t>414/----/4116/---/</t>
    </r>
    <r>
      <rPr>
        <sz val="10"/>
        <rFont val="Arial CE"/>
      </rPr>
      <t>33092</t>
    </r>
    <r>
      <rPr>
        <b/>
        <sz val="10"/>
        <rFont val="Arial CE"/>
      </rPr>
      <t>/</t>
    </r>
    <r>
      <rPr>
        <sz val="10"/>
        <rFont val="Arial CE"/>
      </rPr>
      <t>1431</t>
    </r>
  </si>
  <si>
    <t xml:space="preserve">            Min.školství, mládeže a tělových.: Operační program J.A.Komenský-státní rozpočet (ÚZ 33092)</t>
  </si>
  <si>
    <r>
      <t>414/----/4116/---/</t>
    </r>
    <r>
      <rPr>
        <sz val="10"/>
        <rFont val="Arial CE"/>
      </rPr>
      <t>33092</t>
    </r>
    <r>
      <rPr>
        <b/>
        <sz val="10"/>
        <rFont val="Arial CE"/>
      </rPr>
      <t>/</t>
    </r>
    <r>
      <rPr>
        <sz val="10"/>
        <rFont val="Arial CE"/>
      </rPr>
      <t>1435</t>
    </r>
  </si>
  <si>
    <t xml:space="preserve">            Min.školství, mládeže a tělových.: Operační program J.A.Komenský-z EU (ÚZ 33092)</t>
  </si>
  <si>
    <r>
      <t>741/----/4116/----/</t>
    </r>
    <r>
      <rPr>
        <sz val="10"/>
        <rFont val="Arial CE"/>
      </rPr>
      <t>34054</t>
    </r>
  </si>
  <si>
    <t xml:space="preserve">            Min.kultury: Oprava střechy na budově radnice (ÚZ 34054)</t>
  </si>
  <si>
    <r>
      <t>416/----/4116/----/</t>
    </r>
    <r>
      <rPr>
        <sz val="10"/>
        <rFont val="Arial CE"/>
      </rPr>
      <t>34002</t>
    </r>
  </si>
  <si>
    <t xml:space="preserve">            Min.kultury: Obnova pomníku G.J.Mendela (ÚZ 34002)</t>
  </si>
  <si>
    <r>
      <t xml:space="preserve">z toho: za veřejnoprávní smlouvy s ostatními obcemi na úseku přestupků </t>
    </r>
    <r>
      <rPr>
        <sz val="9"/>
        <rFont val="Arial CE"/>
      </rPr>
      <t>(odbor přestupkových agend)</t>
    </r>
  </si>
  <si>
    <r>
      <t xml:space="preserve">            za veřejnopravní smlouvy s ostatními obcemi </t>
    </r>
    <r>
      <rPr>
        <sz val="9"/>
        <rFont val="Arial CE"/>
      </rPr>
      <t>(Městská policie-odchyt psů)</t>
    </r>
  </si>
  <si>
    <t xml:space="preserve">            na poskytování podpory soc.služeb dle zákona o soc.službách ORJ 541, org.1113</t>
  </si>
  <si>
    <t xml:space="preserve">            na poskytování podpory soc.služeb dle zákona o soc.službách ORJ 541, org.1114</t>
  </si>
  <si>
    <t xml:space="preserve">            na poskytování podpory soc.služeb dle zákona o soc.službách ORJ 029, org.1119 (pro Prosenior)</t>
  </si>
  <si>
    <t xml:space="preserve">            financování a obnova vodovodu Hodslavice - Straník (odbor správy majetku)</t>
  </si>
  <si>
    <r>
      <t xml:space="preserve">            za veřejnoprávní smlouvy s ostatními obcemi </t>
    </r>
    <r>
      <rPr>
        <sz val="9"/>
        <rFont val="Arial CE"/>
      </rPr>
      <t>(</t>
    </r>
    <r>
      <rPr>
        <sz val="10"/>
        <rFont val="Arial CE"/>
      </rPr>
      <t>stavební úřad</t>
    </r>
    <r>
      <rPr>
        <sz val="9"/>
        <rFont val="Arial CE"/>
      </rPr>
      <t>)</t>
    </r>
  </si>
  <si>
    <r>
      <t xml:space="preserve">z toho: Zajištění dočasného nouzového ubytování pro uprchlíky z Ukrajiny </t>
    </r>
    <r>
      <rPr>
        <sz val="9"/>
        <rFont val="Arial CE"/>
      </rPr>
      <t xml:space="preserve">(ÚZ 900)    </t>
    </r>
  </si>
  <si>
    <r>
      <t xml:space="preserve">            Zajištění okresních a krajských přehlídek a soutěží typu A a B - pro SVČ Fokus </t>
    </r>
    <r>
      <rPr>
        <sz val="9"/>
        <rFont val="Arial CE"/>
      </rPr>
      <t>(ÚZ 910)</t>
    </r>
  </si>
  <si>
    <r>
      <t xml:space="preserve">            MŠMT: Zajištění okresních a krajských přehlídek a soutěží typu A a B - pro SVČ Fokus </t>
    </r>
    <r>
      <rPr>
        <sz val="9"/>
        <rFont val="Arial CE"/>
      </rPr>
      <t>(ÚZ 833)</t>
    </r>
  </si>
  <si>
    <r>
      <t>011/----/4122</t>
    </r>
    <r>
      <rPr>
        <sz val="10"/>
        <rFont val="Arial CE"/>
      </rPr>
      <t>/1100/00673</t>
    </r>
  </si>
  <si>
    <r>
      <t xml:space="preserve">            Podpora turistických informačních center v MSK - pro Návštěvnické centrum NJ </t>
    </r>
    <r>
      <rPr>
        <sz val="9"/>
        <rFont val="Arial CE"/>
      </rPr>
      <t>(ÚZ 673)</t>
    </r>
  </si>
  <si>
    <r>
      <t>011/----/4122</t>
    </r>
    <r>
      <rPr>
        <sz val="10"/>
        <rFont val="Arial CE"/>
      </rPr>
      <t>/1100/00693</t>
    </r>
  </si>
  <si>
    <r>
      <t xml:space="preserve">            Podpora technických atraktivit v NJ - pro Návštěvnické centrum NJ</t>
    </r>
    <r>
      <rPr>
        <sz val="10"/>
        <rFont val="Arial CE"/>
      </rPr>
      <t xml:space="preserve"> (ÚZ 693)</t>
    </r>
  </si>
  <si>
    <r>
      <t>416/----/4122/----/</t>
    </r>
    <r>
      <rPr>
        <sz val="10"/>
        <rFont val="Arial CE"/>
      </rPr>
      <t>00345</t>
    </r>
  </si>
  <si>
    <r>
      <t xml:space="preserve">            Zajištění výkonu regionálních funkcí knihoven - pro MěKS</t>
    </r>
    <r>
      <rPr>
        <sz val="9"/>
        <rFont val="Arial CE"/>
      </rPr>
      <t xml:space="preserve"> (ÚZ 345)</t>
    </r>
  </si>
  <si>
    <r>
      <t>741/----/4122/----/</t>
    </r>
    <r>
      <rPr>
        <sz val="10"/>
        <rFont val="Arial CE"/>
      </rPr>
      <t>00711</t>
    </r>
  </si>
  <si>
    <t xml:space="preserve">            Společná stezka pro chodce a cyklisty Rybníčky (ÚZ 711)</t>
  </si>
  <si>
    <r>
      <t>414/----/4122</t>
    </r>
    <r>
      <rPr>
        <sz val="10"/>
        <rFont val="Arial CE"/>
      </rPr>
      <t>/00913/1201</t>
    </r>
  </si>
  <si>
    <t xml:space="preserve">            Poskytování materiální pomoci (obědy dětem) - pro ZŠ a MŠ-státní rozpočet (ÚZ 913)</t>
  </si>
  <si>
    <r>
      <t>414/----/4122</t>
    </r>
    <r>
      <rPr>
        <sz val="10"/>
        <rFont val="Arial CE"/>
      </rPr>
      <t>/00913/1205</t>
    </r>
  </si>
  <si>
    <t xml:space="preserve">            Poskytování materiální pomoci (obědy dětem) - pro ZŠ a MŠ-z EU (ÚZ 913)</t>
  </si>
  <si>
    <t xml:space="preserve">            Potravin.pomoc dětem v soc.nouzi z prostř.OPZ+ v MSK</t>
  </si>
  <si>
    <r>
      <t>029/----/4122/----/</t>
    </r>
    <r>
      <rPr>
        <sz val="10"/>
        <rFont val="Arial CE"/>
      </rPr>
      <t>00914</t>
    </r>
  </si>
  <si>
    <r>
      <t xml:space="preserve">            Poskytování sociálních služeb - pro Prosenior NJ </t>
    </r>
    <r>
      <rPr>
        <sz val="9"/>
        <rFont val="Arial CE"/>
      </rPr>
      <t>(ÚZ 914)</t>
    </r>
    <r>
      <rPr>
        <sz val="10"/>
        <rFont val="Arial CE"/>
      </rPr>
      <t xml:space="preserve"> </t>
    </r>
  </si>
  <si>
    <r>
      <t>2360100/741/6330/</t>
    </r>
    <r>
      <rPr>
        <b/>
        <sz val="9"/>
        <rFont val="Arial CE"/>
      </rPr>
      <t>4134</t>
    </r>
    <r>
      <rPr>
        <sz val="9"/>
        <rFont val="Arial CE"/>
      </rPr>
      <t>/0/0</t>
    </r>
  </si>
  <si>
    <t>Převody z rozpočtových účtů</t>
  </si>
  <si>
    <t>919/6330/4134</t>
  </si>
  <si>
    <t>z toho: Sociální fond (Odbor kancelář vedení města)</t>
  </si>
  <si>
    <t>541/6330/4134</t>
  </si>
  <si>
    <t xml:space="preserve">             Fond sociálních služeb (Odbor soc.věcí)</t>
  </si>
  <si>
    <t>Převody z vlastních fondů</t>
  </si>
  <si>
    <t>Investiční přijaté transfery ze státních fondů</t>
  </si>
  <si>
    <r>
      <t>741/----/4213/</t>
    </r>
    <r>
      <rPr>
        <sz val="10"/>
        <rFont val="Arial CE"/>
      </rPr>
      <t>----/92501</t>
    </r>
  </si>
  <si>
    <t>z toho: Regenerace panel.sídliště Nerudova (ÚZ 92501)</t>
  </si>
  <si>
    <t xml:space="preserve">            Intenzifikace kompostárny v Novém Jičíně (v TSM NJ) - dotace ze SFŽP ve výši 70% real.výdajů </t>
  </si>
  <si>
    <r>
      <t xml:space="preserve">            IROP MMR Jičínská  272 - revitalizace bytového domu </t>
    </r>
    <r>
      <rPr>
        <sz val="9"/>
        <rFont val="Arial"/>
        <family val="2"/>
        <charset val="238"/>
      </rPr>
      <t>(odbor bytový) (ÚZ 17969 N 107 Z 5)</t>
    </r>
  </si>
  <si>
    <r>
      <t xml:space="preserve">            IROP MMR Jičínská  275 - revitalizace bytového domu </t>
    </r>
    <r>
      <rPr>
        <sz val="9"/>
        <rFont val="Arial"/>
        <family val="2"/>
        <charset val="238"/>
      </rPr>
      <t>(odbor bytový) (ÚZ 17969 N 107 Z 5)</t>
    </r>
  </si>
  <si>
    <r>
      <rPr>
        <b/>
        <sz val="10"/>
        <color indexed="2"/>
        <rFont val="Arial CE"/>
      </rPr>
      <t>741</t>
    </r>
    <r>
      <rPr>
        <sz val="10"/>
        <rFont val="Arial CE"/>
      </rPr>
      <t>/----/</t>
    </r>
    <r>
      <rPr>
        <b/>
        <sz val="10"/>
        <rFont val="Arial CE"/>
      </rPr>
      <t>4213</t>
    </r>
    <r>
      <rPr>
        <sz val="10"/>
        <rFont val="Arial CE"/>
      </rPr>
      <t>/90506</t>
    </r>
  </si>
  <si>
    <r>
      <t xml:space="preserve">            Kelímky, kompostery, myčka (pro NCNJ)</t>
    </r>
    <r>
      <rPr>
        <sz val="9"/>
        <rFont val="Arial CE"/>
      </rPr>
      <t xml:space="preserve"> (ÚZ 90506)</t>
    </r>
  </si>
  <si>
    <t>z toho: MPSV: Efektivní veřejná správa</t>
  </si>
  <si>
    <r>
      <t>741/----/4216/17519</t>
    </r>
    <r>
      <rPr>
        <sz val="10"/>
        <rFont val="Arial CE"/>
      </rPr>
      <t>/1495</t>
    </r>
  </si>
  <si>
    <t xml:space="preserve">            Autobusová zastávka Požární zbrojnice v NJ-Žilině</t>
  </si>
  <si>
    <r>
      <t>741/----/4216/----/17969</t>
    </r>
    <r>
      <rPr>
        <sz val="10"/>
        <rFont val="Arial CE"/>
      </rPr>
      <t>/1075</t>
    </r>
  </si>
  <si>
    <r>
      <t>741/----/4216/----/17968</t>
    </r>
    <r>
      <rPr>
        <sz val="10"/>
        <rFont val="Arial CE"/>
      </rPr>
      <t>/1071</t>
    </r>
  </si>
  <si>
    <t xml:space="preserve">            MMR: Byty Ukrajina (ÚZ 17514)</t>
  </si>
  <si>
    <t xml:space="preserve">            MMR IROP Chodník k autobusové zastávce Bocheta (ÚZ 17969, Ná107 Z5)</t>
  </si>
  <si>
    <r>
      <t>011/----/4222</t>
    </r>
    <r>
      <rPr>
        <sz val="10"/>
        <rFont val="Arial CE"/>
      </rPr>
      <t>/1100/00693</t>
    </r>
  </si>
  <si>
    <r>
      <t>z toho: Podpora technických atraktivit v NJ - pro Návštěvnické centrum NJ</t>
    </r>
    <r>
      <rPr>
        <sz val="10"/>
        <rFont val="Arial CE"/>
      </rPr>
      <t xml:space="preserve"> (ÚZ 693)</t>
    </r>
  </si>
  <si>
    <r>
      <t>741/----/4222/</t>
    </r>
    <r>
      <rPr>
        <sz val="10"/>
        <rFont val="Arial CE"/>
      </rPr>
      <t>----/00711</t>
    </r>
  </si>
  <si>
    <r>
      <t xml:space="preserve">            Společná stezka pro chodce a cyklisty Rybníčky</t>
    </r>
    <r>
      <rPr>
        <sz val="10"/>
        <rFont val="Arial CE"/>
      </rPr>
      <t xml:space="preserve"> (ÚZ 711)</t>
    </r>
  </si>
  <si>
    <t xml:space="preserve">            Regenerace panel. sídliště Nerudova PD (ÚZ 611)</t>
  </si>
  <si>
    <t xml:space="preserve">            Revitalizace veřejného prostranství Horního nádraží (ÚZ 612)</t>
  </si>
  <si>
    <t xml:space="preserve">            Stezka pro chodce a cyklisty B. Martinů PD (ÚZ 720)</t>
  </si>
  <si>
    <r>
      <t>741</t>
    </r>
    <r>
      <rPr>
        <sz val="10"/>
        <rFont val="Arial CE"/>
      </rPr>
      <t>/---</t>
    </r>
    <r>
      <rPr>
        <b/>
        <sz val="10"/>
        <rFont val="Arial CE"/>
      </rPr>
      <t>-/8115</t>
    </r>
  </si>
  <si>
    <r>
      <t xml:space="preserve">Změna stavu krátkodobých prostředků na bankovních účtech </t>
    </r>
    <r>
      <rPr>
        <sz val="10"/>
        <rFont val="Arial CE"/>
      </rPr>
      <t>(zapojení konečných zůstatků k 31.12.2023 na účtech města 77,35825178 mil. Kč)</t>
    </r>
  </si>
  <si>
    <r>
      <t xml:space="preserve">Uhrazené splátky dlouhodobých přijatých půjčených prostředků </t>
    </r>
    <r>
      <rPr>
        <sz val="10"/>
        <rFont val="Arial CE"/>
      </rPr>
      <t>(úvěr z ČS)</t>
    </r>
  </si>
  <si>
    <r>
      <t xml:space="preserve">Změna stavu dlouhodobých prostředků na bankovních účtech </t>
    </r>
    <r>
      <rPr>
        <sz val="10"/>
        <rFont val="Arial CE"/>
      </rPr>
      <t>(vyplacení 97,72425045 mil. Kč ze Sberbank v roce 2024 + doplatek ze Sberbank v roce 2025)</t>
    </r>
  </si>
  <si>
    <t xml:space="preserve">            odvod DPH (včetně přenesené daňové povinnosti z účtů výdajového, DPH a odboru bytového)</t>
  </si>
  <si>
    <r>
      <t>Pitná voda</t>
    </r>
    <r>
      <rPr>
        <sz val="9"/>
        <rFont val="Arial CE"/>
      </rPr>
      <t xml:space="preserve"> (účet 2310800)</t>
    </r>
  </si>
  <si>
    <r>
      <t xml:space="preserve">           </t>
    </r>
    <r>
      <rPr>
        <sz val="9"/>
        <rFont val="Arial CE"/>
      </rPr>
      <t>PD k opravám (TDS, BOZP, AD)</t>
    </r>
  </si>
  <si>
    <r>
      <t xml:space="preserve">           </t>
    </r>
    <r>
      <rPr>
        <sz val="9"/>
        <rFont val="Arial CE"/>
      </rPr>
      <t xml:space="preserve">opravy a udržba </t>
    </r>
  </si>
  <si>
    <r>
      <t>0387/2310/</t>
    </r>
    <r>
      <rPr>
        <sz val="8"/>
        <rFont val="Arial CE"/>
      </rPr>
      <t>5171</t>
    </r>
  </si>
  <si>
    <r>
      <t xml:space="preserve">           </t>
    </r>
    <r>
      <rPr>
        <sz val="9"/>
        <rFont val="Arial CE"/>
      </rPr>
      <t>opravy a udržba ( oprava vodojem Straník 1500)</t>
    </r>
  </si>
  <si>
    <t>0387/2310/5362</t>
  </si>
  <si>
    <r>
      <t xml:space="preserve">           </t>
    </r>
    <r>
      <rPr>
        <sz val="9"/>
        <rFont val="Arial CE"/>
      </rPr>
      <t>poplatek - odnětí ze ZPF vodojem Straník</t>
    </r>
  </si>
  <si>
    <r>
      <t xml:space="preserve">Odvádění a čištění odpadních vod a nakládání s kaly </t>
    </r>
    <r>
      <rPr>
        <sz val="9"/>
        <rFont val="Arial CE"/>
      </rPr>
      <t>(účet 2310800)</t>
    </r>
  </si>
  <si>
    <t xml:space="preserve">            revize, poplatky, PD k opravám + Svazek obcí dle příkazní smlouvy (242,676 účet 231 0440)</t>
  </si>
  <si>
    <t xml:space="preserve">            opravy a údržba </t>
  </si>
  <si>
    <r>
      <rPr>
        <sz val="10"/>
        <rFont val="Arial CE"/>
      </rPr>
      <t xml:space="preserve">            Plán financování obnovy </t>
    </r>
    <r>
      <rPr>
        <sz val="9"/>
        <rFont val="Arial CE"/>
      </rPr>
      <t>(účet 2310441) - opr. a udržování (rekonstrukce - obnova kanalizačních šachet )</t>
    </r>
  </si>
  <si>
    <r>
      <t>Drobné vodní toky</t>
    </r>
    <r>
      <rPr>
        <sz val="9"/>
        <rFont val="Arial CE"/>
      </rPr>
      <t xml:space="preserve"> (účet 2310800)</t>
    </r>
  </si>
  <si>
    <t xml:space="preserve">           služby - čištění vodní toků</t>
  </si>
  <si>
    <t xml:space="preserve">           opravy a udržování</t>
  </si>
  <si>
    <r>
      <t xml:space="preserve">Silnice </t>
    </r>
    <r>
      <rPr>
        <sz val="8"/>
        <rFont val="Arial CE"/>
      </rPr>
      <t>(účet 2310800)</t>
    </r>
  </si>
  <si>
    <t>z toho: investice celkem (TSM)</t>
  </si>
  <si>
    <t xml:space="preserve">                  PD stavebnicový dvůr (rozvod el. energ., kamerový systém)</t>
  </si>
  <si>
    <t xml:space="preserve">                  Komunální technika - kombinace na léto a zimu (zametač a sypač s pluhem)</t>
  </si>
  <si>
    <t xml:space="preserve">                  Komunální technika - kombinace na léto a zimu (třístranný sklápeč a sypač s pluhem) při zapojení FI TSM 2,2 mil. Kč</t>
  </si>
  <si>
    <t xml:space="preserve">                  Tandemový vibrační válec</t>
  </si>
  <si>
    <r>
      <t xml:space="preserve">z toho: veřejně prospěšné práce </t>
    </r>
    <r>
      <rPr>
        <sz val="9"/>
        <rFont val="Arial CE"/>
      </rPr>
      <t>(TSM)</t>
    </r>
  </si>
  <si>
    <r>
      <t xml:space="preserve">             oprava a údržba místních komunikací </t>
    </r>
    <r>
      <rPr>
        <sz val="9"/>
        <rFont val="Arial CE"/>
      </rPr>
      <t>(TSM)</t>
    </r>
  </si>
  <si>
    <t xml:space="preserve">             oprava a údržba místních komunikací - město </t>
  </si>
  <si>
    <t>1066/2212/5171</t>
  </si>
  <si>
    <t xml:space="preserve">             oprava a údržba mostů (dle mostních prohlídek)</t>
  </si>
  <si>
    <t xml:space="preserve">             oprava opěrné zdi VT Rakovec (Bařiny)</t>
  </si>
  <si>
    <r>
      <t xml:space="preserve">             </t>
    </r>
    <r>
      <rPr>
        <sz val="10"/>
        <rFont val="Arial CE"/>
      </rPr>
      <t>služby - diagnostika vozovek 600, pasport MK 800, ost. služby 500, dozory VT Rakovec Bařiny 130</t>
    </r>
  </si>
  <si>
    <t>1066/2212/5169</t>
  </si>
  <si>
    <r>
      <t xml:space="preserve">             </t>
    </r>
    <r>
      <rPr>
        <sz val="10"/>
        <rFont val="Arial CE"/>
      </rPr>
      <t>služby - mostní prohlídky 150,  rozpočty 300</t>
    </r>
  </si>
  <si>
    <t>1067/2212/6121</t>
  </si>
  <si>
    <t xml:space="preserve">             Lávka Straník u č.p. 119 PD</t>
  </si>
  <si>
    <t>1068/2212/6121</t>
  </si>
  <si>
    <t xml:space="preserve">             Propustek Straník u č.p. 59 PD</t>
  </si>
  <si>
    <t>0386/2212/6121</t>
  </si>
  <si>
    <r>
      <t xml:space="preserve">             </t>
    </r>
    <r>
      <rPr>
        <sz val="10"/>
        <rFont val="Arial CE"/>
      </rPr>
      <t>investice - Sjezd na parkoviště u Lidlu</t>
    </r>
  </si>
  <si>
    <r>
      <t xml:space="preserve">Ostatní záležitosti pozemních komunikací </t>
    </r>
    <r>
      <rPr>
        <sz val="9"/>
        <rFont val="Arial CE"/>
      </rPr>
      <t>(účet 2310800)</t>
    </r>
  </si>
  <si>
    <t>0517/2219/6351</t>
  </si>
  <si>
    <t xml:space="preserve">             Chodník ke studni + úprava prostoru kolem studny v Žilině</t>
  </si>
  <si>
    <t>5461/2219/6121</t>
  </si>
  <si>
    <t xml:space="preserve">             Parkoviště Dlouhá č.p. 50, 52</t>
  </si>
  <si>
    <t xml:space="preserve">             Parkoviště Žilina, u kostela (p.č. 673/2)</t>
  </si>
  <si>
    <t>5465/2219/6121</t>
  </si>
  <si>
    <t xml:space="preserve">             Parkoviště MŠ Máj (KSD 36)</t>
  </si>
  <si>
    <t xml:space="preserve">             Kontejnerová stání</t>
  </si>
  <si>
    <t>0386/2219/5164</t>
  </si>
  <si>
    <t xml:space="preserve">z toho:  nájemné (užití pozemku, DZ) </t>
  </si>
  <si>
    <t xml:space="preserve">             služby - PD k opravám</t>
  </si>
  <si>
    <t xml:space="preserve">             opravy a údržba chodníků</t>
  </si>
  <si>
    <r>
      <t>Provoz veřejné silniční dopravy</t>
    </r>
    <r>
      <rPr>
        <sz val="9"/>
        <rFont val="Arial CE"/>
      </rPr>
      <t xml:space="preserve"> (účet 2310800)</t>
    </r>
  </si>
  <si>
    <t>0386/2221/6121</t>
  </si>
  <si>
    <t xml:space="preserve">             Přístřešek na autobusové zastávce  na ul. Gregorova u zdravotního střediska </t>
  </si>
  <si>
    <t xml:space="preserve">             služby - revize, poplatky</t>
  </si>
  <si>
    <t xml:space="preserve">             opravy autobusových přístřešků</t>
  </si>
  <si>
    <t xml:space="preserve">z toho: investice - výkupy pozemků - přístup k ZO Skalky, Pod Skalkou III. etapa, ČSAD - sport. areál + ost.  </t>
  </si>
  <si>
    <r>
      <t xml:space="preserve">            věcná břemena (</t>
    </r>
    <r>
      <rPr>
        <sz val="9"/>
        <rFont val="Arial CE"/>
      </rPr>
      <t>účet 2310440)</t>
    </r>
  </si>
  <si>
    <r>
      <t xml:space="preserve">            věcná břemena (</t>
    </r>
    <r>
      <rPr>
        <sz val="9"/>
        <rFont val="Arial CE"/>
      </rPr>
      <t>účet 2310800)</t>
    </r>
  </si>
  <si>
    <r>
      <t>Rozhlas a televize</t>
    </r>
    <r>
      <rPr>
        <sz val="9"/>
        <rFont val="Arial CE"/>
      </rPr>
      <t xml:space="preserve"> (účet 2310800) </t>
    </r>
  </si>
  <si>
    <t xml:space="preserve">            platby poplatky </t>
  </si>
  <si>
    <t>0513/3341/6121</t>
  </si>
  <si>
    <t xml:space="preserve">  investice: Bezdrát - umístění nových hlásičů (Žilina, Loučka, Bludovice)</t>
  </si>
  <si>
    <t xml:space="preserve">  investice: úprava kabelových rozvodů ve Straníku </t>
  </si>
  <si>
    <r>
      <t xml:space="preserve">Využití volného času dětí a mládeže </t>
    </r>
    <r>
      <rPr>
        <sz val="9"/>
        <rFont val="Arial CE"/>
      </rPr>
      <t xml:space="preserve">(účet 2310800) </t>
    </r>
  </si>
  <si>
    <t xml:space="preserve">             Dětská hřiště - příspěvek na údržbu a opravy (TSM)</t>
  </si>
  <si>
    <t xml:space="preserve">             Dětská hřiště  - drobný hmotný dlouhodobý majetek</t>
  </si>
  <si>
    <t xml:space="preserve">                                      - nákup materiálu j.n.</t>
  </si>
  <si>
    <t xml:space="preserve">                                      - služby, revize, kontroly</t>
  </si>
  <si>
    <t xml:space="preserve">                                      - opravy a údržba (DH Vančurova, Máchova, Straník...)</t>
  </si>
  <si>
    <t>0382/3421/6121</t>
  </si>
  <si>
    <t xml:space="preserve"> investice: Houpačka na Kojetíně</t>
  </si>
  <si>
    <t>0382/3412/6121</t>
  </si>
  <si>
    <t xml:space="preserve"> investice: Workoutové hřiště Žilina</t>
  </si>
  <si>
    <t xml:space="preserve"> investice: Rodinné hřiště TJ Sokol - Lamberk</t>
  </si>
  <si>
    <r>
      <t xml:space="preserve">Nebytové hospodářství </t>
    </r>
    <r>
      <rPr>
        <sz val="9"/>
        <rFont val="Arial CE"/>
      </rPr>
      <t>(účet 2310800)</t>
    </r>
  </si>
  <si>
    <t>0517/3613/5331</t>
  </si>
  <si>
    <r>
      <t xml:space="preserve">              příspěvek - </t>
    </r>
    <r>
      <rPr>
        <sz val="10"/>
        <rFont val="Arial CE"/>
      </rPr>
      <t>oprava oplocení areálu TSM</t>
    </r>
  </si>
  <si>
    <t xml:space="preserve">              drobný hmotný dlouhodobý majetek</t>
  </si>
  <si>
    <t xml:space="preserve">              nákup materiálu j.n.</t>
  </si>
  <si>
    <t xml:space="preserve">              voda (fontány, MN sloupky)</t>
  </si>
  <si>
    <t xml:space="preserve">              elektrická energie (MN sloupky, fontány, letní kino)</t>
  </si>
  <si>
    <t xml:space="preserve">              služby, revize, prohlídky</t>
  </si>
  <si>
    <t xml:space="preserve">              opravy a údržba ( 200 oplocení Hückelovy vily, 500 nátěry dřev. prvků , 300 oplocení ČOV Kojetín) </t>
  </si>
  <si>
    <t>5477/3613/6121</t>
  </si>
  <si>
    <t xml:space="preserve"> investice:  Odpočívka pro cyklisty u drážního domku - posedové schodiště</t>
  </si>
  <si>
    <r>
      <t xml:space="preserve">Veřejné osvětlení (VO) </t>
    </r>
    <r>
      <rPr>
        <sz val="9"/>
        <rFont val="Arial CE"/>
      </rPr>
      <t>(účet 2310800)</t>
    </r>
  </si>
  <si>
    <t xml:space="preserve">             VO - příspěvek na údržbu a opravy TSM</t>
  </si>
  <si>
    <t>0517/3631/6351</t>
  </si>
  <si>
    <t xml:space="preserve">             VO - astronomické spínací hodiny pro zabezpečení spínání a vypínání VO TSM</t>
  </si>
  <si>
    <t xml:space="preserve">             služby, revize, prohlídky</t>
  </si>
  <si>
    <t xml:space="preserve">             výměna osvětlení na náměstí </t>
  </si>
  <si>
    <t xml:space="preserve">             opravy a údržba</t>
  </si>
  <si>
    <t xml:space="preserve">                    VO Skalky</t>
  </si>
  <si>
    <t>3602/3631/6121</t>
  </si>
  <si>
    <t xml:space="preserve">                    VO B.Martinů, K Nemocnici</t>
  </si>
  <si>
    <t xml:space="preserve">                    VO Štefánikova PD</t>
  </si>
  <si>
    <t>5478/3631/6121</t>
  </si>
  <si>
    <t xml:space="preserve">                    VO Straník PD</t>
  </si>
  <si>
    <t>5479/3631/6121</t>
  </si>
  <si>
    <t xml:space="preserve">                    VO Slezská - u garáží </t>
  </si>
  <si>
    <t>5480/3631/6121</t>
  </si>
  <si>
    <t xml:space="preserve">                    VO K. Schwarze PD</t>
  </si>
  <si>
    <t>5481/3631/6121</t>
  </si>
  <si>
    <t xml:space="preserve">                    VO Zborovská PD</t>
  </si>
  <si>
    <t xml:space="preserve">                    VO K Archivu</t>
  </si>
  <si>
    <r>
      <t xml:space="preserve">Pohřebnictví </t>
    </r>
    <r>
      <rPr>
        <sz val="10"/>
        <rFont val="Arial CE"/>
      </rPr>
      <t xml:space="preserve">(účet 2310800) </t>
    </r>
  </si>
  <si>
    <t xml:space="preserve"> investice - inv. příspěvky TSM</t>
  </si>
  <si>
    <t xml:space="preserve">                    PD ke GO smuteční síně a márnice</t>
  </si>
  <si>
    <t xml:space="preserve">                    PD kolumbárium, obnova stávajícího kolumbária, vsypové loučky (přesun hrobů)</t>
  </si>
  <si>
    <t xml:space="preserve">             hřbitovy -  příspěvek na údržbu a opravy TSM</t>
  </si>
  <si>
    <t xml:space="preserve">             hřbitovy -  příspěvek na dokončení opravy hřbitovní zdi</t>
  </si>
  <si>
    <r>
      <t>Výstavba a údržba místních inženýrských sítí (IS)</t>
    </r>
    <r>
      <rPr>
        <sz val="9"/>
        <rFont val="Arial CE"/>
      </rPr>
      <t xml:space="preserve"> (účet 2310800)</t>
    </r>
  </si>
  <si>
    <r>
      <t xml:space="preserve">investice - přísp.ve výši 1/3 skutečných nákladů na dostavbu IS Za Školou 2.etapa </t>
    </r>
    <r>
      <rPr>
        <sz val="9"/>
        <rFont val="Arial CE"/>
      </rPr>
      <t>(s následným převedením všech IS včetně komunikace na město)</t>
    </r>
  </si>
  <si>
    <r>
      <t>Komunální služby a územní rozvoj j.n.</t>
    </r>
    <r>
      <rPr>
        <sz val="9"/>
        <rFont val="Arial CE"/>
      </rPr>
      <t xml:space="preserve"> </t>
    </r>
  </si>
  <si>
    <r>
      <t xml:space="preserve">                    zápočet oplocení p. Perútka </t>
    </r>
    <r>
      <rPr>
        <sz val="9"/>
        <rFont val="Arial CE"/>
      </rPr>
      <t>(účet 2310440)</t>
    </r>
  </si>
  <si>
    <r>
      <t xml:space="preserve">                    přípojky na televizní kabelové rozvody Straník - materiál</t>
    </r>
    <r>
      <rPr>
        <sz val="9"/>
        <rFont val="Arial CE"/>
      </rPr>
      <t xml:space="preserve"> (účet 231 0800)</t>
    </r>
  </si>
  <si>
    <r>
      <t xml:space="preserve">Ostatní záležitosti bydlení, komunálních služeb a územního rozvoje </t>
    </r>
    <r>
      <rPr>
        <sz val="9"/>
        <rFont val="Arial CE"/>
      </rPr>
      <t>(účet 2310800)</t>
    </r>
  </si>
  <si>
    <t>0382/3699/5139</t>
  </si>
  <si>
    <t>mobiliář město Lesopark Skalky - odpadkové koše, lavičky Hückelovy vily)</t>
  </si>
  <si>
    <r>
      <t xml:space="preserve">mobiliář </t>
    </r>
    <r>
      <rPr>
        <sz val="10"/>
        <rFont val="Arial CE"/>
      </rPr>
      <t>(TSM 350 + 200 oprava dřevěných stánků)</t>
    </r>
  </si>
  <si>
    <t xml:space="preserve">                      Vodovod Žilina, Pstruží potok - Životice PD</t>
  </si>
  <si>
    <r>
      <t>2381</t>
    </r>
    <r>
      <rPr>
        <sz val="8"/>
        <rFont val="Arial CE"/>
      </rPr>
      <t>/2310/6121</t>
    </r>
  </si>
  <si>
    <t xml:space="preserve">                      Vodovod Straník (společně s kanalizací) PD</t>
  </si>
  <si>
    <t>5429/2321/6121</t>
  </si>
  <si>
    <t xml:space="preserve">                      Cyklo Loučka - odvodnění</t>
  </si>
  <si>
    <t>2394/2321/6121</t>
  </si>
  <si>
    <t xml:space="preserve">                      Kanalizace Bludovice PD</t>
  </si>
  <si>
    <r>
      <t>2395</t>
    </r>
    <r>
      <rPr>
        <sz val="8"/>
        <rFont val="Arial CE"/>
      </rPr>
      <t>/2321/6121</t>
    </r>
  </si>
  <si>
    <t xml:space="preserve">                     Kanalizace Straník (společně s vodovodem) PD</t>
  </si>
  <si>
    <t>2396/2321/6121</t>
  </si>
  <si>
    <t xml:space="preserve">                      Nad zahr. osadou za kotelnou Dlouhá - odvodnění pozemku PD</t>
  </si>
  <si>
    <t xml:space="preserve">                      Kanalizace Žilina, Okružní  PD</t>
  </si>
  <si>
    <t xml:space="preserve">                      Kanalizace Trlicova PD </t>
  </si>
  <si>
    <r>
      <t xml:space="preserve">Silnice </t>
    </r>
    <r>
      <rPr>
        <sz val="9"/>
        <rFont val="Arial CE"/>
      </rPr>
      <t>(účet 2310800)</t>
    </r>
  </si>
  <si>
    <t xml:space="preserve">                     Lávka Žilina - demolice</t>
  </si>
  <si>
    <t>2324/2212/6121</t>
  </si>
  <si>
    <t xml:space="preserve">                     Komunikace Nový Jičín - Kojetín PD</t>
  </si>
  <si>
    <t xml:space="preserve">                     Most Jiráskova - pod gymnáziem - rekonstrukce PD</t>
  </si>
  <si>
    <t xml:space="preserve">                     Komunikace Žilina, Za Školou PD</t>
  </si>
  <si>
    <r>
      <t xml:space="preserve">                     Komunikace Žilina, Potoční </t>
    </r>
    <r>
      <rPr>
        <sz val="10"/>
        <color indexed="2"/>
        <rFont val="Arial CE"/>
      </rPr>
      <t>ukončeno 2023</t>
    </r>
  </si>
  <si>
    <t>5428/2212/6121</t>
  </si>
  <si>
    <t xml:space="preserve">                     Most Dolní Brána (U Laposu  - Grasmanka) PD</t>
  </si>
  <si>
    <t xml:space="preserve">                     Lávka Novosady</t>
  </si>
  <si>
    <t>5442/2212/6121</t>
  </si>
  <si>
    <r>
      <t xml:space="preserve">                     Komunikace Straník - Kojetín - rekonstrukce</t>
    </r>
    <r>
      <rPr>
        <sz val="10"/>
        <rFont val="Arial CE"/>
      </rPr>
      <t xml:space="preserve"> 2.etapa PD</t>
    </r>
  </si>
  <si>
    <t>6100/2212/6121</t>
  </si>
  <si>
    <t xml:space="preserve">                     Most Na Poříčí u č.p. 53 - rekonstrukce PD</t>
  </si>
  <si>
    <t xml:space="preserve">                     Most Loučka, V Kútě PD </t>
  </si>
  <si>
    <t>8485/2212/6121</t>
  </si>
  <si>
    <t xml:space="preserve">                     Křižovatka ul. Propojovací a Hřbitovní PD</t>
  </si>
  <si>
    <r>
      <t xml:space="preserve">                     Stacionární místo pro radar Bludovice </t>
    </r>
    <r>
      <rPr>
        <sz val="10"/>
        <color indexed="2"/>
        <rFont val="Arial CE"/>
      </rPr>
      <t>ukončeno 2023</t>
    </r>
  </si>
  <si>
    <t>2410/2212/6121</t>
  </si>
  <si>
    <t xml:space="preserve">                     Most Za Potokem u č.p. 26 PD</t>
  </si>
  <si>
    <t>2397/2212/6121</t>
  </si>
  <si>
    <t xml:space="preserve">                     Lávka Loučka, Za Potokem 90, před poštou</t>
  </si>
  <si>
    <t>2398/2212/6121</t>
  </si>
  <si>
    <t xml:space="preserve">                     Propustek Straník 61 (cesta ke hřbitovu) PD</t>
  </si>
  <si>
    <t>2403/2212/6121</t>
  </si>
  <si>
    <t xml:space="preserve">                    Komunikace U Mlýna - dolní konec (úsek č.p. 122 - Potoční č.p.265) </t>
  </si>
  <si>
    <t>3737/2212/6121</t>
  </si>
  <si>
    <t xml:space="preserve">                    Převedení chodců ul. K Nemocnici parc. č. 558/26 (Honzek) PD</t>
  </si>
  <si>
    <t>3743/2212/6121</t>
  </si>
  <si>
    <t xml:space="preserve">                    Křižovatka ul. K Archivu a K Nemocnici PD </t>
  </si>
  <si>
    <t xml:space="preserve">                     Laudonovo nádvoří </t>
  </si>
  <si>
    <t xml:space="preserve">                     Čerťák 3. etapa - 2. část PD </t>
  </si>
  <si>
    <t>1065/2219/6121</t>
  </si>
  <si>
    <t xml:space="preserve">                     Chodník Bludovice č.p. 4 - č.p. 90 </t>
  </si>
  <si>
    <t xml:space="preserve">                     Chodník Žilina, Pstruží potok - Životice PD</t>
  </si>
  <si>
    <r>
      <t xml:space="preserve">                     Parkovací stání Dlouhá (Palackého - Budovatelů) </t>
    </r>
    <r>
      <rPr>
        <sz val="10"/>
        <color indexed="2"/>
        <rFont val="Arial CE"/>
      </rPr>
      <t>ukončeno 2023</t>
    </r>
  </si>
  <si>
    <t xml:space="preserve">                    Parkoviště Vančurova, u restaurace Máj - podelná stání (KSD 35)</t>
  </si>
  <si>
    <t>5460/2219/6121</t>
  </si>
  <si>
    <t xml:space="preserve">                    Parkoviště Vančurova, nové parkoviště u Policie ČR - u garáží (KSD 37)</t>
  </si>
  <si>
    <t>5444/2219/6121</t>
  </si>
  <si>
    <t xml:space="preserve">                    Parkoviště Hoblíkova PD (KSD 6)</t>
  </si>
  <si>
    <t>5445/2219/6121</t>
  </si>
  <si>
    <r>
      <t xml:space="preserve">                    Parkoviště Budovatelů, bytové domy 5,7,9 (KSD 7) </t>
    </r>
    <r>
      <rPr>
        <sz val="10"/>
        <color indexed="2"/>
        <rFont val="Arial CE"/>
      </rPr>
      <t>ukončeno 2023</t>
    </r>
  </si>
  <si>
    <t>5446/2219/6121</t>
  </si>
  <si>
    <r>
      <t xml:space="preserve">                    Parkovací stání Dlouhá, bytové domy 42 - 48 (KSD 11) </t>
    </r>
    <r>
      <rPr>
        <sz val="10"/>
        <color indexed="2"/>
        <rFont val="Arial CE"/>
      </rPr>
      <t>ukončeno 2023</t>
    </r>
  </si>
  <si>
    <t>5448/2219/6121</t>
  </si>
  <si>
    <r>
      <t xml:space="preserve">                    Parkoviště Luční p.č. 218/9 (KSD 23) </t>
    </r>
    <r>
      <rPr>
        <sz val="10"/>
        <color indexed="2"/>
        <rFont val="Arial CE"/>
      </rPr>
      <t>ukončeno 2023</t>
    </r>
  </si>
  <si>
    <t>5450/2219/6121</t>
  </si>
  <si>
    <r>
      <t xml:space="preserve">                    Parkoviště Smetanovy sady, bytové domy 20, 22, 24 (KSD 30) </t>
    </r>
    <r>
      <rPr>
        <sz val="10"/>
        <color indexed="2"/>
        <rFont val="Arial CE"/>
      </rPr>
      <t>ukončeno 2023</t>
    </r>
  </si>
  <si>
    <r>
      <t xml:space="preserve">                    Parkoviště Dlouhá, obytná komunikace, bytové domy 50, 52, (KSD 17) </t>
    </r>
    <r>
      <rPr>
        <sz val="10"/>
        <color rgb="FF0070C0"/>
        <rFont val="Arial CE"/>
      </rPr>
      <t>převod OSM</t>
    </r>
  </si>
  <si>
    <t>5462/2219/6121</t>
  </si>
  <si>
    <t xml:space="preserve">                    Parkoviště Dlouhá, podél komunikace ve svahu, p.č. 608/1 (KSD 18)</t>
  </si>
  <si>
    <t>5463/2219/6121</t>
  </si>
  <si>
    <t xml:space="preserve">                    Parkoviště Na Lani p.č. 426/1 (změna z podélného na kolmé) PD (KSD 21)</t>
  </si>
  <si>
    <t>5464/2219/6121</t>
  </si>
  <si>
    <t xml:space="preserve">                    Parkoviště MŠ Loučka, Na Drážkách (KSD 22) PD</t>
  </si>
  <si>
    <t>2404/2219/6121</t>
  </si>
  <si>
    <t xml:space="preserve">                    Parkoviště Hřbitovní (městský hřbitov)  PD</t>
  </si>
  <si>
    <t>2405/2219/6121</t>
  </si>
  <si>
    <t xml:space="preserve">                    Dopravní řešení okolí škol na ul. Dlouhá v NJ PD (KSD 14)</t>
  </si>
  <si>
    <t>2407/2219/6121</t>
  </si>
  <si>
    <t xml:space="preserve">                    Parkoviště Smetanovy sady (před byt.domy  č.p. 8 - 16, 26 - 28) PD (KSD 31)</t>
  </si>
  <si>
    <t>2408/2219/6121</t>
  </si>
  <si>
    <t xml:space="preserve">                    Parkoviště Vančurova (J. Hory, kolmá a podélná stání) PD (KSD 38)</t>
  </si>
  <si>
    <t>1060/2219/6121</t>
  </si>
  <si>
    <t xml:space="preserve">                    Parkoviště na ul. Dlouhá u AZ Sportovní  PD (KSD 16) </t>
  </si>
  <si>
    <t>1061/2219/6121</t>
  </si>
  <si>
    <t xml:space="preserve">                    Parkoviště na ul. Dlouhá u byt. Domu č.p. 13 -15 PD (KSD 33) </t>
  </si>
  <si>
    <t>1062/2219/6121</t>
  </si>
  <si>
    <t xml:space="preserve">                    Parkoviště na ul. Jubilejní u ZŠ křižovatka PD (KSD 34) </t>
  </si>
  <si>
    <t>5451/2219/6121</t>
  </si>
  <si>
    <r>
      <t xml:space="preserve">                    Regenerace PS Nerudova I. etapa </t>
    </r>
    <r>
      <rPr>
        <sz val="10"/>
        <color indexed="2"/>
        <rFont val="Arial CE"/>
      </rPr>
      <t>ukončeno 2023</t>
    </r>
  </si>
  <si>
    <t>5466/2219/6121</t>
  </si>
  <si>
    <r>
      <t xml:space="preserve">                    Regenerace PS Nerudova II. etapa -</t>
    </r>
    <r>
      <rPr>
        <sz val="10"/>
        <color theme="9"/>
        <rFont val="Arial CE"/>
      </rPr>
      <t xml:space="preserve"> přeložka ČEZ a Cetin</t>
    </r>
  </si>
  <si>
    <t>5467/2219/6121</t>
  </si>
  <si>
    <t xml:space="preserve">                    Regenerace PS Nerudova, etážové stání  PD</t>
  </si>
  <si>
    <t>5483/2219/6121</t>
  </si>
  <si>
    <t xml:space="preserve">                    Regenerace PS Nerudova III. etapa PD</t>
  </si>
  <si>
    <t>2409/2219/6121</t>
  </si>
  <si>
    <t xml:space="preserve">                    Regenerace PS Nerudova IV. etapa PD</t>
  </si>
  <si>
    <t>1063/2219/6121</t>
  </si>
  <si>
    <t xml:space="preserve">                    Regenerace PS Nerudova V. etapa PD</t>
  </si>
  <si>
    <t>5468/2219/6121</t>
  </si>
  <si>
    <t xml:space="preserve">                    Revitalizace veřejného prostranství Horního nádraží PD</t>
  </si>
  <si>
    <t>5469/2219/6121</t>
  </si>
  <si>
    <t xml:space="preserve">                    Cyklopruhy na ul. B. Martinů v Novém Jičíně</t>
  </si>
  <si>
    <t>5470/2219/6121</t>
  </si>
  <si>
    <t xml:space="preserve">                    Parkoviště, cyklostezka ve sportovním areálu, Divadelní </t>
  </si>
  <si>
    <t>5452/2219/6121</t>
  </si>
  <si>
    <t xml:space="preserve">                    Zpevněné plochy, mobiliář Tyršova 2.etapa</t>
  </si>
  <si>
    <t>5458/2219/6121</t>
  </si>
  <si>
    <t xml:space="preserve">                    Zpevněná plocha podél komunikace I/57, Revoluční PD</t>
  </si>
  <si>
    <t xml:space="preserve">                    Parkoviště Restaurace Na Skalkách PD</t>
  </si>
  <si>
    <r>
      <t xml:space="preserve">                    Autobusová zastávka Žilina, U Požární zbrojnice </t>
    </r>
    <r>
      <rPr>
        <sz val="10"/>
        <color indexed="2"/>
        <rFont val="Arial CE"/>
      </rPr>
      <t>ukončena 2023</t>
    </r>
  </si>
  <si>
    <t>5472/2221/6121</t>
  </si>
  <si>
    <t xml:space="preserve">                    Autobusová zastávka Riegrova</t>
  </si>
  <si>
    <t>5455/2221/6121</t>
  </si>
  <si>
    <t xml:space="preserve">                    Autobusová zastávka Straník p.č. 191/45 PD</t>
  </si>
  <si>
    <t xml:space="preserve">614 - Školství - Akce OŠKS </t>
  </si>
  <si>
    <r>
      <t xml:space="preserve">Předškolní zařízení </t>
    </r>
    <r>
      <rPr>
        <sz val="9"/>
        <rFont val="Arial CE"/>
      </rPr>
      <t>(účet 2310800)</t>
    </r>
  </si>
  <si>
    <t>1403/3111/6121</t>
  </si>
  <si>
    <t xml:space="preserve">                   MŠ Jiráskova (MŠ Sady) - revitalizace zahrady </t>
  </si>
  <si>
    <t>1400/3111/6121</t>
  </si>
  <si>
    <r>
      <t xml:space="preserve">                   MŠ Komenského (MŠ Trojlístek) - elektro </t>
    </r>
    <r>
      <rPr>
        <sz val="10"/>
        <color indexed="2"/>
        <rFont val="Arial CE"/>
      </rPr>
      <t>ukončeno 2023</t>
    </r>
  </si>
  <si>
    <t>1401/3111/6121</t>
  </si>
  <si>
    <t xml:space="preserve">                   MŠ Máchova (MŠ Trojlístek)- energetické úspory PD</t>
  </si>
  <si>
    <t>1402/3111/6121</t>
  </si>
  <si>
    <t xml:space="preserve">                   MŠ Komenského (MŠ Trojlístek) - revitalizace zahrady 2. etapa PD</t>
  </si>
  <si>
    <t>1404/3111/5171+5169</t>
  </si>
  <si>
    <t xml:space="preserve">                   MŠ Revoluční (MŠ Sady) - sanace zdiva PD</t>
  </si>
  <si>
    <t>1405/3111/5171+5169</t>
  </si>
  <si>
    <t xml:space="preserve">                   MŠ Revoluční (MŠ Sady) - revitalizace sociálního zařízení PD </t>
  </si>
  <si>
    <t>1414/3111/6121</t>
  </si>
  <si>
    <t xml:space="preserve">                   MŠ K. Čapka (MŠ Máj) - zateplení objektu,stínící technika PD</t>
  </si>
  <si>
    <t>1415/3111/5171+5169</t>
  </si>
  <si>
    <t xml:space="preserve">                   MŠ Beskydská (MŠ Trojlístek) - oprava plotu PD</t>
  </si>
  <si>
    <t>1416/3111/6121</t>
  </si>
  <si>
    <t xml:space="preserve">                   MŠ Komenského (MŠ Trojlístek) - učebny, verandy PD </t>
  </si>
  <si>
    <r>
      <rPr>
        <b/>
        <sz val="10"/>
        <rFont val="Arial CE"/>
      </rPr>
      <t>Školní zařízení</t>
    </r>
    <r>
      <rPr>
        <sz val="10"/>
        <rFont val="Arial CE"/>
      </rPr>
      <t xml:space="preserve"> (účet 2310800)</t>
    </r>
  </si>
  <si>
    <t>1407/3113/6121</t>
  </si>
  <si>
    <t xml:space="preserve">                   ZŠ Jubilejní - rekonstrukce školní kuchyně PD</t>
  </si>
  <si>
    <t>1408/3113/5171+5169</t>
  </si>
  <si>
    <r>
      <t xml:space="preserve">                   ZŠ Komenského 66 - výměna ležatých rozvodů vody a výměna podhledů </t>
    </r>
    <r>
      <rPr>
        <sz val="10"/>
        <color indexed="2"/>
        <rFont val="Arial CE"/>
      </rPr>
      <t xml:space="preserve">1.et.ukončena 2023, </t>
    </r>
    <r>
      <rPr>
        <sz val="10"/>
        <rFont val="Arial CE"/>
      </rPr>
      <t>2. et. PD</t>
    </r>
  </si>
  <si>
    <t>1409/3113/5171+5169</t>
  </si>
  <si>
    <r>
      <t xml:space="preserve">                   ZŠ Komenského 68 - oprava a nátěr střechy </t>
    </r>
    <r>
      <rPr>
        <sz val="10"/>
        <color indexed="2"/>
        <rFont val="Arial CE"/>
      </rPr>
      <t>ukončeno 2023</t>
    </r>
  </si>
  <si>
    <t>1410/3113/6125</t>
  </si>
  <si>
    <r>
      <t xml:space="preserve">                   ZŠ Tyršova - pořízení serveru, havarijní stav </t>
    </r>
    <r>
      <rPr>
        <sz val="10"/>
        <color indexed="4"/>
        <rFont val="Arial CE"/>
      </rPr>
      <t>převedeno na OŠKS</t>
    </r>
  </si>
  <si>
    <t>1411/3113/6121</t>
  </si>
  <si>
    <t xml:space="preserve">                   ZŠ Dlouhá - rekonstrukce školní kuchyně</t>
  </si>
  <si>
    <t>1417/3113/6121</t>
  </si>
  <si>
    <t xml:space="preserve">                   ZŠ Jubilejní - revitalizace atria PD</t>
  </si>
  <si>
    <t>1420/3113/5171+5169</t>
  </si>
  <si>
    <t xml:space="preserve">                   ZŠ Komenského 68 - nátěr a oprava fasády PD</t>
  </si>
  <si>
    <t>1421/3113/5171+5169</t>
  </si>
  <si>
    <t xml:space="preserve">                   ZŠ Komenského 68 - oprava žákovských šaten PD  </t>
  </si>
  <si>
    <t>1422/3113/5171+5169</t>
  </si>
  <si>
    <t xml:space="preserve">                   ZŠ Tyršova - výměna oken závěrečná etapa </t>
  </si>
  <si>
    <t>1423/3113/5171+5169</t>
  </si>
  <si>
    <t xml:space="preserve">                   ZŠ Tyršova - oprava vnitřní kanalizace v ŠJ PD</t>
  </si>
  <si>
    <t>Sportovní zařízení ve vlastnictví obce</t>
  </si>
  <si>
    <t>1412/3412/6121</t>
  </si>
  <si>
    <t xml:space="preserve">                   ZŠ Jubilejní - revitalizace školního hřiště PD</t>
  </si>
  <si>
    <t>1413/3412/6121</t>
  </si>
  <si>
    <t xml:space="preserve">                   ZŠ Komenského 66 - revitalizace školního hřiště </t>
  </si>
  <si>
    <r>
      <t xml:space="preserve">Školské zařízení </t>
    </r>
    <r>
      <rPr>
        <sz val="9"/>
        <rFont val="Arial CE"/>
      </rPr>
      <t>(účet 2310800)</t>
    </r>
  </si>
  <si>
    <t>1424/3233/6121</t>
  </si>
  <si>
    <t xml:space="preserve">                  SVČ Fokus - zateplení,  rekonstrukce střechy PD</t>
  </si>
  <si>
    <r>
      <t xml:space="preserve">Komunální služby - nebytové prostory  - oddělení investic </t>
    </r>
    <r>
      <rPr>
        <sz val="9"/>
        <rFont val="Arial CE"/>
      </rPr>
      <t>(účet 2310800)</t>
    </r>
  </si>
  <si>
    <t>1388/3613/5166</t>
  </si>
  <si>
    <t xml:space="preserve">                    Konzultační a poradenské služby</t>
  </si>
  <si>
    <t xml:space="preserve">                    Studie - oddělení investic (zaměření skutečného stavu akcí OB, parkoviště, AZ Kolonie Žilina, posouzení svahu Bala Kojetín, byty Suvorovova ...)</t>
  </si>
  <si>
    <r>
      <t>Komunální služby a rozvoj - plány, propagace, marketing, Zdravé město</t>
    </r>
    <r>
      <rPr>
        <sz val="9"/>
        <rFont val="Arial CE"/>
      </rPr>
      <t xml:space="preserve"> (účet 2310800)</t>
    </r>
  </si>
  <si>
    <t xml:space="preserve">                    Dohody (odměny) - architektonická soutěž Hala Jičínka</t>
  </si>
  <si>
    <t xml:space="preserve">                    Ostatní materiál (Zdravé město 40)</t>
  </si>
  <si>
    <t xml:space="preserve">                    Konzultační služby (městský architekt 500, ostatní právní služby 15)</t>
  </si>
  <si>
    <t xml:space="preserve">                    Rozvojové plány a studie; administrace projektu; Zdravé město 45; participativní  rozpočet 400; ul. Potoční - dopravní řešení …</t>
  </si>
  <si>
    <t xml:space="preserve">                   Pohoštění </t>
  </si>
  <si>
    <t>1388/3639/5212</t>
  </si>
  <si>
    <t xml:space="preserve">                   Arch.soutěž Hala Jičínka-ocenění soutěžících</t>
  </si>
  <si>
    <t>1388/3639/5213</t>
  </si>
  <si>
    <t>1388/3639/5532</t>
  </si>
  <si>
    <t>616 - Kultura - Akce OŠKS</t>
  </si>
  <si>
    <r>
      <t xml:space="preserve">Divadelní činnost </t>
    </r>
    <r>
      <rPr>
        <sz val="9"/>
        <rFont val="Arial CE"/>
      </rPr>
      <t>(účet 2310800)</t>
    </r>
  </si>
  <si>
    <t>0504/3311/5171+5169</t>
  </si>
  <si>
    <t xml:space="preserve">                   Beskydské divadlo - oprava vzduchotechniky PD</t>
  </si>
  <si>
    <t>1602/3311/5169</t>
  </si>
  <si>
    <t xml:space="preserve">                   Beskydské divadlo - modernizace kotelny Divadelní 5 (č.z. 14/22) PD</t>
  </si>
  <si>
    <t>1603/3311/5171+5169</t>
  </si>
  <si>
    <t xml:space="preserve">                   Beskydské divadlo - oprava vnějšího pláště historické budovy PD </t>
  </si>
  <si>
    <r>
      <t xml:space="preserve">Zájmová činnost v kultuře </t>
    </r>
    <r>
      <rPr>
        <sz val="9"/>
        <rFont val="Arial CE"/>
      </rPr>
      <t>(účet 2310800)</t>
    </r>
  </si>
  <si>
    <t>0501/3392/6121</t>
  </si>
  <si>
    <t xml:space="preserve">                   Kino Květen - rekonstrukce studie + PD</t>
  </si>
  <si>
    <t>1600/3392/5171</t>
  </si>
  <si>
    <r>
      <t xml:space="preserve">                   Sanace Městské knihovny 2.etapa, </t>
    </r>
    <r>
      <rPr>
        <sz val="10"/>
        <color indexed="2"/>
        <rFont val="Arial CE"/>
      </rPr>
      <t>konec 12/2022</t>
    </r>
  </si>
  <si>
    <t>1601/3392/6121</t>
  </si>
  <si>
    <t xml:space="preserve">                   Městská knihovna - rekonstrukce knihovního domku PD</t>
  </si>
  <si>
    <t>1606/3392/6121</t>
  </si>
  <si>
    <t xml:space="preserve">                   Kulturní dům Nové Slunce PD</t>
  </si>
  <si>
    <t>1604/3392/5171+5169</t>
  </si>
  <si>
    <t xml:space="preserve">                   Sociální zařízení na Skalkách (MKS) - revitalizace PD </t>
  </si>
  <si>
    <t>1605/3392/5171+5169</t>
  </si>
  <si>
    <t xml:space="preserve">                   Kaple sv. Michala Bludovice - obnova fasády PD + realizace</t>
  </si>
  <si>
    <t>619 - Akce OO</t>
  </si>
  <si>
    <r>
      <t xml:space="preserve">Činnost místní správy </t>
    </r>
    <r>
      <rPr>
        <sz val="9"/>
        <rFont val="Arial CE"/>
      </rPr>
      <t>(účet 2310800)</t>
    </r>
  </si>
  <si>
    <t>1900/6171/5171</t>
  </si>
  <si>
    <r>
      <t xml:space="preserve">                   Radnice ul. Úzká (strana od hotelu Praha) - výměna oken </t>
    </r>
    <r>
      <rPr>
        <sz val="10"/>
        <color indexed="2"/>
        <rFont val="Arial CE"/>
      </rPr>
      <t>ukončeno 2023</t>
    </r>
  </si>
  <si>
    <t>1901/6171/5171</t>
  </si>
  <si>
    <r>
      <t xml:space="preserve">                   Randice ul. Úzká I. a II. patro - Oprava soc.zařízení </t>
    </r>
    <r>
      <rPr>
        <sz val="10"/>
        <color indexed="2"/>
        <rFont val="Arial CE"/>
      </rPr>
      <t>ukončeno 2023</t>
    </r>
  </si>
  <si>
    <t>1902/6171/5171</t>
  </si>
  <si>
    <r>
      <t xml:space="preserve">                   Budova Divadelní 8 - oprava soc.zařízení, kuchyňky, úklid.místnosti </t>
    </r>
    <r>
      <rPr>
        <sz val="10"/>
        <color indexed="2"/>
        <rFont val="Arial CE"/>
      </rPr>
      <t>ukončeno 2023</t>
    </r>
  </si>
  <si>
    <t>1903/6171/6121</t>
  </si>
  <si>
    <t xml:space="preserve">                   Budova Divadelní 1 - rekontrukce vstupu, vestibulu, nová jednací místnost  </t>
  </si>
  <si>
    <t>1904/6171/6121</t>
  </si>
  <si>
    <t xml:space="preserve">                   Radnice - vchod z ul. Úzká a dvůr, revitalizace prostoru PD</t>
  </si>
  <si>
    <t>635 - Akce OŽP</t>
  </si>
  <si>
    <r>
      <t xml:space="preserve">Péče o vzhled obcí a veřejnou zeleň </t>
    </r>
    <r>
      <rPr>
        <sz val="10"/>
        <rFont val="Arial CE"/>
      </rPr>
      <t xml:space="preserve">(účet 2310800) </t>
    </r>
  </si>
  <si>
    <t>0517/3745/6121</t>
  </si>
  <si>
    <t xml:space="preserve">                   Skladovací boxy Kompostárna TSNJ PD</t>
  </si>
  <si>
    <t>3535/3745/5169</t>
  </si>
  <si>
    <r>
      <t xml:space="preserve">                   Stromy na Masarykově náměstí </t>
    </r>
    <r>
      <rPr>
        <sz val="10"/>
        <color indexed="2"/>
        <rFont val="Arial CE"/>
      </rPr>
      <t>ukončeno 2023</t>
    </r>
  </si>
  <si>
    <t>3746/2321/6121</t>
  </si>
  <si>
    <t xml:space="preserve">                   Kanalizace v areálu TSNJ ul. Suvorovova PD</t>
  </si>
  <si>
    <r>
      <t xml:space="preserve">Bytové hospodářství </t>
    </r>
    <r>
      <rPr>
        <sz val="9"/>
        <rFont val="Arial CE"/>
      </rPr>
      <t>(účet 2310800)</t>
    </r>
  </si>
  <si>
    <t xml:space="preserve">                   Dům na ul. Hřbitovní 889/72 PD</t>
  </si>
  <si>
    <t>3744/3613/6121</t>
  </si>
  <si>
    <t xml:space="preserve">                  Středisko zeleně ul. Palackého - dílny, rekonstrukce PD </t>
  </si>
  <si>
    <t>3745/3613/6121</t>
  </si>
  <si>
    <t xml:space="preserve">                  Stavebninový dvůr ul. Suvorovova - oplocení, zpevněná plocha PD</t>
  </si>
  <si>
    <r>
      <t xml:space="preserve">Sběr a svoz komunálního odpadu </t>
    </r>
    <r>
      <rPr>
        <sz val="9"/>
        <rFont val="Arial CE"/>
      </rPr>
      <t>(účet 2310800)</t>
    </r>
  </si>
  <si>
    <t>3730/3722/6121</t>
  </si>
  <si>
    <t xml:space="preserve">                  Podzemní kontejnery TSNJ 8 ks PD + 4 ks realizace </t>
  </si>
  <si>
    <t xml:space="preserve">637 - Akce OB </t>
  </si>
  <si>
    <t>Sportovní zařízení v majetku obce (účet 2310800)</t>
  </si>
  <si>
    <t>3704/3412/6121</t>
  </si>
  <si>
    <t xml:space="preserve">                   Venkovní bazén (č.z. 08/22)</t>
  </si>
  <si>
    <t>3705/3412/6121</t>
  </si>
  <si>
    <t xml:space="preserve">                   Vnitřní bazén PD</t>
  </si>
  <si>
    <t>3706/3412/6121</t>
  </si>
  <si>
    <t xml:space="preserve">                   Areál krytého bazénu - ústřední topení PD</t>
  </si>
  <si>
    <t>3747/3412/6121</t>
  </si>
  <si>
    <t xml:space="preserve">                   Zimní stadion - přístavba ubytovny a tělocvičny PD</t>
  </si>
  <si>
    <t>3722/3412/5171+5169</t>
  </si>
  <si>
    <r>
      <t xml:space="preserve">                   Kanalizační přípojka ZS NJ - oprava </t>
    </r>
    <r>
      <rPr>
        <sz val="10"/>
        <color indexed="2"/>
        <rFont val="Arial CE"/>
      </rPr>
      <t>ukončeno 2023</t>
    </r>
  </si>
  <si>
    <t>3726/3612/6121</t>
  </si>
  <si>
    <t xml:space="preserve">                   BD Trlicova - revitalizace PD</t>
  </si>
  <si>
    <t>0558/3612/6121</t>
  </si>
  <si>
    <t xml:space="preserve">                   BD Hřbitovní - revitalizace</t>
  </si>
  <si>
    <t>3707/3612/6121</t>
  </si>
  <si>
    <t xml:space="preserve">                   Byty Jungmannova 26/2, Masarykovo nám.26/15 - přestavba bytového podniku (č.z.07/22) PD</t>
  </si>
  <si>
    <t>3723/3612/5171+5169</t>
  </si>
  <si>
    <r>
      <t xml:space="preserve">                   Byt č. 1 Jungmannova 2 - oprava </t>
    </r>
    <r>
      <rPr>
        <sz val="10"/>
        <color indexed="2"/>
        <rFont val="Arial CE"/>
      </rPr>
      <t>ukončeno 2023</t>
    </r>
  </si>
  <si>
    <t>3724/3612/5171+5169</t>
  </si>
  <si>
    <r>
      <t xml:space="preserve">                   Byt č. 2 Resslova 1 - oprava </t>
    </r>
    <r>
      <rPr>
        <sz val="10"/>
        <color indexed="2"/>
        <rFont val="Arial CE"/>
      </rPr>
      <t>ukončeno 2023</t>
    </r>
  </si>
  <si>
    <t>3731/3612/5169</t>
  </si>
  <si>
    <t xml:space="preserve">                    Dům na ul.Dobrovského 39/2 - oprava PD</t>
  </si>
  <si>
    <t>3732/3612/5169</t>
  </si>
  <si>
    <t xml:space="preserve">                    Dům na ul. Gen. Hlaďo 758/22 (Čedok) - oprava PD</t>
  </si>
  <si>
    <t>3733/3612/5169</t>
  </si>
  <si>
    <t xml:space="preserve">                    Dům Masarykovo nám. 27/16 (lékárna) - oprava PD</t>
  </si>
  <si>
    <t>3734/3612/6121</t>
  </si>
  <si>
    <t xml:space="preserve">                    Dům na ul.  Jungmannova 1, 5. května - revitalizace PD</t>
  </si>
  <si>
    <t>3736/3612/5169</t>
  </si>
  <si>
    <t xml:space="preserve">                    Dům na ul. Resslova 1213/1 (nebyt.prostor) - oprava výloh,  vstup a interiéru PD </t>
  </si>
  <si>
    <t>3738/3612/6121</t>
  </si>
  <si>
    <t xml:space="preserve">                    Dům na ul. 5. května 2098/4 - revitalizace, studie</t>
  </si>
  <si>
    <t>3739/3612/5169</t>
  </si>
  <si>
    <t xml:space="preserve">                    Dům na ul. Havlíčkova 104/11 - sanace PD</t>
  </si>
  <si>
    <t>3741/3612/6121</t>
  </si>
  <si>
    <t xml:space="preserve">                    Výtahy Luční 1828/2, 1799/3 a 1825/4 - výměna - PD + realizace</t>
  </si>
  <si>
    <t>3713/3612/6121</t>
  </si>
  <si>
    <t xml:space="preserve">                     Výtahy Jičínská 275 (2 ks) a Revoluční 36 - PD + realizace</t>
  </si>
  <si>
    <t>0557/3613/6121</t>
  </si>
  <si>
    <t xml:space="preserve">                   Hückelové vily - odvodnění - průzkum HG (č.z. 02/22) PD</t>
  </si>
  <si>
    <t>3708/3613/6121</t>
  </si>
  <si>
    <t xml:space="preserve">                   ProSenior Nový Jičín - Domeček PD</t>
  </si>
  <si>
    <t>3709/3613/6121</t>
  </si>
  <si>
    <t xml:space="preserve">                   Objekt na ul. Suvorovova 152 - okna (č.z. 11/22)</t>
  </si>
  <si>
    <t>3710/3613/6121</t>
  </si>
  <si>
    <t xml:space="preserve">                   Přístavba hotelu Praha PD</t>
  </si>
  <si>
    <t>3711/3613/6121</t>
  </si>
  <si>
    <t xml:space="preserve">                   VPP Hoblíkova - zázemí pro pracovníky TSNJ PD</t>
  </si>
  <si>
    <t>3712/3613/6121</t>
  </si>
  <si>
    <t xml:space="preserve">                   Azylový dům Straník - rekonstrukce vnitřních prostor PD</t>
  </si>
  <si>
    <t>3721/3613/5171+5169</t>
  </si>
  <si>
    <r>
      <t xml:space="preserve">                   Kanalizace Sokolovská 9 - oprava </t>
    </r>
    <r>
      <rPr>
        <sz val="10"/>
        <color indexed="2"/>
        <rFont val="Arial CE"/>
      </rPr>
      <t>ukončeno 2023</t>
    </r>
  </si>
  <si>
    <t>3725/3613/6121</t>
  </si>
  <si>
    <r>
      <t xml:space="preserve">                   Hotel Praha - stavební úpravy, oprava střešního světlíku, vzduchotechniky </t>
    </r>
    <r>
      <rPr>
        <sz val="10"/>
        <color indexed="2"/>
        <rFont val="Arial CE"/>
      </rPr>
      <t>ukončeno 2023</t>
    </r>
  </si>
  <si>
    <t>5748/3613/5171+5169</t>
  </si>
  <si>
    <t xml:space="preserve">                    Kostelní věž - realizace (pol.5169: 300 tis., pol.5171: 3200 tis.)</t>
  </si>
  <si>
    <t>3749/3613/6121</t>
  </si>
  <si>
    <t xml:space="preserve">                    Veřejné WC na ul. Úzká- rekonstrukce PD</t>
  </si>
  <si>
    <t>3742/3613/6121</t>
  </si>
  <si>
    <t xml:space="preserve">                    Fojtství Bludovice (č.z. 10/22) PD</t>
  </si>
  <si>
    <r>
      <t xml:space="preserve">Lokální zásobování teplem (tepelné hospodářství) </t>
    </r>
    <r>
      <rPr>
        <sz val="9"/>
        <rFont val="Arial CE"/>
      </rPr>
      <t>(účet 2310800)</t>
    </r>
  </si>
  <si>
    <t>0588/3634/6122</t>
  </si>
  <si>
    <r>
      <t xml:space="preserve">                   Kotelna hotelu Praha - výměna kotlů a spalinové cesty </t>
    </r>
    <r>
      <rPr>
        <sz val="10"/>
        <color indexed="2"/>
        <rFont val="Arial CE"/>
      </rPr>
      <t>ukončeno 2023</t>
    </r>
  </si>
  <si>
    <t>3714/3634/6122</t>
  </si>
  <si>
    <t xml:space="preserve">                   Fotovoltaické elektrárna v objektu TSNJ na ul. Suvorovova PD + realizace</t>
  </si>
  <si>
    <t>3750/3634/6122</t>
  </si>
  <si>
    <t xml:space="preserve">                   Fotovoltaická elektrárna v objektu bazénu PD</t>
  </si>
  <si>
    <t>3729/3634/6122</t>
  </si>
  <si>
    <t xml:space="preserve">                   Objektové předávací stanice 10 ks - výměna MaR PD + realizace</t>
  </si>
  <si>
    <t>3715/3634/6122</t>
  </si>
  <si>
    <t xml:space="preserve">                    Kotelna Divadelní 8 - modernizace PD</t>
  </si>
  <si>
    <t>3716/3634/6122</t>
  </si>
  <si>
    <r>
      <t xml:space="preserve">                    Modernizace kotelny Masarykovo nám. </t>
    </r>
    <r>
      <rPr>
        <sz val="10"/>
        <color indexed="2"/>
        <rFont val="Arial CE"/>
      </rPr>
      <t>ukončeno 2023</t>
    </r>
  </si>
  <si>
    <t>3717/3634/6122</t>
  </si>
  <si>
    <r>
      <t xml:space="preserve">                    Modernizace kotelny Pod Lipami 19 </t>
    </r>
    <r>
      <rPr>
        <sz val="10"/>
        <color indexed="2"/>
        <rFont val="Arial CE"/>
      </rPr>
      <t>ukončeno 2023</t>
    </r>
  </si>
  <si>
    <t>3718/3634/6122</t>
  </si>
  <si>
    <r>
      <t xml:space="preserve">                    Modernizace kotelny Revoluční 1525/6</t>
    </r>
    <r>
      <rPr>
        <sz val="10"/>
        <color indexed="2"/>
        <rFont val="Arial CE"/>
      </rPr>
      <t xml:space="preserve"> ukončeno 2023</t>
    </r>
  </si>
  <si>
    <t>3719/3634/6122</t>
  </si>
  <si>
    <r>
      <t xml:space="preserve">                    Teplovodní potrubí Loučka 6 - 1. etapa - výměna </t>
    </r>
    <r>
      <rPr>
        <sz val="10"/>
        <color indexed="2"/>
        <rFont val="Arial CE"/>
      </rPr>
      <t>ukončeno 2023</t>
    </r>
  </si>
  <si>
    <t>0559/3634/6122</t>
  </si>
  <si>
    <r>
      <t xml:space="preserve">                    Objektové předávací stanice Pod Lipami 1,3,5-7,9,11-13,15,17 </t>
    </r>
    <r>
      <rPr>
        <sz val="10"/>
        <color indexed="2"/>
        <rFont val="Arial CE"/>
      </rPr>
      <t>ukončeno 2023</t>
    </r>
  </si>
  <si>
    <t>3720/3634/6122</t>
  </si>
  <si>
    <t xml:space="preserve">                    Teplovod Nerudova 14,16,18 </t>
  </si>
  <si>
    <r>
      <t xml:space="preserve">Sportovní zařízení v majetku obce </t>
    </r>
    <r>
      <rPr>
        <sz val="9"/>
        <rFont val="Arial CE"/>
      </rPr>
      <t>(účet 2310800)</t>
    </r>
  </si>
  <si>
    <t>3901/3412/6121</t>
  </si>
  <si>
    <r>
      <t xml:space="preserve">                   Veřejné psí hřiště  </t>
    </r>
    <r>
      <rPr>
        <sz val="10"/>
        <color indexed="2"/>
        <rFont val="Arial CE"/>
      </rPr>
      <t>ukončeno 2023</t>
    </r>
  </si>
  <si>
    <t>5456/3412/6121</t>
  </si>
  <si>
    <r>
      <t xml:space="preserve">                   Skatepark u stadionu, sportovní areál </t>
    </r>
    <r>
      <rPr>
        <sz val="10"/>
        <color indexed="2"/>
        <rFont val="Arial CE"/>
      </rPr>
      <t>ukončeno 2023</t>
    </r>
  </si>
  <si>
    <t>5474/3412/6121</t>
  </si>
  <si>
    <t xml:space="preserve">                   Provozní objekt (šatny) pro sportovní areál PD</t>
  </si>
  <si>
    <t>5475/3412/6121</t>
  </si>
  <si>
    <t xml:space="preserve">                   Multifunkční hřiště ve sportovním areálu PD</t>
  </si>
  <si>
    <t>5476/3412/6121</t>
  </si>
  <si>
    <t xml:space="preserve">                   Revitalizace Horního nádraží - pumptrack PD</t>
  </si>
  <si>
    <t>5457/3412/6121</t>
  </si>
  <si>
    <t xml:space="preserve">                   Tenisová hala B. Martinů PD</t>
  </si>
  <si>
    <t>3403/3412/6121</t>
  </si>
  <si>
    <t xml:space="preserve">                   Víceúčelová sportovní hala Jičínka PD</t>
  </si>
  <si>
    <t xml:space="preserve">                   Smetanovy sady - etapa za kaplí PD </t>
  </si>
  <si>
    <t xml:space="preserve">                   VO EFEKT 2023</t>
  </si>
  <si>
    <r>
      <t xml:space="preserve">                   VO Smetanovy sady a Skalky </t>
    </r>
    <r>
      <rPr>
        <sz val="10"/>
        <color indexed="2"/>
        <rFont val="Arial CE"/>
      </rPr>
      <t>ukončeno 2023</t>
    </r>
  </si>
  <si>
    <r>
      <t xml:space="preserve">                   VO Štefanikova ČS </t>
    </r>
    <r>
      <rPr>
        <sz val="10"/>
        <color indexed="2"/>
        <rFont val="Arial CE"/>
      </rPr>
      <t>ukončeno 2023</t>
    </r>
  </si>
  <si>
    <t>6391/3631/6121</t>
  </si>
  <si>
    <t xml:space="preserve">                   VO Dlouhá nad hřištěm ZŠ Dlouhá PD</t>
  </si>
  <si>
    <r>
      <t xml:space="preserve">                   VO K Archivu </t>
    </r>
    <r>
      <rPr>
        <sz val="10"/>
        <color indexed="4"/>
        <rFont val="Arial CE"/>
      </rPr>
      <t>převod OSM</t>
    </r>
  </si>
  <si>
    <t>0517/3632/6121</t>
  </si>
  <si>
    <t xml:space="preserve">                   Hřbitov - kolumbárium, vsypová loučka (TSNJ) PD</t>
  </si>
  <si>
    <t xml:space="preserve">                   Hřbitov -chodníky, sítě (TSNJ) PD</t>
  </si>
  <si>
    <t xml:space="preserve">                   Hřbitov - čestné hroby 2. etapa sanace (TSNJ)</t>
  </si>
  <si>
    <t>3632/3632/6121</t>
  </si>
  <si>
    <t xml:space="preserve">                   Smuteční síň a technické zázemí - rekonstrukce (TSNJ)</t>
  </si>
  <si>
    <t>3427/3633/6121</t>
  </si>
  <si>
    <t xml:space="preserve">                    Inženýrské sítě ve sportovním areálu PD </t>
  </si>
  <si>
    <t>641 - Oddělení rozvoje - kotlíkové dotace</t>
  </si>
  <si>
    <r>
      <t xml:space="preserve">                    Kotlíkové dotace MSK </t>
    </r>
    <r>
      <rPr>
        <sz val="10"/>
        <rFont val="Arial CE"/>
      </rPr>
      <t>účet 231 0417</t>
    </r>
  </si>
  <si>
    <r>
      <t>009/</t>
    </r>
    <r>
      <rPr>
        <b/>
        <sz val="10"/>
        <rFont val="Arial CE"/>
      </rPr>
      <t>2141</t>
    </r>
    <r>
      <rPr>
        <sz val="9"/>
        <rFont val="Arial CE"/>
      </rPr>
      <t>/5169</t>
    </r>
  </si>
  <si>
    <r>
      <t xml:space="preserve">Vnitřní obchod </t>
    </r>
    <r>
      <rPr>
        <sz val="9"/>
        <rFont val="Arial CE"/>
      </rPr>
      <t>(ostatní služby 15)</t>
    </r>
  </si>
  <si>
    <r>
      <t xml:space="preserve">Vnitřní obchod  </t>
    </r>
    <r>
      <rPr>
        <b/>
        <sz val="9"/>
        <rFont val="Arial CE"/>
      </rPr>
      <t xml:space="preserve">- </t>
    </r>
    <r>
      <rPr>
        <sz val="9"/>
        <rFont val="Arial CE"/>
      </rPr>
      <t>opravy a údržba 14,25, materiál 47,65 služby 51,87, příspěvek TSM celkem (jarmarky, vánoční strom, výzdoba,…) 582, pohoštění 6,27 DHM 169,29</t>
    </r>
  </si>
  <si>
    <r>
      <t>Cestovní ruch</t>
    </r>
    <r>
      <rPr>
        <b/>
        <sz val="9"/>
        <rFont val="Arial CE"/>
      </rPr>
      <t xml:space="preserve"> </t>
    </r>
    <r>
      <rPr>
        <sz val="9"/>
        <rFont val="Arial CE"/>
      </rPr>
      <t xml:space="preserve"> (platy 3990, dohody 600, soc.poj. 1125,92, zdrav. poj. 408,6, náhrada mezd za nemoc 33, platby daní a popl. Stát. rozp. 10, knihy, tisk 8, drobný hmotný maj. 1254, materiál (kalendáře, upom. Př., tiskoviny,…) 1093,72, materiál DPH 385, poštovné 1, poštovné DPH 7,5, telefony 10, služby peněž. úst. 50, pronájem 677, služby zprac. dat. 115,5, nákup služeb (prop. inz., služby, rozvoj podnikání na novojičínsku) 2326,5, nákup služeb DPH (služby spojené s kelímky NICKNACK) 231.972, opravy a údržba 128, cestovné 11, pohoštění 200, účast. úpl. 1, ost.nák.j.n. 50, neinvest. transféry 200, neinvest. přísp. Pivobraní 492, dotace z MSK 200 částečně investiční, neinvestiční</t>
    </r>
  </si>
  <si>
    <r>
      <t>Ost.záležitosti kultury, církví a sdělovacích prostředků</t>
    </r>
    <r>
      <rPr>
        <sz val="10"/>
        <rFont val="Arial CE"/>
      </rPr>
      <t xml:space="preserve">  </t>
    </r>
    <r>
      <rPr>
        <sz val="9"/>
        <rFont val="Arial CE"/>
      </rPr>
      <t>(platby za autorská práva-OSA, Integram, ozvučení náměstí)</t>
    </r>
  </si>
  <si>
    <r>
      <t>Mezinárodní spolupráce</t>
    </r>
    <r>
      <rPr>
        <sz val="9"/>
        <rFont val="Arial CE"/>
      </rPr>
      <t xml:space="preserve"> - materiál 150, materiál DPH 20, PHM 15, nájemné 40, služby 500, cestovné 77, pohoštění 250, dohody 5,5, poštovné 5,5, ostatní nákupy 5,5,, věcné dary 5,5.</t>
    </r>
  </si>
  <si>
    <r>
      <t xml:space="preserve">Bezpečnost silničního provozu-BESIP </t>
    </r>
    <r>
      <rPr>
        <sz val="9"/>
        <rFont val="Arial CE"/>
      </rPr>
      <t>(DHM 6, materiál 3, nájemné 42, služby 10, opravy a udržování 7, pohoštění 2, věcné dary 6)</t>
    </r>
  </si>
  <si>
    <r>
      <t>Dopravní obslužnost</t>
    </r>
    <r>
      <rPr>
        <sz val="10"/>
        <rFont val="Arial CE"/>
      </rPr>
      <t xml:space="preserve"> - veřejná doprava</t>
    </r>
  </si>
  <si>
    <r>
      <t xml:space="preserve">             příspěvek na MHD</t>
    </r>
    <r>
      <rPr>
        <sz val="9"/>
        <rFont val="Arial CE"/>
      </rPr>
      <t xml:space="preserve"> (ARRIVA) - dle smlouvy </t>
    </r>
  </si>
  <si>
    <r>
      <t xml:space="preserve">             kompenzace ztráty dopravci za </t>
    </r>
    <r>
      <rPr>
        <sz val="10"/>
        <rFont val="Arial CE"/>
      </rPr>
      <t>provozování cyklo-ski busu</t>
    </r>
  </si>
  <si>
    <t xml:space="preserve">             dokrytí ztráty za provozovaní autobusového spojení Hranice na Moravě </t>
  </si>
  <si>
    <t xml:space="preserve">             KODIS – revize MHD</t>
  </si>
  <si>
    <r>
      <t xml:space="preserve">Bezpečnost silničního provozu - </t>
    </r>
    <r>
      <rPr>
        <sz val="10"/>
        <rFont val="Arial CE"/>
      </rPr>
      <t>znalecké posudky při řešení dopravních deliktů+tlumočení</t>
    </r>
  </si>
  <si>
    <r>
      <t xml:space="preserve">Činnost místní správy - </t>
    </r>
    <r>
      <rPr>
        <sz val="10"/>
        <rFont val="Arial CE"/>
      </rPr>
      <t>ostatní platy (refundace vč.pojist.), konzult.a porad.služby, náhrady svědkům</t>
    </r>
  </si>
  <si>
    <t>Volba prezidenta republiky</t>
  </si>
  <si>
    <t>Volby do Evropského Parlamentu</t>
  </si>
  <si>
    <t xml:space="preserve">                                                na údržbu MŠ </t>
  </si>
  <si>
    <t xml:space="preserve">                                                na investice</t>
  </si>
  <si>
    <r>
      <t xml:space="preserve">             v tom:  </t>
    </r>
    <r>
      <rPr>
        <b/>
        <i/>
        <sz val="10"/>
        <rFont val="Arial CE"/>
      </rPr>
      <t>MŠ Sady</t>
    </r>
    <r>
      <rPr>
        <sz val="10"/>
        <rFont val="Arial CE"/>
      </rPr>
      <t xml:space="preserve"> (org. 305)</t>
    </r>
  </si>
  <si>
    <t xml:space="preserve">                               - příspěvek na provoz, včetně energií 1 188, včetně odpisů z nemovitého majetku </t>
  </si>
  <si>
    <r>
      <t xml:space="preserve">                               - příspěvek na údržbu </t>
    </r>
    <r>
      <rPr>
        <sz val="9"/>
        <rFont val="Arial CE"/>
      </rPr>
      <t xml:space="preserve">(malování a nátěry 61, výměna podlahových krytin 153) po zapojení FI a FR 200 </t>
    </r>
  </si>
  <si>
    <t xml:space="preserve">                               - příspěvek na investice </t>
  </si>
  <si>
    <r>
      <t xml:space="preserve">                          MŠ Máj</t>
    </r>
    <r>
      <rPr>
        <sz val="11"/>
        <rFont val="Calibri"/>
        <family val="2"/>
        <charset val="238"/>
        <scheme val="minor"/>
      </rPr>
      <t xml:space="preserve"> (org. 307)</t>
    </r>
  </si>
  <si>
    <t xml:space="preserve">                               - příspěvek na provoz, včetně energií 1 600, včetně odpisů z nemovitého majetku </t>
  </si>
  <si>
    <r>
      <t xml:space="preserve">                               - příspěvek na údržbu </t>
    </r>
    <r>
      <rPr>
        <sz val="9"/>
        <rFont val="Arial CE"/>
      </rPr>
      <t xml:space="preserve">(malování a nátěry 100, výměna podlahových krytin 54, oprava soc.zař. MŠ Vanč. 30, dorozumívací zař. MŠ KČ 117, výměna sklepních oken 20, oprava plotu MŠ Loučka 2.etapa 134) </t>
    </r>
  </si>
  <si>
    <r>
      <t xml:space="preserve">                               - příspěvek na investice</t>
    </r>
    <r>
      <rPr>
        <sz val="9"/>
        <rFont val="Arial CE"/>
      </rPr>
      <t xml:space="preserve"> (</t>
    </r>
    <r>
      <rPr>
        <sz val="9"/>
        <rFont val="Arial CE"/>
      </rPr>
      <t>multifunkční varný kotel 700) zapoejní FI a FR 300</t>
    </r>
  </si>
  <si>
    <r>
      <t xml:space="preserve">                          </t>
    </r>
    <r>
      <rPr>
        <b/>
        <i/>
        <sz val="10"/>
        <rFont val="Arial CE"/>
      </rPr>
      <t>MŠ Trojlístek</t>
    </r>
    <r>
      <rPr>
        <sz val="10"/>
        <rFont val="Arial CE"/>
      </rPr>
      <t xml:space="preserve"> (org. 309)</t>
    </r>
  </si>
  <si>
    <t xml:space="preserve">                               - příspěvek na provoz, včetně energií 1 287, včetně odpisů z nemovitého majetku </t>
  </si>
  <si>
    <r>
      <t xml:space="preserve">                               - příspěvek na údržbu </t>
    </r>
    <r>
      <rPr>
        <sz val="9"/>
        <rFont val="Arial CE"/>
      </rPr>
      <t>(oprava soc.zař. MŠ Kom , vč. PD 252, výměna podlahových krytin 100, malování a nátěry 110, oprava zahradního domku MŠ Beskydská 106</t>
    </r>
    <r>
      <rPr>
        <sz val="9"/>
        <rFont val="Arial CE"/>
      </rPr>
      <t xml:space="preserve">) po zapojení FI a FR 100 </t>
    </r>
  </si>
  <si>
    <r>
      <t xml:space="preserve">                               - příspěvek na investice </t>
    </r>
    <r>
      <rPr>
        <sz val="9"/>
        <rFont val="Arial CE"/>
      </rPr>
      <t>(PD na revitalizaci kotelny 50)</t>
    </r>
  </si>
  <si>
    <t xml:space="preserve">                                na údržbu ZŠ </t>
  </si>
  <si>
    <t xml:space="preserve">                                na investice</t>
  </si>
  <si>
    <r>
      <t xml:space="preserve">              v tom:  </t>
    </r>
    <r>
      <rPr>
        <b/>
        <i/>
        <sz val="10"/>
        <rFont val="Arial CE"/>
      </rPr>
      <t xml:space="preserve">ZŠ Jubilejní </t>
    </r>
    <r>
      <rPr>
        <sz val="10"/>
        <rFont val="Arial CE"/>
      </rPr>
      <t xml:space="preserve">celkem (org. 321) </t>
    </r>
  </si>
  <si>
    <t xml:space="preserve">                              - příspěvek na provoz, včetně energií 5 445, včetně odpisů z nemovitého majetku </t>
  </si>
  <si>
    <r>
      <t xml:space="preserve">                              - přísp.na údržbu</t>
    </r>
    <r>
      <rPr>
        <sz val="9"/>
        <rFont val="Arial CE"/>
      </rPr>
      <t xml:space="preserve"> (Jubilejní: malování a nátěry 275, oprava obkladů soc.zař. 820) ZŠ Dlouhá malování a nátěry 275, oprava dveřních pantů 103, oprava střechy a nátěr pergoly 58) po zapojení FR a FI 400 tis. Kč </t>
    </r>
  </si>
  <si>
    <r>
      <t xml:space="preserve">                              - příspěvek na investice </t>
    </r>
    <r>
      <rPr>
        <sz val="9"/>
        <rFont val="Arial CE"/>
      </rPr>
      <t>(ZŠ Jubilejní: 0</t>
    </r>
    <r>
      <rPr>
        <sz val="9"/>
        <rFont val="Arial CE"/>
      </rPr>
      <t>, ZŠ Dlouhá:</t>
    </r>
    <r>
      <rPr>
        <sz val="9"/>
        <rFont val="Arial CE"/>
      </rPr>
      <t xml:space="preserve"> </t>
    </r>
    <r>
      <rPr>
        <sz val="9"/>
        <rFont val="Arial CE"/>
      </rPr>
      <t>přístřešek dopravního hřiště 292</t>
    </r>
    <r>
      <rPr>
        <sz val="9"/>
        <rFont val="Arial CE"/>
      </rPr>
      <t>)</t>
    </r>
  </si>
  <si>
    <r>
      <t xml:space="preserve">              v tom:  </t>
    </r>
    <r>
      <rPr>
        <b/>
        <i/>
        <sz val="10"/>
        <rFont val="Arial CE"/>
      </rPr>
      <t xml:space="preserve">ZŠ Komenského 66 </t>
    </r>
    <r>
      <rPr>
        <sz val="10"/>
        <rFont val="Arial CE"/>
      </rPr>
      <t>(org. 322)</t>
    </r>
  </si>
  <si>
    <t xml:space="preserve">                              - příspěvek na provoz, včetně energií 2 624, včetně odpisů z nemovitého majetku </t>
  </si>
  <si>
    <r>
      <t xml:space="preserve">                              - příspěvek na údržbu </t>
    </r>
    <r>
      <rPr>
        <sz val="9"/>
        <rFont val="Arial CE"/>
      </rPr>
      <t>(malování a nátěry 200, povrchová úprava podlah tělocvičen 600) po zapojení FR a FI 500 tis. Kč</t>
    </r>
  </si>
  <si>
    <r>
      <t xml:space="preserve">                          </t>
    </r>
    <r>
      <rPr>
        <b/>
        <i/>
        <sz val="10"/>
        <rFont val="Arial CE"/>
      </rPr>
      <t>ZŠ Komenského 68</t>
    </r>
    <r>
      <rPr>
        <sz val="10"/>
        <rFont val="Arial CE"/>
      </rPr>
      <t xml:space="preserve"> (org. 323)</t>
    </r>
  </si>
  <si>
    <t xml:space="preserve">                              - příspěvek na provoz, včetně energií 2 178, včetně odpisů z nemovitého majetku </t>
  </si>
  <si>
    <r>
      <t xml:space="preserve">                              - příspěvek na údržbu </t>
    </r>
    <r>
      <rPr>
        <sz val="9"/>
        <rFont val="Arial CE"/>
      </rPr>
      <t>(</t>
    </r>
    <r>
      <rPr>
        <sz val="9"/>
        <rFont val="Arial CE"/>
      </rPr>
      <t xml:space="preserve">malování a nátěry 400, výměna trámu na střeše a výměna světlíků 75) po zapojení FR a FI 210 </t>
    </r>
  </si>
  <si>
    <r>
      <t xml:space="preserve">                             - příspěvek na investice</t>
    </r>
    <r>
      <rPr>
        <sz val="9"/>
        <rFont val="Arial CE"/>
      </rPr>
      <t xml:space="preserve"> (</t>
    </r>
    <r>
      <rPr>
        <sz val="9"/>
        <rFont val="Arial CE"/>
      </rPr>
      <t xml:space="preserve">modernizace kamerového sstému 65, zabudování řetězových pohonů na okna v tělocvičně 180, chladicí skříň 75) po zapojení FR a FI  320 tis. Kč </t>
    </r>
  </si>
  <si>
    <r>
      <t xml:space="preserve">                         </t>
    </r>
    <r>
      <rPr>
        <b/>
        <i/>
        <sz val="10"/>
        <rFont val="Arial CE"/>
      </rPr>
      <t xml:space="preserve">ZŠ Tyršova </t>
    </r>
    <r>
      <rPr>
        <sz val="10"/>
        <rFont val="Arial CE"/>
      </rPr>
      <t>(org. 325)</t>
    </r>
  </si>
  <si>
    <t xml:space="preserve">                             - příspěvek na provoz (vč. Montessori 250), vč.energií 3 168, vč.odpisů z nem.majetku</t>
  </si>
  <si>
    <r>
      <t xml:space="preserve">                             - příspěvek na údržbu</t>
    </r>
    <r>
      <rPr>
        <sz val="9"/>
        <rFont val="Arial CE"/>
      </rPr>
      <t xml:space="preserve"> (malování a nátěry 200, </t>
    </r>
    <r>
      <rPr>
        <sz val="9"/>
        <rFont val="Arial CE"/>
      </rPr>
      <t xml:space="preserve">poklop na kovovou jímku 100, </t>
    </r>
    <r>
      <rPr>
        <sz val="9"/>
        <rFont val="Arial CE"/>
      </rPr>
      <t>oprava vstupních dveří 127)</t>
    </r>
  </si>
  <si>
    <r>
      <t xml:space="preserve">                             - příspěvek na investice (smažicí pánev 210, bezpečnostní systém 580, </t>
    </r>
    <r>
      <rPr>
        <sz val="10"/>
        <rFont val="Arial CE"/>
      </rPr>
      <t>míchací kotel 1 270</t>
    </r>
    <r>
      <rPr>
        <sz val="10"/>
        <rFont val="Arial CE"/>
      </rPr>
      <t xml:space="preserve">, interaktivní tabule 200) po zapojení FR a FI 590  </t>
    </r>
  </si>
  <si>
    <r>
      <t xml:space="preserve">z toho: </t>
    </r>
    <r>
      <rPr>
        <b/>
        <i/>
        <sz val="10"/>
        <rFont val="Arial CE"/>
      </rPr>
      <t>SVČ Fokus</t>
    </r>
  </si>
  <si>
    <t xml:space="preserve">                  - příspěvek na provoz, včetně energií 1 170, včetně odpisů z nemovitého majetku </t>
  </si>
  <si>
    <t xml:space="preserve">                  - příspěvek na údržbu (sanace vnitřní části objektu a ventilace skepu 270, malování a nátěry 90) po zapojení FR a FI 360</t>
  </si>
  <si>
    <t xml:space="preserve">                             - příspěvek na investice </t>
  </si>
  <si>
    <r>
      <t>Ostatní tělovýchovná činnost</t>
    </r>
    <r>
      <rPr>
        <sz val="11"/>
        <rFont val="Calibri"/>
        <family val="2"/>
        <charset val="238"/>
        <scheme val="minor"/>
      </rPr>
      <t xml:space="preserve"> </t>
    </r>
  </si>
  <si>
    <r>
      <t xml:space="preserve">Divadelní činnost - </t>
    </r>
    <r>
      <rPr>
        <b/>
        <i/>
        <sz val="10"/>
        <rFont val="Arial CE"/>
      </rPr>
      <t>Beskydské divadlo</t>
    </r>
    <r>
      <rPr>
        <b/>
        <sz val="9"/>
        <rFont val="Arial CE"/>
      </rPr>
      <t xml:space="preserve"> </t>
    </r>
    <r>
      <rPr>
        <sz val="9"/>
        <rFont val="Arial CE"/>
      </rPr>
      <t>(org. 504)</t>
    </r>
  </si>
  <si>
    <t>z toho: příspěvek na provoz, včetně energií 2 835, včetně odpisů z nemovitého majetku 522</t>
  </si>
  <si>
    <r>
      <t xml:space="preserve">             příspěvek na údržbu  </t>
    </r>
    <r>
      <rPr>
        <sz val="9"/>
        <rFont val="Arial CE"/>
      </rPr>
      <t xml:space="preserve"> </t>
    </r>
  </si>
  <si>
    <t xml:space="preserve">                  - příspěvek na investice </t>
  </si>
  <si>
    <r>
      <t xml:space="preserve">z toho: osadní výbory </t>
    </r>
    <r>
      <rPr>
        <sz val="9"/>
        <rFont val="Arial CE"/>
      </rPr>
      <t>(Žilina, Straník, Bludovice, Kojetín, Loučka)</t>
    </r>
  </si>
  <si>
    <t>3322</t>
  </si>
  <si>
    <t>z toho: dohody (odborné texty na tabulky, pasport MPR hradební zdi)</t>
  </si>
  <si>
    <t xml:space="preserve">Drobný materiál </t>
  </si>
  <si>
    <t>Up-grade informačního systému památek (okolonas.eu)</t>
  </si>
  <si>
    <t xml:space="preserve">             Propagace v rámci EHD (vlajky a jiné), postřiky hradebních zdí, vč. likvidace náletů, sbírky, rozšíření, posudky, zprac. Programu regenerace MPR, tisk</t>
  </si>
  <si>
    <r>
      <t xml:space="preserve">             Drobné opravy - údržba 50, restaurování kříže Skalky</t>
    </r>
    <r>
      <rPr>
        <sz val="10"/>
        <rFont val="Arial CE"/>
      </rPr>
      <t xml:space="preserve"> 150)</t>
    </r>
  </si>
  <si>
    <t>3326</t>
  </si>
  <si>
    <t>z toho:  drobný materiál 10, oprava kříže a kaplí, pomník P. Vavřík 350,obnova schodů kaple Kojetín 80, obnova kaple Straník výmalba 20, obnoa sochy z kaple Loučka 80,</t>
  </si>
  <si>
    <t xml:space="preserve">            elektrická energie (zvonění kaple Kojetín, Bludovice, Straník) </t>
  </si>
  <si>
    <r>
      <t xml:space="preserve">z toho: </t>
    </r>
    <r>
      <rPr>
        <b/>
        <i/>
        <sz val="10"/>
        <rFont val="Arial CE"/>
      </rPr>
      <t>Městské kulturní středisko</t>
    </r>
    <r>
      <rPr>
        <b/>
        <sz val="10"/>
        <rFont val="Arial CE"/>
      </rPr>
      <t xml:space="preserve"> </t>
    </r>
    <r>
      <rPr>
        <sz val="9"/>
        <rFont val="Arial CE"/>
      </rPr>
      <t>(org. 501)</t>
    </r>
  </si>
  <si>
    <t xml:space="preserve">           -  příspěvek na provoz MKS a Kina Květen, vč.energií 1 620, vč.odpisů z nem.majetku 178 </t>
  </si>
  <si>
    <t xml:space="preserve">          -  příspěvek na investice (kamerový systém knihovny 180, instalace klimatizace do výstavní síně Stará pošta 73, spisová služba Gordic 61) zapojení FR a FI 314</t>
  </si>
  <si>
    <r>
      <t xml:space="preserve">           -  příspěvek na údržbu </t>
    </r>
    <r>
      <rPr>
        <sz val="9"/>
        <rFont val="Arial CE"/>
      </rPr>
      <t xml:space="preserve">(sanační práce v klubovně Bašta 50, výměna oken Stará pošta, zapojení do PR MPR 330, oprava nátěru plotu kolem knihovny 193) Kino Květen (oprava digit. projektoru 425, výměna externího osvětlení kina 98) zapojení FR a FI 1096 </t>
    </r>
  </si>
  <si>
    <r>
      <t xml:space="preserve">            mimořádné dotace a dary (org. 1180): </t>
    </r>
    <r>
      <rPr>
        <sz val="9"/>
        <rFont val="Arial CE"/>
      </rPr>
      <t>MŠ Beruška 267, ZŠ Galaxie 452 a MŠ Bludovice 61,776 - všechny 3 subjekty na úhradu režijních nákladů na stravování dětí včetně dovozu, ZO ČSOP Bartošovice  záchrana handicapovaných zvířat 90, Česká křesťanská akademie 15, stipendia 200</t>
    </r>
  </si>
  <si>
    <t>z toho : platy 18400, zák.odvody 4538,4 + 1647, ochr. pomůcky 0, zdrav.pomůcky 5, výstroj 350, knihy, časopisy a tisk 2, DHM 163, materiál 143, elektř. 35, PHM 264, služby pošt 1, telekomunikace 245, nájemné 30, konzult.a porad.služby 3, školení 77, konference 3, služby 1490-750, opravy a udrž. 275, služby zpracování dat 200, cestovné 17, neinv.přísp.a náhrady-prac.úrazy 50, kolky 10, náhrady za nemoc 150, správní poplatky 6, investice: progr. vybavení, stroje: kamera pro RZ 170, kamera MKDS 150, záznamové zařízení hovorů 250</t>
  </si>
  <si>
    <r>
      <t>Chata Jičínka-</t>
    </r>
    <r>
      <rPr>
        <b/>
        <sz val="10"/>
        <rFont val="Arial CE"/>
      </rPr>
      <t>org.4381</t>
    </r>
    <r>
      <rPr>
        <sz val="10"/>
        <rFont val="Arial CE"/>
      </rPr>
      <t xml:space="preserve"> </t>
    </r>
    <r>
      <rPr>
        <sz val="9"/>
        <rFont val="Arial CE"/>
      </rPr>
      <t xml:space="preserve">(v tom: drobný hmotný majetek 80, materiál 20, voda 11, elektr.energie 170, PHM 1, služby-praní, odpady,... 30, opravy a udržování 150, místní poplatky 20, </t>
    </r>
    <r>
      <rPr>
        <b/>
        <sz val="9"/>
        <rFont val="Arial CE"/>
      </rPr>
      <t>investice:</t>
    </r>
    <r>
      <rPr>
        <sz val="9"/>
        <rFont val="Arial CE"/>
      </rPr>
      <t xml:space="preserve"> další etapa - rekonstrukce střechy, spol. místnost a terenní úpravy 500)</t>
    </r>
  </si>
  <si>
    <r>
      <t xml:space="preserve">Ochrana obyvatelstva </t>
    </r>
    <r>
      <rPr>
        <sz val="9"/>
        <rFont val="Arial CE"/>
      </rPr>
      <t>(letáky+uživat.příručky 1, DHM 20, zpracování dat-data hosting, GSM přenosy 35, systém varování před povodněmi-hladinoměry dle servisní smlouvy 24, opravy a udržování systému varování před povodněmi 30)</t>
    </r>
  </si>
  <si>
    <r>
      <t xml:space="preserve">Činnost ost. orgánů státní správy v oblasti civil.nouzového hospod. </t>
    </r>
    <r>
      <rPr>
        <sz val="9"/>
        <rFont val="Arial CE"/>
      </rPr>
      <t>(čerpá se jen při živelních pohromách: přikrývky, písek+pytle, respirátory, dezinfekce, zabezpečení chodu evak.středisek, teplo, elektrická energie, PHM, služby: ubytovací,stravovací,dopravní)</t>
    </r>
  </si>
  <si>
    <r>
      <t xml:space="preserve">Ostatní správa v oblasti krizového řízení </t>
    </r>
    <r>
      <rPr>
        <sz val="9"/>
        <rFont val="Arial CE"/>
      </rPr>
      <t>(PHM do elektrocentrály 1, služby 2, materiál 1, knihy+učební pomůcky+tisk 1) - čerpá se jen v mimořádných událostech</t>
    </r>
  </si>
  <si>
    <r>
      <t xml:space="preserve">Požární ochrana - profesionální část </t>
    </r>
    <r>
      <rPr>
        <sz val="9"/>
        <rFont val="Arial CE"/>
      </rPr>
      <t>(příspěvek HZS MSK dle smlouvy zvýšené o inflaci - předpoklad 10 %)</t>
    </r>
  </si>
  <si>
    <r>
      <t xml:space="preserve">Požární ochrana - dobrovolná část </t>
    </r>
    <r>
      <rPr>
        <sz val="9"/>
        <rFont val="Arial CE"/>
      </rPr>
      <t>(pro hasiče Straník: OOPP 20, DHM - vysoušeč, svítilny 25, materiál 10, PHM 15, služby+internet 5, nákup služeb-technické prohlídky vozidel, měření emisí, výměna pneu,... 10, opravy a udržování-příprava na STK, drobné opravy vozového parku 40)</t>
    </r>
  </si>
  <si>
    <t>Zastupitelstva obcí, org. 3381</t>
  </si>
  <si>
    <r>
      <t xml:space="preserve">z toho </t>
    </r>
    <r>
      <rPr>
        <b/>
        <sz val="9"/>
        <rFont val="Arial CE"/>
      </rPr>
      <t>provoz</t>
    </r>
    <r>
      <rPr>
        <sz val="9"/>
        <rFont val="Arial CE"/>
      </rPr>
      <t>: činnost místní správy-</t>
    </r>
    <r>
      <rPr>
        <b/>
        <sz val="9"/>
        <rFont val="Arial CE"/>
      </rPr>
      <t>org.381</t>
    </r>
    <r>
      <rPr>
        <sz val="9"/>
        <rFont val="Arial CE"/>
      </rPr>
      <t xml:space="preserve"> v tom: odměny za užití duševního vlastnictví-OSA 40, ochranné pomůcky - OOPP pro nové zaměstnance a obměna stávajících 40, léky a zdrav.materiál 6, knihy+učební pomůcky+tisk 100, Novojičínský zpravodaj 500, drobný hmotný majetek-nábytek 1000, mobily, skartovačky, kan.židle, skříně, police 380, podlah.krytiny 200, materiál-kancelářský, hygienický, čistící, doručovací, ikebana, automobily-mazadla, nemrznoucí směsi,... 1075, voda 444, teplo 3150, elektr.energie 2550, pevná paliva 5, PHM 170, služby pošt 2310, telekomun.120, nájemné 140, právní služby 357,4, služby BOZP 72,6, bezplatné právní služby pro veřejnost 50, zpracování dat 281, služby vč. úklidu,servisu kopírek, elektrorevize 4285, opravy a udržování - servis vozidel 300,opravy židlí 20, příp. škodní události 100, malování, nátěry oken a dveří 450, Div. 8 garáže - oprava kanalizace, oprava garážových vrat 30,  ostatní opravy 1000, okna sekretariát VM 150, Div. 1 kanalizace 400, Div. 1 střešní okna 950, Div. 8 brána a zeď 350, pohoštění 200, ostatní nákupy (čl. přísp. auditorů a tajemníků) 4,5, daně a poplatky vč. dálničních známek 30, ostatní výdaje 2, </t>
    </r>
  </si>
  <si>
    <r>
      <t>z toho</t>
    </r>
    <r>
      <rPr>
        <b/>
        <sz val="9"/>
        <rFont val="Arial CE"/>
      </rPr>
      <t xml:space="preserve"> investice: </t>
    </r>
    <r>
      <rPr>
        <sz val="9"/>
        <rFont val="Arial CE"/>
      </rPr>
      <t>činnost místní správy-</t>
    </r>
    <r>
      <rPr>
        <b/>
        <sz val="9"/>
        <rFont val="Arial CE"/>
      </rPr>
      <t>org.381:</t>
    </r>
    <r>
      <rPr>
        <sz val="9"/>
        <rFont val="Arial CE"/>
      </rPr>
      <t xml:space="preserve"> soubor nábytku, koberec, kuch. linky 100, sl. vozidlo 1500</t>
    </r>
  </si>
  <si>
    <r>
      <t xml:space="preserve">Úsek informatiky </t>
    </r>
    <r>
      <rPr>
        <sz val="9"/>
        <rFont val="Arial CE"/>
      </rPr>
      <t xml:space="preserve">- </t>
    </r>
    <r>
      <rPr>
        <b/>
        <sz val="9"/>
        <rFont val="Arial CE"/>
      </rPr>
      <t>provoz - org.3381</t>
    </r>
    <r>
      <rPr>
        <sz val="9"/>
        <rFont val="Arial CE"/>
      </rPr>
      <t xml:space="preserve"> (v tom: drobný hmotný majetek-nové PC a LCD monitory, notebooky, kopírky, tiskárny, web kamera - nový HW, drobné síťové prvky, UPS 790, materiál 195, nájemné 40, školení 50, služby zpracování dat 3097,3, ost.služby-znalecké posudky, osvědčení, proj. dokumentace kybernetická bezpečnost NIS2 200, opravy a udržování 240, nákup softwaru 70.</t>
    </r>
  </si>
  <si>
    <r>
      <t>Úsek informatiky</t>
    </r>
    <r>
      <rPr>
        <b/>
        <sz val="9"/>
        <rFont val="Arial CE"/>
      </rPr>
      <t xml:space="preserve"> </t>
    </r>
    <r>
      <rPr>
        <sz val="9"/>
        <rFont val="Arial CE"/>
      </rPr>
      <t xml:space="preserve">- </t>
    </r>
    <r>
      <rPr>
        <b/>
        <sz val="9"/>
        <rFont val="Arial CE"/>
      </rPr>
      <t xml:space="preserve">investice - org.3381 </t>
    </r>
    <r>
      <rPr>
        <sz val="9"/>
        <rFont val="Arial CE"/>
      </rPr>
      <t xml:space="preserve">programové vybavení - rozvoj GIS 200, nákup IS 1162,81, nákup SW -office 2023 700, nový plotr 60, nákup scaneru A3 70. </t>
    </r>
  </si>
  <si>
    <r>
      <t>Mobilní telefony-</t>
    </r>
    <r>
      <rPr>
        <b/>
        <sz val="10"/>
        <rFont val="Arial CE"/>
      </rPr>
      <t>org.7381</t>
    </r>
  </si>
  <si>
    <r>
      <t>Pevné telefony-</t>
    </r>
    <r>
      <rPr>
        <b/>
        <sz val="10"/>
        <rFont val="Arial CE"/>
      </rPr>
      <t>org.8381</t>
    </r>
  </si>
  <si>
    <r>
      <t>Dotace na OSPOD-</t>
    </r>
    <r>
      <rPr>
        <b/>
        <sz val="10"/>
        <rFont val="Arial CE"/>
      </rPr>
      <t>org. 1385</t>
    </r>
    <r>
      <rPr>
        <sz val="10"/>
        <rFont val="Arial CE"/>
      </rPr>
      <t xml:space="preserve"> </t>
    </r>
    <r>
      <rPr>
        <sz val="9"/>
        <rFont val="Arial CE"/>
      </rPr>
      <t xml:space="preserve">(v tom: knihy 5, DHM 30, materiál 30, PHM 40, služby telekomunikací 18, zpracování dat 72,6, ostatní služby 10, nájemné - leasing 140,3, služby peněžních ústavů - pojištění 15,114) </t>
    </r>
  </si>
  <si>
    <t>Humanitární zahraniční pomoc přímá</t>
  </si>
  <si>
    <r>
      <t>Pojištění funkčně nespecifikované</t>
    </r>
    <r>
      <rPr>
        <sz val="9"/>
        <rFont val="Arial CE"/>
      </rPr>
      <t xml:space="preserve"> (pojištění 1500, náhrady za nezpůsobenou újmu 50)</t>
    </r>
  </si>
  <si>
    <r>
      <t xml:space="preserve">Rozhlas a televize </t>
    </r>
    <r>
      <rPr>
        <sz val="10"/>
        <rFont val="Arial CE"/>
      </rPr>
      <t>nákup ost. služeb 3109</t>
    </r>
  </si>
  <si>
    <r>
      <t>Zastupitelstva obcí</t>
    </r>
    <r>
      <rPr>
        <sz val="9"/>
        <rFont val="Arial CE"/>
      </rPr>
      <t xml:space="preserve"> (ost.platy-refundace mzdy 30, odměny členů ZM 8520, zák.odvody 1046,6+766,8, refund.zák.odvodů 12, školení a vzdělávání pro uvolněné ZM 10, parkovné 0,5, cestovné (ubytování a doprava) 20, pohoštění vč.komisí a výborů 200, poplatky na konference 7, ošatné 90, dary 30)</t>
    </r>
  </si>
  <si>
    <r>
      <t>z toho provoz: činnost místní správy-</t>
    </r>
    <r>
      <rPr>
        <b/>
        <sz val="9"/>
        <rFont val="Arial CE"/>
      </rPr>
      <t>org.381 (bez OSPODu)</t>
    </r>
    <r>
      <rPr>
        <sz val="9"/>
        <rFont val="Arial CE"/>
      </rPr>
      <t xml:space="preserve"> v tom: platy 93200, ost.platy 10, dohody 1400, refundace 10, zák.odvody 23461+8514+520+1, školení a vzdělávání 900, elektronické předplatné 50, léky a zdr. mat. 20, právní služby 50, nákup ostatních služeb 2600, cestovné 350, konference 15, ostatní (ošatné ceremoniářky,matrikářky,hudebníci) 204, náhrady 40, náhrady mezd v nemoci  2000, </t>
    </r>
  </si>
  <si>
    <r>
      <t>Dotace na OSPOD-</t>
    </r>
    <r>
      <rPr>
        <b/>
        <sz val="10"/>
        <rFont val="Arial CE"/>
      </rPr>
      <t>org. 1385</t>
    </r>
    <r>
      <rPr>
        <sz val="10"/>
        <rFont val="Arial CE"/>
      </rPr>
      <t xml:space="preserve"> </t>
    </r>
    <r>
      <rPr>
        <sz val="9"/>
        <rFont val="Arial CE"/>
      </rPr>
      <t>v tom: platy 6900, dohody 30, zák.odvody 1718,6+623,7, školení 180, cestovné 10</t>
    </r>
  </si>
  <si>
    <r>
      <t>Sociální fond</t>
    </r>
    <r>
      <rPr>
        <sz val="10"/>
        <rFont val="Arial CE"/>
      </rPr>
      <t xml:space="preserve"> </t>
    </r>
    <r>
      <rPr>
        <sz val="9"/>
        <rFont val="Arial CE"/>
      </rPr>
      <t>(nákup ost. sl.  4067+60+21, rekreace zaměstnanců 3140, pohoštění-setkání zaměstnanců+bývalých zaměstnanců 206, dary obyvatelstvu při úmrtí zaměstnance nebo člena rodiny 100, jubilea 285, penzijní a životní pojištění zaměstn. 1150+30, akce odborů+nájemné Mořkov 26+9</t>
    </r>
  </si>
  <si>
    <r>
      <t xml:space="preserve">Nebytové hospodářství </t>
    </r>
    <r>
      <rPr>
        <sz val="9"/>
        <rFont val="Arial CE"/>
      </rPr>
      <t>(Sokolovská 9: drobný hmotný majetek 3, materiál 1, služby 3)</t>
    </r>
  </si>
  <si>
    <r>
      <t xml:space="preserve">Pohřebnictví </t>
    </r>
    <r>
      <rPr>
        <sz val="9"/>
        <rFont val="Arial CE"/>
      </rPr>
      <t>(úhrada sociálních pohřbů)</t>
    </r>
  </si>
  <si>
    <t>z toho: věcné dary/nákup materiálu (státní příspěvek na výkon SPOD) ÚZ 13024, org. 1385</t>
  </si>
  <si>
    <t xml:space="preserve">             terapeutické pobyty pro děti s omezenými příležitostmi (v tom dar Veolie 50)</t>
  </si>
  <si>
    <t>z toho: nákup služeb - Komunitní plánování (org. 0439), včetně zájezdu pro seniory 50</t>
  </si>
  <si>
    <t>z toho:   Klub seniorů Nový Jičín (org. 0383)</t>
  </si>
  <si>
    <t xml:space="preserve">               Klub seniorů Straník (org. 2383)</t>
  </si>
  <si>
    <t xml:space="preserve">               Klub seniorů Loučka (org. 3383)</t>
  </si>
  <si>
    <t xml:space="preserve">               Kavárničky - setkání seniorů v DPS (org. 3393)</t>
  </si>
  <si>
    <t xml:space="preserve">               25. výročí pečovatelské služby v Novém Jičíně - ProSenior</t>
  </si>
  <si>
    <r>
      <t>Záležitosti soc. věcí a politiky nezaměstn. j.n.</t>
    </r>
    <r>
      <rPr>
        <b/>
        <sz val="9"/>
        <rFont val="Arial CE"/>
      </rPr>
      <t xml:space="preserve"> </t>
    </r>
    <r>
      <rPr>
        <sz val="9"/>
        <rFont val="Arial CE"/>
      </rPr>
      <t>(nákup tiskopisů receptů a žádanek na omamné látky)</t>
    </r>
  </si>
  <si>
    <t>Rezerva</t>
  </si>
  <si>
    <r>
      <t xml:space="preserve">             podpora sociálních služeb dle zákona o soc.službách (org. 1113), </t>
    </r>
    <r>
      <rPr>
        <sz val="8"/>
        <rFont val="Arial CE"/>
      </rPr>
      <t>vč. spolufinancování obcí 1.459.028 Kč</t>
    </r>
  </si>
  <si>
    <r>
      <t xml:space="preserve">             podpora občanů města v pobytových soc. zařízeních (org. 1114), </t>
    </r>
    <r>
      <rPr>
        <sz val="8"/>
        <rFont val="Arial CE"/>
      </rPr>
      <t>vč. spolufinancování obcí 1.203.095 Kč</t>
    </r>
  </si>
  <si>
    <t xml:space="preserve">             podpora dostupnosti stomatologické péče ve městě Nový Jičín</t>
  </si>
  <si>
    <r>
      <t xml:space="preserve">             individuální dotace z IP kraje -Charita AD 1.249.000, Sl.Diakonie Soc.reh. 298.000, CSS SAS 480.000, Jinak Podpora sam.bydlení 70.000 </t>
    </r>
    <r>
      <rPr>
        <sz val="10"/>
        <rFont val="Arial CE"/>
      </rPr>
      <t>+ zapojení Fondu soc.služeb v celkové výši 559.400 Kč</t>
    </r>
  </si>
  <si>
    <t xml:space="preserve">             individuální dotace z IP kraje 2022+ -Charita AD 1.644.000, Sl.Diakonie Soc.reh. 596.000, Jinak Podpora sam.bydlení 70.000</t>
  </si>
  <si>
    <t xml:space="preserve">             individuální dotace na Seniorpoint Nový Jičín (org. 5383)</t>
  </si>
  <si>
    <r>
      <t xml:space="preserve">z toho </t>
    </r>
    <r>
      <rPr>
        <b/>
        <sz val="10"/>
        <rFont val="Arial CE"/>
      </rPr>
      <t>Pečovatelská služba</t>
    </r>
    <r>
      <rPr>
        <b/>
        <sz val="9"/>
        <rFont val="Arial CE"/>
      </rPr>
      <t xml:space="preserve"> (org.390)</t>
    </r>
    <r>
      <rPr>
        <sz val="9"/>
        <rFont val="Arial CE"/>
      </rPr>
      <t xml:space="preserve">: platy4530+785, dohody 60+50, zákonné odvody 1150+237, 408+71, potraviny 1, ochranné osobní pomůcky 40, léky+zdrav.mater.3, prádlo+oděv 2, knihy+tisk 1,5, DHM  80, materiál  120, elektř. 83, PHM 120, služby telekomunikací 0, mobily 12, pevné linky 3, školení a vzdělávání 50, zpracování dat 40, služby 70, opravy a udržování 150, cestovné 20, účastnické poplatky na konference 12, ostatní nákupy 0, neinvestiční transfery spolkům 3,5, náhrady mezd v době nemoci 83+20, dopravní prostředky 0   </t>
    </r>
  </si>
  <si>
    <r>
      <t xml:space="preserve">z toho </t>
    </r>
    <r>
      <rPr>
        <b/>
        <sz val="10"/>
        <rFont val="Arial CE"/>
      </rPr>
      <t>Denní stacionář=Domovinka</t>
    </r>
    <r>
      <rPr>
        <b/>
        <sz val="9"/>
        <rFont val="Arial CE"/>
      </rPr>
      <t xml:space="preserve"> (org.1391)</t>
    </r>
    <r>
      <rPr>
        <sz val="9"/>
        <rFont val="Arial CE"/>
      </rPr>
      <t>: platy 1040+ 410, dohody 60, zákonné odvody270+103 96+40, ochr.os.pomůcky 8, prádlo+oděv 1,5, knihy+tisk 1, DHM 15, materiál 32, elektrická energie 17, služby telekomunikací 1, školení a vzdělávání 10, zpracování dat 10, služby 33, opravy a údržba 58, cestovné 1, účastn.popl.na konferencích 2,5, náhrady mezd v době nemoci  5+10</t>
    </r>
  </si>
  <si>
    <r>
      <t xml:space="preserve">z toho </t>
    </r>
    <r>
      <rPr>
        <b/>
        <sz val="10"/>
        <rFont val="Arial CE"/>
      </rPr>
      <t xml:space="preserve">Odlehčovací služba Pohoda </t>
    </r>
    <r>
      <rPr>
        <b/>
        <sz val="9"/>
        <rFont val="Arial CE"/>
      </rPr>
      <t>(org.1393)</t>
    </r>
    <r>
      <rPr>
        <sz val="9"/>
        <rFont val="Arial CE"/>
      </rPr>
      <t xml:space="preserve">: platy 3360+940, dohody 400, zákonné odvody 900+235,  350+85, OOP+oděvy 20+8, DHM 45, materiál 60, elektř.30, telef. 1, školení a vzdělávání 25, zpracování dat 20, služby 50, opravy a údržba 15, cestovné 1, poplatky na konference 2,5, náhrady v době nemoci  80+15                                               </t>
    </r>
  </si>
  <si>
    <t xml:space="preserve">z toho investice: nákup 2 vozidel </t>
  </si>
  <si>
    <t xml:space="preserve">Pěstební činnost </t>
  </si>
  <si>
    <t xml:space="preserve">Celospolečenské funkce lesů </t>
  </si>
  <si>
    <r>
      <t xml:space="preserve">Ostatní správa ve vodním hospodářství </t>
    </r>
    <r>
      <rPr>
        <sz val="9"/>
        <rFont val="Arial CE"/>
      </rPr>
      <t>(havárie)</t>
    </r>
  </si>
  <si>
    <r>
      <t>Sběr a svoz nebezpečných odpadů</t>
    </r>
    <r>
      <rPr>
        <b/>
        <sz val="9"/>
        <rFont val="Arial CE"/>
      </rPr>
      <t xml:space="preserve"> </t>
    </r>
    <r>
      <rPr>
        <sz val="9"/>
        <rFont val="Arial CE"/>
      </rPr>
      <t>(TSM: 50)</t>
    </r>
  </si>
  <si>
    <r>
      <t xml:space="preserve">z toho: TSM příspěvek na investice </t>
    </r>
    <r>
      <rPr>
        <sz val="9"/>
        <rFont val="Arial CE"/>
      </rPr>
      <t>(2024: ramenový nakladač 4 250 mil.)</t>
    </r>
  </si>
  <si>
    <r>
      <t xml:space="preserve">Využívání a zneškodňování ostatních odpadů </t>
    </r>
    <r>
      <rPr>
        <sz val="10"/>
        <rFont val="Arial CE"/>
      </rPr>
      <t>(pořízení 300 ks kompostérů z dotace)</t>
    </r>
  </si>
  <si>
    <r>
      <t xml:space="preserve">Monitoring půdy a podzemní vody </t>
    </r>
    <r>
      <rPr>
        <sz val="9"/>
        <rFont val="Arial CE"/>
      </rPr>
      <t xml:space="preserve">(sledování vrtů na Kojetíně) </t>
    </r>
  </si>
  <si>
    <r>
      <t>Chráněné části přírody</t>
    </r>
    <r>
      <rPr>
        <sz val="9"/>
        <rFont val="Arial CE"/>
      </rPr>
      <t xml:space="preserve"> (památné stromy, významné krajinné prvky)</t>
    </r>
  </si>
  <si>
    <t xml:space="preserve">z toho: Zelené město </t>
  </si>
  <si>
    <r>
      <t xml:space="preserve">             příspěvek na investice TSM </t>
    </r>
    <r>
      <rPr>
        <sz val="9"/>
        <rFont val="Arial CE"/>
      </rPr>
      <t xml:space="preserve">(2024:hákový nakladač 2 600 tis., přeložka elektriky SD Palackého 150 tis.) </t>
    </r>
  </si>
  <si>
    <t>031 - Dotace, návratné finanční výpomoci a dary cizím subjektům</t>
  </si>
  <si>
    <r>
      <t>031/</t>
    </r>
    <r>
      <rPr>
        <b/>
        <sz val="9"/>
        <rFont val="Arial CE"/>
      </rPr>
      <t>2321</t>
    </r>
    <r>
      <rPr>
        <sz val="9"/>
        <rFont val="Arial CE"/>
      </rPr>
      <t>/6371</t>
    </r>
  </si>
  <si>
    <t xml:space="preserve">                    Dotace na vybudování malých domovních čistíren odpadních vod</t>
  </si>
  <si>
    <r>
      <t>031/</t>
    </r>
    <r>
      <rPr>
        <b/>
        <sz val="9"/>
        <rFont val="Arial CE"/>
      </rPr>
      <t>3634</t>
    </r>
    <r>
      <rPr>
        <sz val="9"/>
        <rFont val="Arial CE"/>
      </rPr>
      <t>/6371</t>
    </r>
  </si>
  <si>
    <t xml:space="preserve">                    Dotace na podporu využití zachycené dešťové vody </t>
  </si>
  <si>
    <t>Střední odborné školy (EDUCA) - běžné opravy 100, zápočet investic a nájmu 303</t>
  </si>
  <si>
    <t xml:space="preserve">   Sportovní hala s bazénem: org. 0515</t>
  </si>
  <si>
    <t xml:space="preserve">Areál krytého bazénu:  - instalace předokenních žaluzií na JZ stěnu budovy </t>
  </si>
  <si>
    <t xml:space="preserve">                                        - Nákup zahradního traktoru s hydraulickým vyprazdňováním koše</t>
  </si>
  <si>
    <t xml:space="preserve">                                        - nákup 14 ks polohov.lehátek pro venkovní ochlazovnu (100), hliníkové nosné plošiny (80), odstředivka plavek (45.254) pol. 6122</t>
  </si>
  <si>
    <t xml:space="preserve">         - v tom:     nepředvídané opravy</t>
  </si>
  <si>
    <t xml:space="preserve">         - PD dešťových svodů</t>
  </si>
  <si>
    <t xml:space="preserve">Areál krytého bazénu: - výměna žaluzie v přívodním tunelu vzduchotechniky s aut.posuvem filtrační tkaniny </t>
  </si>
  <si>
    <t xml:space="preserve">                                      - oprava zázemí údržby</t>
  </si>
  <si>
    <t xml:space="preserve">                                      - výměna vstupních dveří do bazénu - pokladna </t>
  </si>
  <si>
    <t xml:space="preserve">                                      - oprava kuchyně restaurace </t>
  </si>
  <si>
    <t xml:space="preserve">                                      - oprava čisté chodby </t>
  </si>
  <si>
    <t xml:space="preserve">          - příspěvek Basketbalovému klubu, z.s. (provoz+energie)  + oprava dešťových svodů (500)       AÚ 437 </t>
  </si>
  <si>
    <t xml:space="preserve">          - nákup DDHM a ost.materiálu  5137 (nákup 8ks lehátek pro saunový provoz), 5139 </t>
  </si>
  <si>
    <t xml:space="preserve">          - služby pol. 5169 (PD, posudky, studie)</t>
  </si>
  <si>
    <t xml:space="preserve">   Zimní stadión: org. 0522</t>
  </si>
  <si>
    <t xml:space="preserve">             - Nákup rolby (6122)</t>
  </si>
  <si>
    <t xml:space="preserve">             - Řídící systém chlazení ledové plochy </t>
  </si>
  <si>
    <t xml:space="preserve">             - příspěvek Hokejovému klubu, z.s. (provoz+energie)         AÚ 437</t>
  </si>
  <si>
    <t xml:space="preserve">             - služby pol. 5169 (PD, posudky, studie)</t>
  </si>
  <si>
    <t xml:space="preserve">            - sekční garážová vrata do strojovny </t>
  </si>
  <si>
    <t xml:space="preserve">            - výměna motoru VZT (75),  výměna elektroinstalace v šatnách č.32/33 (100), výměna dveří vč.zárubní (200), boxy na sezení šatny  č.32 ,33 (240)</t>
  </si>
  <si>
    <t xml:space="preserve">           PD - investice, realizace do 1 mil. Kč </t>
  </si>
  <si>
    <t xml:space="preserve">                          - generální opravy volných bytů (vrácené byty zdevastované nebo po exekucích) </t>
  </si>
  <si>
    <t xml:space="preserve">                          - PD a posudky opravy střech, fasád, odvlhčení domů ve správě OB, apod.</t>
  </si>
  <si>
    <t xml:space="preserve">                          - realizace oprav střech, fasád, odvlhčení domů ve správě OB (do 1 mil. Kč)</t>
  </si>
  <si>
    <t xml:space="preserve">                          - generální opravy bytů v MPR ( pro ORI nad 1 mil)</t>
  </si>
  <si>
    <t xml:space="preserve">             úsek 1 (p. Kabuďová ):  </t>
  </si>
  <si>
    <t xml:space="preserve">                          - běžná údržba a opravy, výměny zařizovacích předmětů </t>
  </si>
  <si>
    <t xml:space="preserve">                             DPS Pod Lipami - výměna vstupních dveří</t>
  </si>
  <si>
    <t xml:space="preserve">                             DPS  Revoluční 6 - opravy hromosvodů </t>
  </si>
  <si>
    <t xml:space="preserve">                             Výmalba společných prostor a schodišť (Jičínská 272, Na Lani 212)</t>
  </si>
  <si>
    <t xml:space="preserve">             úsek 2 + MPR (p. Honešová): </t>
  </si>
  <si>
    <t xml:space="preserve">                             DPS Pod Lipami - oprava balkónů II. etapa 1/2</t>
  </si>
  <si>
    <t xml:space="preserve">                             DPS Pod Lipami 19 - výměna oken ve společných prostorách + 3ks vstupních dveří </t>
  </si>
  <si>
    <t xml:space="preserve">                             Výmalba společných prostor a schodišť (Bulharská 9,7,11,13,15,17 + Luční 2,3,4)</t>
  </si>
  <si>
    <t xml:space="preserve">             úsek 2 - MPR (p. Honešová):  </t>
  </si>
  <si>
    <t xml:space="preserve">                         - akce úsek 2 celkem: </t>
  </si>
  <si>
    <r>
      <t xml:space="preserve">             </t>
    </r>
    <r>
      <rPr>
        <b/>
        <sz val="10"/>
        <rFont val="Arial CE"/>
      </rPr>
      <t>domovníci</t>
    </r>
    <r>
      <rPr>
        <sz val="10"/>
        <rFont val="Arial CE"/>
      </rPr>
      <t xml:space="preserve"> (mzdy a odvody, AÚ 0800)</t>
    </r>
  </si>
  <si>
    <r>
      <t xml:space="preserve">           </t>
    </r>
    <r>
      <rPr>
        <b/>
        <sz val="10"/>
        <rFont val="Arial CE"/>
      </rPr>
      <t xml:space="preserve">  služby</t>
    </r>
    <r>
      <rPr>
        <sz val="10"/>
        <rFont val="Arial CE"/>
      </rPr>
      <t xml:space="preserve">  org. 0518 (úklidy,revize,výtahy, odečty,poruch.služba, deratizace,čištění kanalizace,komíny, SBI, zn. posudky)</t>
    </r>
  </si>
  <si>
    <t xml:space="preserve">             příspěvek do fondu oprav v SVJ (kotelny Vančurova 16, Dlouhá 45, Mendelova 8) ( pol. 5192)</t>
  </si>
  <si>
    <t xml:space="preserve">Nákup zboží (paragony)- pol. 5139 </t>
  </si>
  <si>
    <t>Náklady na energie - org. 0518</t>
  </si>
  <si>
    <t xml:space="preserve">            - vodné a stočné</t>
  </si>
  <si>
    <t xml:space="preserve">            - dodávka tepla </t>
  </si>
  <si>
    <t xml:space="preserve">            - plyn</t>
  </si>
  <si>
    <t xml:space="preserve">            - elektřina </t>
  </si>
  <si>
    <t xml:space="preserve">             TSM  - požadavky Redmine, OB příspěvek - AÚ 0800, po. 5169</t>
  </si>
  <si>
    <t xml:space="preserve">              Hückelovy vily - zpracování studií vily J. Hückela (300), aktualizace studie vily  A. Hückela (100), studie areálu (100)</t>
  </si>
  <si>
    <t xml:space="preserve">              Hückelovy vily - pořízení měřící techniky pro sledování klimatu - pol.6122</t>
  </si>
  <si>
    <t xml:space="preserve">              Příspěvek na investice TSM  (AÚ 0800, pol. 6351) garážová vrata, oplechování a zateplení garáží  110 + výměna VO 40</t>
  </si>
  <si>
    <t xml:space="preserve">              Příspěvek na investice TSM  (AÚ 0800, pol. 6351) - Administrativní budova: Klimatizační jednotka 2.patro - PD vč.realizace        (520), Zateplení stropu pod střechou ( 80)</t>
  </si>
  <si>
    <t xml:space="preserve">              Hotel Praha - WC u zadního vchodu -realizace </t>
  </si>
  <si>
    <t xml:space="preserve">              Hotel Praha - realizace střešního světlíku nad kuchyní </t>
  </si>
  <si>
    <r>
      <t xml:space="preserve">              SK Straník 147 - realizace ČOV (</t>
    </r>
    <r>
      <rPr>
        <b/>
        <sz val="10"/>
        <rFont val="Arial CE"/>
      </rPr>
      <t>2023</t>
    </r>
    <r>
      <rPr>
        <sz val="10"/>
        <rFont val="Arial CE"/>
      </rPr>
      <t xml:space="preserve"> - nákup zahradní sekačky, pol. 6122, přístřešek pol. 6121)</t>
    </r>
  </si>
  <si>
    <t xml:space="preserve">              Straník 80 - realizace ČOV</t>
  </si>
  <si>
    <t xml:space="preserve">              Výletní lokalita Čerťák - vybudování venkovní terasy v rámci III. etapy</t>
  </si>
  <si>
    <t>Nákup DHDM pro org. 0518,8518 - pol. 5137</t>
  </si>
  <si>
    <t>Nákup zboží (paragony)- pol. 5139 (50 tis. 0518, 30 tis. 8518)</t>
  </si>
  <si>
    <t>Náklady na energie - org. 0518, 2518, 8518, 5518</t>
  </si>
  <si>
    <t xml:space="preserve">            - elektřina  </t>
  </si>
  <si>
    <t xml:space="preserve">z toho:  PD pro NP </t>
  </si>
  <si>
    <t xml:space="preserve">            služby + revize org. 0518 - nebytové domy </t>
  </si>
  <si>
    <t xml:space="preserve">            služby + revize org. 2518 Hotel Praha </t>
  </si>
  <si>
    <t xml:space="preserve">            služby + revize org. 8518  Hűckelovy vily (Smlouva správce)</t>
  </si>
  <si>
    <t xml:space="preserve">            dohody+odvody - Bludovice, Straník, Kojetín, Žilina   AÚ0 800</t>
  </si>
  <si>
    <t xml:space="preserve">            dohody Hückelovy vily AÚ 0800</t>
  </si>
  <si>
    <t xml:space="preserve">            TSM - provoz veřejných WC+WC u letního kina AÚ 0800</t>
  </si>
  <si>
    <t xml:space="preserve">            TSM - požadavky Redmine, OB příspěvek - AÚ 0800, pol. 5169</t>
  </si>
  <si>
    <t xml:space="preserve">            Hückelovy vily - spoluúčast na dotačních titulech (fixace nástropních maleb E. Veitha, restaurátorský průzkum maleb), výkup předmětů pro sbírku HV Ministerstva kultury pol. 5169</t>
  </si>
  <si>
    <t xml:space="preserve">              Příspěvek na TSM - Výměna osvětlení za úsporné LED v objektech svěřených TSM NJ, městská tržnice (100 tis.)</t>
  </si>
  <si>
    <t xml:space="preserve">              Příspěvek na TSM  výměna PVC v šatně - 120.000 Kč, oprava venkovního schodiště a opěrné zídky v areálu TS Nový Jičín - 60.000 Kč pol. 5331 AU 0800</t>
  </si>
  <si>
    <t xml:space="preserve">             úsek 5 - NP + NP v MPR (p. Friedecká, Černochová)</t>
  </si>
  <si>
    <t xml:space="preserve">                         - akce úsek MPR  celkem:</t>
  </si>
  <si>
    <t xml:space="preserve">                           Msgr. Šrámka 11 - zubní poliklinika - oprava omítek, střechy, atika, dveře u ordinací</t>
  </si>
  <si>
    <t xml:space="preserve">             úsek 5 (p. Friedecká): </t>
  </si>
  <si>
    <t xml:space="preserve">                          - akce úsek 5 celkem:</t>
  </si>
  <si>
    <t xml:space="preserve">                                      Střecha tržnice - nátěr ocelových konstrukcí a oprava podlah (WC a kancelář)</t>
  </si>
  <si>
    <t xml:space="preserve">                                      Hűckelovy vily- oprava a údržba do doby rekonstrukce - střecha, věže, kovářské a zámečnické práce </t>
  </si>
  <si>
    <t xml:space="preserve">                                      Hückelovy vily - oprava vrátnice </t>
  </si>
  <si>
    <t xml:space="preserve">                                      Hotel Praha - nepředvídané opravy </t>
  </si>
  <si>
    <t xml:space="preserve">                                      Jiráskova - hala Boban, zázemí tenisových kurtů (záchovná údržba)</t>
  </si>
  <si>
    <t xml:space="preserve">                             - osadní výbory celkem:                                                                                       </t>
  </si>
  <si>
    <t xml:space="preserve">                                    Loučka 90</t>
  </si>
  <si>
    <t xml:space="preserve">                                    Straník 80 (nepředvídatelné opravy)</t>
  </si>
  <si>
    <t xml:space="preserve">                                    SK Straník 147 (oprava fasády, nová podlaha v tělocvičně, výměna oken - II. část) </t>
  </si>
  <si>
    <t xml:space="preserve">                                    Bludovice 13  - drobné opravy</t>
  </si>
  <si>
    <t xml:space="preserve">                                    Žilina</t>
  </si>
  <si>
    <t xml:space="preserve">                                    Kojetín 7 - stavební úpravy (dětská herna, tělocvična), oprava dlažby a osvětlení ve volební místnosti </t>
  </si>
  <si>
    <t>Lokální zásobování teplem (tepelné hospodářství)</t>
  </si>
  <si>
    <t>z toho:  nákup služeb - obsluha a revize kotelny Hotelu Praha + Suvorovova 152 + Dům k Archivu 2, revize  pol. 5169</t>
  </si>
  <si>
    <t>z toho opravy:  nepředvídané opravy a havárie teplovodů , výměna potrubí TUV Loučka 300</t>
  </si>
  <si>
    <t xml:space="preserve">             nepředvídané opravy tepelného hospodářství (havarie OPS, přípojek a potrubí TUV, rozvodů tepla a prostupů)</t>
  </si>
  <si>
    <r>
      <t xml:space="preserve">             opravy kotelen - sanace, opravy střechy, omítek (</t>
    </r>
    <r>
      <rPr>
        <sz val="10"/>
        <rFont val="Arial CE"/>
      </rPr>
      <t>realizace: modernizace OPS v rozsahu ÚT+MAR Zborovská 11-600 vč. vyregulování,-300 spalinovod kotelna bazén-600, výměny nefunkčních armatur domovních přípojek čtyřtrubkového teplovodního systému-100, výměny původního vnitřního teplovodu za plast Loučka -500, modernizace 9 ks OPS v rozsahu TUV Sportovní 2, 4, Bezručova 32, 41, Bulharská 6, Palackého 76, Gregorova 36, Dlouhá 43, 52-600)</t>
    </r>
  </si>
  <si>
    <r>
      <t xml:space="preserve">             Dodávka </t>
    </r>
    <r>
      <rPr>
        <sz val="10"/>
        <rFont val="Arial CE"/>
      </rPr>
      <t xml:space="preserve">5 ks nerez zásobníků teplé vody do kotelen a odběrných před.stanic v domech </t>
    </r>
  </si>
  <si>
    <t xml:space="preserve">             PD a realizace - 10 ks měření a regulace OPS</t>
  </si>
  <si>
    <t>Osobní asistence, pečovatelská služba a podpora samostatného bydlení (DPS-telefony, AÚ 0800)</t>
  </si>
  <si>
    <t xml:space="preserve">z toho: opravy a údržba celkem (nejnutnější akce)                                                                                     </t>
  </si>
  <si>
    <t xml:space="preserve">            Azylový dům Nový Jičín (výměna vnitřních dveří, oprava pokojů v 1. patře, oprava plotu a střechy)</t>
  </si>
  <si>
    <t xml:space="preserve">            Azylový dům Straník (provizorní oprava podlah 40, nepředvídatelné opravy 100)</t>
  </si>
  <si>
    <t xml:space="preserve">            komplexní řízení energetiky - software energetický management ENSYTRA a roční poplatek (pol. 5168)</t>
  </si>
  <si>
    <t xml:space="preserve">            výběr dodavatele elektřiny a plynu na rok 2025 (na 2 až 3 roky)</t>
  </si>
  <si>
    <t xml:space="preserve">            Energetické dokumentace (EA, PENB, energetický posudek dle požadavku dotací)</t>
  </si>
  <si>
    <t xml:space="preserve">            PD - projektování v tepelném hospodářství</t>
  </si>
  <si>
    <t xml:space="preserve">            Opravy VN rozvaděčů a trafostanic - bazén, zimní stadion, tržnice, areál TSM </t>
  </si>
  <si>
    <r>
      <t xml:space="preserve">Ostatní správa v průmyslu, stavebnictví, obchodu a službách </t>
    </r>
    <r>
      <rPr>
        <sz val="9"/>
        <rFont val="Arial CE"/>
      </rPr>
      <t>(stavební úřad)</t>
    </r>
  </si>
  <si>
    <t xml:space="preserve">             vratky příjmů z minulých let (stavební úřad)</t>
  </si>
  <si>
    <t>z toho: změny územního plánu města (změna č. 7, změna č. 8)</t>
  </si>
  <si>
    <r>
      <t xml:space="preserve">Dotace, návratné finanční výpomoci a dary cizím subjektům </t>
    </r>
    <r>
      <rPr>
        <sz val="9"/>
        <rFont val="Arial CE"/>
      </rPr>
      <t>(estetizace)</t>
    </r>
  </si>
  <si>
    <r>
      <t>2310800/741/</t>
    </r>
    <r>
      <rPr>
        <b/>
        <sz val="10"/>
        <rFont val="Arial CE"/>
      </rPr>
      <t>2223</t>
    </r>
    <r>
      <rPr>
        <sz val="9"/>
        <rFont val="Arial CE"/>
      </rPr>
      <t>/5909</t>
    </r>
  </si>
  <si>
    <r>
      <t xml:space="preserve">Ostatní neinvestiční výdaje jinde nezařazené </t>
    </r>
    <r>
      <rPr>
        <sz val="10"/>
        <rFont val="Arial CE"/>
      </rPr>
      <t>(náklady řízení uhrazené občanem na chybný účet na konci roku 2023)</t>
    </r>
  </si>
  <si>
    <t>3111,3113,3233</t>
  </si>
  <si>
    <r>
      <t>Ostatní výdaje z finančního vypořádání</t>
    </r>
    <r>
      <rPr>
        <sz val="9"/>
        <rFont val="Arial CE"/>
      </rPr>
      <t xml:space="preserve"> </t>
    </r>
  </si>
  <si>
    <r>
      <t xml:space="preserve">z toho: doplatek energií </t>
    </r>
    <r>
      <rPr>
        <sz val="9"/>
        <rFont val="Arial CE"/>
      </rPr>
      <t>(MŠ Trojlístek: 15,61479; ZŠ a MŠ Jubil.57,24653; ZŠ Kom.66: 130,29527; ZŠ Kom.68: 210,48542; ZŠ Tyršova: 444,69721)</t>
    </r>
  </si>
  <si>
    <t>z toho: doplatek TSM NJ</t>
  </si>
  <si>
    <r>
      <rPr>
        <b/>
        <sz val="10"/>
        <rFont val="Arial CE"/>
      </rPr>
      <t xml:space="preserve">Bytové hospodářství </t>
    </r>
    <r>
      <rPr>
        <sz val="10"/>
        <rFont val="Arial CE"/>
      </rPr>
      <t>(úroky z úvěru u ČS: úvěr.účet 2310403)</t>
    </r>
  </si>
  <si>
    <r>
      <t>Finanční vypořádání Veolia Energie ČR</t>
    </r>
    <r>
      <rPr>
        <b/>
        <sz val="9"/>
        <rFont val="Arial CE"/>
      </rPr>
      <t xml:space="preserve"> </t>
    </r>
    <r>
      <rPr>
        <sz val="10"/>
        <rFont val="Arial CE"/>
      </rPr>
      <t>(dle fakturace skutečně odebraného množství GJ 2020-2022)</t>
    </r>
  </si>
  <si>
    <r>
      <t>2310800/741/</t>
    </r>
    <r>
      <rPr>
        <b/>
        <sz val="10"/>
        <rFont val="Arial CE"/>
      </rPr>
      <t>3639</t>
    </r>
    <r>
      <rPr>
        <sz val="9"/>
        <rFont val="Arial CE"/>
      </rPr>
      <t>/5362</t>
    </r>
  </si>
  <si>
    <r>
      <t>Komunální služby a územní rozvoj</t>
    </r>
    <r>
      <rPr>
        <b/>
        <sz val="10"/>
        <rFont val="Arial CE"/>
      </rPr>
      <t xml:space="preserve"> </t>
    </r>
    <r>
      <rPr>
        <sz val="10"/>
        <rFont val="Arial CE"/>
      </rPr>
      <t>(soudní poplatky, realizace exekucí, ...)</t>
    </r>
  </si>
  <si>
    <r>
      <t xml:space="preserve">Činnost místní správy </t>
    </r>
    <r>
      <rPr>
        <sz val="10"/>
        <rFont val="Arial CE"/>
      </rPr>
      <t>(daňové, účetní poradenství, odborné konzultace, psí známky, poplatky FÚ za bezdlužnost města) - pol. 5166 (99 tis.Kč), pol. 5362 (1 tis. Kč)</t>
    </r>
  </si>
  <si>
    <r>
      <t>Výdaje z finančních operací</t>
    </r>
    <r>
      <rPr>
        <b/>
        <sz val="9"/>
        <rFont val="Arial CE"/>
      </rPr>
      <t xml:space="preserve"> </t>
    </r>
    <r>
      <rPr>
        <sz val="10"/>
        <rFont val="Arial CE"/>
      </rPr>
      <t>(bankovní poplatky za vedení účtů a položky)</t>
    </r>
  </si>
  <si>
    <r>
      <t xml:space="preserve">z toho: daň z příjmů právnických osob za obec </t>
    </r>
    <r>
      <rPr>
        <sz val="10"/>
        <rFont val="Arial CE"/>
      </rPr>
      <t>(stejná výše je uvedena i v příjmech na pol. 1122)</t>
    </r>
  </si>
  <si>
    <t xml:space="preserve">             daň z přidané hodnoty za město (odvod+režim PDP za prosinec) </t>
  </si>
  <si>
    <t>z toho: TSM (stř.odpady)</t>
  </si>
  <si>
    <t xml:space="preserve">             SVČ Fokus (vratka části dotace z MSK s ÚZ 133 a ze státního rozpočtu s ÚZ 33166)</t>
  </si>
  <si>
    <t xml:space="preserve">             vratka části dotace "Obědy dětem" MŠ Trojlístek (ÚZ 13014)</t>
  </si>
  <si>
    <r>
      <t xml:space="preserve">            </t>
    </r>
    <r>
      <rPr>
        <sz val="10"/>
        <rFont val="Arial CE"/>
      </rPr>
      <t xml:space="preserve"> vratka části neinvest.dotace z OP Zaměstnanost (ÚZ 13013)</t>
    </r>
  </si>
  <si>
    <t xml:space="preserve">             vratka části nevyčerpané dotace na "Pěstounskou péči" (ÚZ 13010)</t>
  </si>
  <si>
    <t xml:space="preserve">             vratka nepoužité dotace z r. 2022 na "Volby prezidenta ČR" (ÚZ 98008)</t>
  </si>
  <si>
    <t>z toho: rozpočtová rezerva (vč.rezervy  z progr.dotací OSV: celorok 291, dobrov. 5, hospic 65)</t>
  </si>
  <si>
    <r>
      <t xml:space="preserve">            členství města ve svazech a sdruž. </t>
    </r>
    <r>
      <rPr>
        <sz val="10"/>
        <rFont val="Arial CE"/>
      </rPr>
      <t>(org.1010):</t>
    </r>
    <r>
      <rPr>
        <sz val="9"/>
        <rFont val="Arial CE"/>
      </rPr>
      <t xml:space="preserve"> </t>
    </r>
    <r>
      <rPr>
        <sz val="10"/>
        <rFont val="Arial CE"/>
      </rPr>
      <t>Partnerství pro městskou mobilitu (bývalá Asociace cykloměst) 5, MAS Lašsko 80, Národní síť zdravých měst 44,7735, Svaz měst a obcí 76,89776, Sdružení historických sídel 28,195, EUROREGION SILESIA-CZ 58,74, ...,</t>
    </r>
  </si>
  <si>
    <r>
      <t>2310400/741/</t>
    </r>
    <r>
      <rPr>
        <b/>
        <sz val="9"/>
        <rFont val="Arial CE"/>
      </rPr>
      <t>6409</t>
    </r>
    <r>
      <rPr>
        <sz val="9"/>
        <rFont val="Arial CE"/>
      </rPr>
      <t>/5904/13013</t>
    </r>
  </si>
  <si>
    <t xml:space="preserve">            vratka části dotace "Efektivní veřejná správa"</t>
  </si>
  <si>
    <t>Příloha č. 3</t>
  </si>
  <si>
    <t>PŘEHLED AKCÍ V ROZPOČTU MĚSTA NA ROK 2024 S FINANCOVÁNÍM DO ROKU 2025</t>
  </si>
  <si>
    <t>ORJ</t>
  </si>
  <si>
    <t>ORG</t>
  </si>
  <si>
    <t>Název akce</t>
  </si>
  <si>
    <t xml:space="preserve">Celkové předpokl. výdaje na akci </t>
  </si>
  <si>
    <t>Skutečné výdaje před            r. 2023</t>
  </si>
  <si>
    <t>Předpokl. výdaje
r. 2023</t>
  </si>
  <si>
    <t>Požadavek na rozpočet města                                                                (v Kč)</t>
  </si>
  <si>
    <t>Poznámka</t>
  </si>
  <si>
    <t>2024</t>
  </si>
  <si>
    <t>2025</t>
  </si>
  <si>
    <t>po r. 2025</t>
  </si>
  <si>
    <t>602 Vodní hospodářství</t>
  </si>
  <si>
    <t>Vodovod Straník (společně s kanalizací) PD</t>
  </si>
  <si>
    <t>jedná se pouze o předpokládané náklady na PD</t>
  </si>
  <si>
    <t>Kanalizace Bludovice PD</t>
  </si>
  <si>
    <t>Kanalizace Straník (společně s vodovodem) PD</t>
  </si>
  <si>
    <t>610 Doprava</t>
  </si>
  <si>
    <t>Komunikace Nový Jičín - Kojetín PD</t>
  </si>
  <si>
    <t>Křižovatka ul. Propojovací a Hřbitovní PD</t>
  </si>
  <si>
    <t>614 Školství - akce OŠKS</t>
  </si>
  <si>
    <t xml:space="preserve">ZŠ Tyršova - výměna oken závěrečná etapa </t>
  </si>
  <si>
    <t>jedná se o náklady na realizaci</t>
  </si>
  <si>
    <t>616 Kultura - akce OŠKS</t>
  </si>
  <si>
    <t>Kino Květen - rekonstrukce studie + PD</t>
  </si>
  <si>
    <t>jedná se pouze o předpokládané náklady na studii a PD</t>
  </si>
  <si>
    <t>637 - akce OB</t>
  </si>
  <si>
    <t>Venkovní bazén (č.z. 08/22)</t>
  </si>
  <si>
    <t>Dům na ul.Dobrovského 39/2 - oprava - PD</t>
  </si>
  <si>
    <t>Dům na ul. Gen. Hlaďo 758/22 (Čedok) - oprava - PD</t>
  </si>
  <si>
    <t>Dům Masarykovo nám. 27/16 (lékárna) - oprava  - PD</t>
  </si>
  <si>
    <t>Dům na ul.  Jungmannova 1, 5. května - revitalizace - PD</t>
  </si>
  <si>
    <t>Dům na ul. Havlíčkova 104/11 - sanace - PD</t>
  </si>
  <si>
    <t>Fojtství Bludovice (č.z. 10/22) - PD</t>
  </si>
  <si>
    <t>639 Komunální služby a územní rozvoj</t>
  </si>
  <si>
    <t>Tenisová hala B. Martinů PD</t>
  </si>
  <si>
    <t>jedná se pouze o předpokládané náklady na PD, studie z r. 2023</t>
  </si>
  <si>
    <t>Víceúčelová sportovní hala Jičínka PD</t>
  </si>
  <si>
    <t>jedná se pouze o předpokládané náklady na PD, architektonická soutěž z r. 2023</t>
  </si>
  <si>
    <t xml:space="preserve">Inženýrské sítě ve sportovním areálu - PD </t>
  </si>
  <si>
    <t>Převod obchodních podílů k objektu Nové Slunce na ul. Husova</t>
  </si>
  <si>
    <t>CELKEM</t>
  </si>
  <si>
    <t>M301 Most B. Martinů PD</t>
  </si>
  <si>
    <t>Fotovoltaická elektrárna v objektu bazénu PD + realizace</t>
  </si>
  <si>
    <t>2027</t>
  </si>
  <si>
    <t>jedná se pouze o předpokládané náklady na PD,                                                   studie z r. 2023</t>
  </si>
  <si>
    <t>Objekt na ul. Suvorovova 152 - soc.zařízení, elektroinstalace, FVE - poslední etapa</t>
  </si>
  <si>
    <t>L604 Přestavba lávky na most Straník u č.p. 114 PD</t>
  </si>
  <si>
    <t>Příloha č. 1/list č. 3</t>
  </si>
  <si>
    <t>čeká se na monitorin kanalizace od OB</t>
  </si>
  <si>
    <t xml:space="preserve">schválený rozpočet 2026 </t>
  </si>
  <si>
    <t>Stav přípravy</t>
  </si>
  <si>
    <t>rozpracovaná PD v 2026, dokončení 2027</t>
  </si>
  <si>
    <t>aktuálně 215.000</t>
  </si>
  <si>
    <t>aktuálně 172.000</t>
  </si>
  <si>
    <t>Kulturní dům Nové Slunce studie+PD</t>
  </si>
  <si>
    <t>příprava zadání PD, vyhlášení VZ v r. 2027</t>
  </si>
  <si>
    <t>příprava zadání PD, vyhlášení VZ v IV. Q 2026</t>
  </si>
  <si>
    <t>rozpracovaná PD v 2026, dokončení 2028</t>
  </si>
  <si>
    <t>PD dle smlouvy 1.064.800 Kč</t>
  </si>
  <si>
    <t>PD dle smlouvy 390.346 Kč</t>
  </si>
  <si>
    <t>PD dle smlouvy 882.332 Kč</t>
  </si>
  <si>
    <t>PD dle smlouvy 11.495.000 Kč + konzultace autora studie</t>
  </si>
  <si>
    <t>Dům na ul.Dlouhá 798/19 - revitalizace (kompletní rekonstrukce domu) PD</t>
  </si>
  <si>
    <t>ProSenior Nový Jičín - Domeček PD</t>
  </si>
  <si>
    <t>aktuálně 1.500.000</t>
  </si>
  <si>
    <t>PD dle smlouvy 5.263.500 Kč</t>
  </si>
  <si>
    <t>aktuálně 314.000</t>
  </si>
  <si>
    <t>úprava studie a zadani PD v r. 2026</t>
  </si>
  <si>
    <t>realizují se dle schemat a rozpočtu Veolia</t>
  </si>
  <si>
    <t>Objektové předávací stanice 17 ks - výměna MaR r. 2027</t>
  </si>
  <si>
    <t>plán realizace na r. 2027, vyhlášení VZ v IV.Q 2026</t>
  </si>
  <si>
    <t>v r. 2026 projektová přírava opravy střecha a bleskosvodu, 2027 realizace opravy a montáž FVE</t>
  </si>
  <si>
    <t>opětovné vyhlášení VZ v IV. Q 2026, realizace r. 2027</t>
  </si>
  <si>
    <t>Intenzifikace kompostárny v Novém Jičíně - bubnová třídička</t>
  </si>
  <si>
    <t>nákup nové třídičky, vyhlášení VZ v IV.Q 2026, dodání v r. 2027</t>
  </si>
  <si>
    <t>třídička koupená v r. 2025 bude vrácena - nefunkční</t>
  </si>
  <si>
    <t xml:space="preserve">Inženýrské sítě ve sportovním areálu - studie + PD </t>
  </si>
  <si>
    <t>včetně PD parkoviště a severního předprostoru zimního stadionu</t>
  </si>
  <si>
    <t>2028</t>
  </si>
  <si>
    <t>2029</t>
  </si>
  <si>
    <t>předpokládané plnění v roce 2026</t>
  </si>
  <si>
    <t>studie r. 2026/2027, PD po etapách 2027-2029</t>
  </si>
  <si>
    <t xml:space="preserve">Provozování sdílených kol ve městě NJ </t>
  </si>
  <si>
    <t>IS VERA pro PO města</t>
  </si>
  <si>
    <t>019 Odbor organizační</t>
  </si>
  <si>
    <t>RM 08/2026 - projekt na 3 roky</t>
  </si>
  <si>
    <t>Inženýrské sítě lokalita Za Humny</t>
  </si>
  <si>
    <t>Inženýrské sítě lokalita Císařská</t>
  </si>
  <si>
    <t>příprava zadání PD , vyhlášení v r. 2027</t>
  </si>
  <si>
    <t>smlouva o společném zadávání s městy Kopřivnice a Příbor, smlouva na 3 roky</t>
  </si>
  <si>
    <t>jedná se o předpokládané náklady na službu</t>
  </si>
  <si>
    <t>Požadavek na rozpočet města (v Kč)</t>
  </si>
  <si>
    <t>Skutečné výdaje před            rokem 2025</t>
  </si>
  <si>
    <t>Skutečné výdaje v
roce 2025</t>
  </si>
  <si>
    <t>PŘEHLED AKCÍ V ROZPOČTU MĚSTA NA ROK 2026 S FINANCOVÁNÍM DO ROKU 2027, 2028, 2029</t>
  </si>
  <si>
    <t>jednorázový nákup licencí pro IS VERA pro PO města + provozní náklady na IS Vera pro PO města</t>
  </si>
  <si>
    <t xml:space="preserve">2027: nákup licencí a serveru (3 mil. Kč) +                                                             od r. 2027 každoročně provoz 1 mil. Kč. </t>
  </si>
  <si>
    <t>414 Odbor školství, kultury a sportu</t>
  </si>
  <si>
    <t>ZŠ Nový Jičín, Komenského 66, p.o.</t>
  </si>
  <si>
    <t>nezbytný vlastní podíl ve výši 15% ke schválené dotaci z OP Spravedlivá transformace</t>
  </si>
  <si>
    <t>ZŠ Nový Jičín, Tyršova 1, p.o.</t>
  </si>
  <si>
    <t>schválená výše dotace (tj. 85%) činí 8.784.174,42 Kč</t>
  </si>
  <si>
    <t>139 - Odbor správy majetku</t>
  </si>
  <si>
    <t>5XX - Odbor sociálních věcí</t>
  </si>
  <si>
    <t>ORJ 541-Seniortaxi Corrency (příspěvky obyvatelům)</t>
  </si>
  <si>
    <t xml:space="preserve">ORJ 528-Seniortaxi Corrency (odměna provozovateli) </t>
  </si>
  <si>
    <t xml:space="preserve">ZŠ Nový Jičín, Tyršova 1, p.o. - tělocvična PD </t>
  </si>
  <si>
    <t>SVČ Fokus, Nový Jičín, p.o. - zateplení, rekonstrukce střechy PD</t>
  </si>
  <si>
    <t>schválená výše dotace (tj. 85%) činí 7.650.000 Kč</t>
  </si>
  <si>
    <t>úhrada podílu města na realizaci investice soukromého investora</t>
  </si>
  <si>
    <t>610 Odbor rozvoje a investic - Doprava</t>
  </si>
  <si>
    <t>616 Odbor rozvoje a investic  - akce OŠKS (kultura)</t>
  </si>
  <si>
    <t>614 Odbor rozvoje a investic - akce OŠKS (školství)</t>
  </si>
  <si>
    <t>639 Odbor rozvoje a investic - Komunální služby a územní rozvoj</t>
  </si>
  <si>
    <t>615 Odbor rozvoje a investic - oddělení rozvoje (plány, marketing, Zdravé město)</t>
  </si>
  <si>
    <t>035 Odbor rozvoje a investic - akce Odboru životního prostředí</t>
  </si>
  <si>
    <t>637 - Odbor rozvoje a investic - akce Odboru bytového</t>
  </si>
  <si>
    <t xml:space="preserve">Beskydské divadlo Nový Jičín, p.o. - oprava vnějšího pláště historické budovy </t>
  </si>
  <si>
    <t>Msgr. Šrámka 11 (zubní poliklinika) - oprava střechy a fasády PD</t>
  </si>
  <si>
    <t>Revitalizace domu Msgr. Šrámka 13 PD (Klub seniorů)</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</si>
</sst>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Kč&quot;_-;\-* #,##0.00\ &quot;Kč&quot;_-;_-* &quot;-&quot;??\ &quot;Kč&quot;_-;_-@_-"/>
    <numFmt numFmtId="43" formatCode="_-* #,##0.00\ _K_č_-;\-* #,##0.00\ _K_č_-;_-* &quot;-&quot;??\ _K_č_-;_-@_-"/>
    <numFmt numFmtId="164" formatCode="_-* #,##0.00\ _K_č_-;\-* #,##0.00\ _K_č_-;_-* \-??\ _K_č_-;_-@_-"/>
    <numFmt numFmtId="165" formatCode="#,##0.000"/>
    <numFmt numFmtId="166" formatCode="0.0"/>
  </numFmts>
  <fonts count="82" x14ac:knownFonts="1">
    <font>
      <sz val="10"/>
      <color theme="1"/>
      <name val="Arial CE"/>
    </font>
    <font>
      <sz val="10"/>
      <name val="Arial CE"/>
    </font>
    <font>
      <sz val="11"/>
      <color theme="1"/>
      <name val="Calibri"/>
      <family val="2"/>
      <charset val="238"/>
      <scheme val="minor"/>
    </font>
    <font>
      <sz val="11"/>
      <name val="Calibri"/>
      <family val="2"/>
      <charset val="238"/>
    </font>
    <font>
      <sz val="10"/>
      <name val="Arial"/>
      <family val="2"/>
      <charset val="238"/>
    </font>
    <font>
      <b/>
      <sz val="10"/>
      <name val="Arial CE"/>
    </font>
    <font>
      <b/>
      <sz val="12"/>
      <name val="Arial CE"/>
    </font>
    <font>
      <b/>
      <sz val="14"/>
      <name val="Arial CE"/>
    </font>
    <font>
      <b/>
      <sz val="9"/>
      <name val="Arial CE"/>
    </font>
    <font>
      <sz val="14"/>
      <name val="Arial CE"/>
    </font>
    <font>
      <sz val="12"/>
      <name val="Arial CE"/>
    </font>
    <font>
      <b/>
      <i/>
      <sz val="12"/>
      <name val="Arial CE"/>
    </font>
    <font>
      <i/>
      <sz val="12"/>
      <name val="Arial CE"/>
    </font>
    <font>
      <sz val="18"/>
      <name val="Arial CE"/>
    </font>
    <font>
      <b/>
      <sz val="18"/>
      <name val="Arial CE"/>
    </font>
    <font>
      <b/>
      <sz val="16"/>
      <name val="Arial CE"/>
    </font>
    <font>
      <b/>
      <i/>
      <sz val="14"/>
      <name val="Arial CE"/>
    </font>
    <font>
      <b/>
      <i/>
      <sz val="13"/>
      <name val="Arial CE"/>
    </font>
    <font>
      <sz val="16"/>
      <name val="Arial CE"/>
    </font>
    <font>
      <sz val="9"/>
      <name val="Arial CE"/>
    </font>
    <font>
      <b/>
      <sz val="20"/>
      <name val="Arial CE"/>
    </font>
    <font>
      <sz val="20"/>
      <name val="Arial CE"/>
    </font>
    <font>
      <sz val="8"/>
      <name val="Arial CE"/>
    </font>
    <font>
      <b/>
      <sz val="15"/>
      <name val="Arial CE"/>
    </font>
    <font>
      <sz val="9"/>
      <name val="Arial"/>
      <family val="2"/>
      <charset val="238"/>
    </font>
    <font>
      <sz val="10"/>
      <color indexed="40"/>
      <name val="Arial CE"/>
    </font>
    <font>
      <sz val="10"/>
      <color indexed="30"/>
      <name val="Arial CE"/>
    </font>
    <font>
      <b/>
      <i/>
      <sz val="10"/>
      <name val="Arial CE"/>
    </font>
    <font>
      <u/>
      <sz val="9"/>
      <name val="Arial CE"/>
    </font>
    <font>
      <b/>
      <sz val="10"/>
      <name val="Arial"/>
      <family val="2"/>
      <charset val="238"/>
    </font>
    <font>
      <b/>
      <i/>
      <sz val="10"/>
      <name val="Arial"/>
      <family val="2"/>
      <charset val="238"/>
    </font>
    <font>
      <sz val="10"/>
      <color indexed="2"/>
      <name val="Arial"/>
      <family val="2"/>
      <charset val="238"/>
    </font>
    <font>
      <b/>
      <sz val="10"/>
      <color indexed="2"/>
      <name val="Arial"/>
      <family val="2"/>
      <charset val="238"/>
    </font>
    <font>
      <i/>
      <sz val="10"/>
      <name val="Arial CE"/>
    </font>
    <font>
      <i/>
      <sz val="10"/>
      <name val="Arial"/>
      <family val="2"/>
      <charset val="238"/>
    </font>
    <font>
      <i/>
      <sz val="11"/>
      <name val="Calibri"/>
      <family val="2"/>
      <charset val="238"/>
    </font>
    <font>
      <sz val="14"/>
      <name val="Arial"/>
      <family val="2"/>
      <charset val="238"/>
    </font>
    <font>
      <b/>
      <sz val="10"/>
      <color indexed="2"/>
      <name val="Arial CE"/>
    </font>
    <font>
      <sz val="8"/>
      <color theme="1"/>
      <name val="Arial CE"/>
    </font>
    <font>
      <b/>
      <sz val="14"/>
      <color theme="1"/>
      <name val="Arial CE"/>
    </font>
    <font>
      <b/>
      <sz val="12"/>
      <name val="Arial"/>
      <family val="2"/>
      <charset val="238"/>
    </font>
    <font>
      <sz val="11"/>
      <name val="Arial"/>
      <family val="2"/>
      <charset val="238"/>
    </font>
    <font>
      <b/>
      <sz val="14"/>
      <name val="Arial"/>
      <family val="2"/>
      <charset val="238"/>
    </font>
    <font>
      <sz val="10"/>
      <color rgb="FFC00000"/>
      <name val="Arial CE"/>
    </font>
    <font>
      <sz val="9"/>
      <color theme="4" tint="-0.249977111117893"/>
      <name val="Tahoma"/>
      <family val="2"/>
      <charset val="238"/>
    </font>
    <font>
      <sz val="9"/>
      <name val="Tahoma"/>
      <family val="2"/>
      <charset val="238"/>
    </font>
    <font>
      <b/>
      <sz val="9"/>
      <name val="Tahoma"/>
      <family val="2"/>
      <charset val="238"/>
    </font>
    <font>
      <b/>
      <sz val="12"/>
      <name val="Tahoma"/>
      <family val="2"/>
      <charset val="238"/>
    </font>
    <font>
      <b/>
      <sz val="9"/>
      <color theme="4" tint="-0.249977111117893"/>
      <name val="Tahoma"/>
      <family val="2"/>
      <charset val="238"/>
    </font>
    <font>
      <sz val="9"/>
      <color indexed="2"/>
      <name val="Tahoma"/>
      <family val="2"/>
      <charset val="238"/>
    </font>
    <font>
      <b/>
      <sz val="8"/>
      <name val="Tahoma"/>
      <family val="2"/>
      <charset val="238"/>
    </font>
    <font>
      <b/>
      <sz val="8"/>
      <color indexed="2"/>
      <name val="Tahoma"/>
      <family val="2"/>
      <charset val="238"/>
    </font>
    <font>
      <sz val="8"/>
      <color indexed="2"/>
      <name val="Tahoma"/>
      <family val="2"/>
      <charset val="238"/>
    </font>
    <font>
      <sz val="8"/>
      <name val="Tahoma"/>
      <family val="2"/>
      <charset val="238"/>
    </font>
    <font>
      <sz val="11"/>
      <name val="Calibri"/>
      <family val="2"/>
      <charset val="238"/>
      <scheme val="minor"/>
    </font>
    <font>
      <sz val="10"/>
      <color indexed="2"/>
      <name val="Arial CE"/>
    </font>
    <font>
      <b/>
      <sz val="11"/>
      <name val="Arial CE"/>
    </font>
    <font>
      <sz val="11"/>
      <name val="Arial CE"/>
    </font>
    <font>
      <sz val="10"/>
      <color theme="1"/>
      <name val="Arial CE"/>
    </font>
    <font>
      <i/>
      <sz val="9"/>
      <name val="Arial CE"/>
    </font>
    <font>
      <b/>
      <i/>
      <sz val="9"/>
      <name val="Arial CE"/>
    </font>
    <font>
      <b/>
      <i/>
      <u/>
      <sz val="10"/>
      <name val="Arial"/>
      <family val="2"/>
      <charset val="238"/>
    </font>
    <font>
      <sz val="8"/>
      <name val="Arial"/>
      <family val="2"/>
      <charset val="238"/>
    </font>
    <font>
      <sz val="9"/>
      <color indexed="2"/>
      <name val="Arial CE"/>
    </font>
    <font>
      <b/>
      <i/>
      <sz val="9"/>
      <color indexed="2"/>
      <name val="Arial CE"/>
    </font>
    <font>
      <sz val="9"/>
      <color theme="1"/>
      <name val="Arial CE"/>
    </font>
    <font>
      <b/>
      <sz val="9"/>
      <color indexed="2"/>
      <name val="Arial CE"/>
    </font>
    <font>
      <sz val="10"/>
      <color rgb="FF0070C0"/>
      <name val="Arial CE"/>
    </font>
    <font>
      <sz val="10"/>
      <color theme="9"/>
      <name val="Arial CE"/>
    </font>
    <font>
      <sz val="10"/>
      <color indexed="4"/>
      <name val="Arial CE"/>
    </font>
    <font>
      <sz val="10"/>
      <name val="Arial CE"/>
      <charset val="238"/>
    </font>
    <font>
      <sz val="11"/>
      <color indexed="64"/>
      <name val="Calibri"/>
      <family val="2"/>
      <charset val="238"/>
    </font>
    <font>
      <sz val="8"/>
      <name val="Tahoma"/>
      <family val="2"/>
      <charset val="238"/>
    </font>
    <font>
      <b/>
      <sz val="8"/>
      <name val="Tahoma"/>
      <family val="2"/>
      <charset val="238"/>
    </font>
    <font>
      <sz val="8"/>
      <color rgb="FFFF0000"/>
      <name val="Tahoma"/>
      <family val="2"/>
      <charset val="238"/>
    </font>
    <font>
      <sz val="9"/>
      <name val="Tahoma"/>
      <family val="2"/>
      <charset val="238"/>
    </font>
    <font>
      <strike/>
      <sz val="9"/>
      <color theme="4" tint="-0.249977111117893"/>
      <name val="Tahoma"/>
      <family val="2"/>
      <charset val="238"/>
    </font>
    <font>
      <strike/>
      <sz val="9"/>
      <color indexed="2"/>
      <name val="Tahoma"/>
      <family val="2"/>
      <charset val="238"/>
    </font>
    <font>
      <b/>
      <strike/>
      <sz val="8"/>
      <name val="Tahoma"/>
      <family val="2"/>
      <charset val="238"/>
    </font>
    <font>
      <strike/>
      <sz val="8"/>
      <name val="Tahoma"/>
      <family val="2"/>
      <charset val="238"/>
    </font>
    <font>
      <strike/>
      <sz val="8"/>
      <color rgb="FFFF0000"/>
      <name val="Tahoma"/>
      <family val="2"/>
      <charset val="238"/>
    </font>
    <font>
      <sz val="9"/>
      <color rgb="FFFF0000"/>
      <name val="Tahoma"/>
      <family val="2"/>
      <charset val="238"/>
    </font>
  </fonts>
  <fills count="10">
    <fill>
      <patternFill patternType="none"/>
    </fill>
    <fill>
      <patternFill patternType="gray125"/>
    </fill>
    <fill>
      <patternFill patternType="solid">
        <fgColor indexed="26"/>
      </patternFill>
    </fill>
    <fill>
      <patternFill patternType="solid">
        <fgColor indexed="65"/>
        <bgColor indexed="26"/>
      </patternFill>
    </fill>
    <fill>
      <patternFill patternType="solid">
        <fgColor indexed="42"/>
        <bgColor indexed="27"/>
      </patternFill>
    </fill>
    <fill>
      <patternFill patternType="solid">
        <fgColor indexed="47"/>
        <bgColor indexed="22"/>
      </patternFill>
    </fill>
    <fill>
      <patternFill patternType="solid">
        <fgColor theme="0"/>
      </patternFill>
    </fill>
    <fill>
      <patternFill patternType="solid">
        <fgColor theme="7" tint="0.59999389629810485"/>
        <bgColor indexed="65"/>
      </patternFill>
    </fill>
    <fill>
      <patternFill patternType="solid">
        <fgColor indexed="47"/>
        <bgColor indexed="47"/>
      </patternFill>
    </fill>
    <fill>
      <patternFill patternType="solid">
        <fgColor theme="9" tint="0.59999389629810485"/>
        <bgColor indexed="64"/>
      </patternFill>
    </fill>
  </fills>
  <borders count="116">
    <border>
      <left/>
      <right/>
      <top/>
      <bottom/>
      <diagonal/>
    </border>
    <border>
      <left style="thin">
        <color indexed="22"/>
      </left>
      <right style="thin">
        <color indexed="22"/>
      </right>
      <top style="thin">
        <color indexed="22"/>
      </top>
      <bottom style="thin">
        <color indexed="22"/>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hair">
        <color auto="1"/>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diagonal/>
    </border>
    <border>
      <left style="medium">
        <color auto="1"/>
      </left>
      <right style="medium">
        <color auto="1"/>
      </right>
      <top style="hair">
        <color auto="1"/>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style="hair">
        <color auto="1"/>
      </bottom>
      <diagonal/>
    </border>
    <border>
      <left style="medium">
        <color auto="1"/>
      </left>
      <right/>
      <top style="hair">
        <color auto="1"/>
      </top>
      <bottom style="hair">
        <color auto="1"/>
      </bottom>
      <diagonal/>
    </border>
    <border>
      <left style="medium">
        <color auto="1"/>
      </left>
      <right/>
      <top/>
      <bottom style="hair">
        <color auto="1"/>
      </bottom>
      <diagonal/>
    </border>
    <border>
      <left style="medium">
        <color auto="1"/>
      </left>
      <right/>
      <top/>
      <bottom style="medium">
        <color auto="1"/>
      </bottom>
      <diagonal/>
    </border>
    <border>
      <left style="medium">
        <color auto="1"/>
      </left>
      <right/>
      <top style="hair">
        <color auto="1"/>
      </top>
      <bottom style="medium">
        <color auto="1"/>
      </bottom>
      <diagonal/>
    </border>
    <border>
      <left style="medium">
        <color auto="1"/>
      </left>
      <right/>
      <top style="medium">
        <color auto="1"/>
      </top>
      <bottom style="medium">
        <color auto="1"/>
      </bottom>
      <diagonal/>
    </border>
    <border>
      <left/>
      <right style="medium">
        <color auto="1"/>
      </right>
      <top/>
      <bottom style="hair">
        <color auto="1"/>
      </bottom>
      <diagonal/>
    </border>
    <border>
      <left/>
      <right/>
      <top style="hair">
        <color auto="1"/>
      </top>
      <bottom style="hair">
        <color auto="1"/>
      </bottom>
      <diagonal/>
    </border>
    <border>
      <left style="medium">
        <color auto="1"/>
      </left>
      <right/>
      <top style="hair">
        <color auto="1"/>
      </top>
      <bottom/>
      <diagonal/>
    </border>
    <border>
      <left/>
      <right style="medium">
        <color auto="1"/>
      </right>
      <top style="hair">
        <color auto="1"/>
      </top>
      <bottom style="hair">
        <color auto="1"/>
      </bottom>
      <diagonal/>
    </border>
    <border>
      <left/>
      <right style="medium">
        <color auto="1"/>
      </right>
      <top style="hair">
        <color auto="1"/>
      </top>
      <bottom/>
      <diagonal/>
    </border>
    <border>
      <left style="medium">
        <color auto="1"/>
      </left>
      <right/>
      <top/>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hair">
        <color auto="1"/>
      </bottom>
      <diagonal/>
    </border>
    <border>
      <left style="thin">
        <color auto="1"/>
      </left>
      <right/>
      <top style="medium">
        <color auto="1"/>
      </top>
      <bottom style="hair">
        <color auto="1"/>
      </bottom>
      <diagonal/>
    </border>
    <border>
      <left/>
      <right/>
      <top style="medium">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style="hair">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hair">
        <color auto="1"/>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thin">
        <color auto="1"/>
      </right>
      <top style="hair">
        <color auto="1"/>
      </top>
      <bottom/>
      <diagonal/>
    </border>
    <border>
      <left style="thin">
        <color auto="1"/>
      </left>
      <right/>
      <top style="hair">
        <color auto="1"/>
      </top>
      <bottom/>
      <diagonal/>
    </border>
    <border>
      <left/>
      <right/>
      <top style="hair">
        <color auto="1"/>
      </top>
      <bottom/>
      <diagonal/>
    </border>
    <border>
      <left style="thin">
        <color auto="1"/>
      </left>
      <right/>
      <top/>
      <bottom style="hair">
        <color auto="1"/>
      </bottom>
      <diagonal/>
    </border>
    <border>
      <left/>
      <right/>
      <top/>
      <bottom style="hair">
        <color auto="1"/>
      </bottom>
      <diagonal/>
    </border>
    <border>
      <left/>
      <right style="medium">
        <color auto="1"/>
      </right>
      <top/>
      <bottom/>
      <diagonal/>
    </border>
    <border>
      <left/>
      <right style="thin">
        <color auto="1"/>
      </right>
      <top/>
      <bottom style="thin">
        <color auto="1"/>
      </bottom>
      <diagonal/>
    </border>
    <border>
      <left style="thin">
        <color auto="1"/>
      </left>
      <right style="thin">
        <color auto="1"/>
      </right>
      <top style="medium">
        <color auto="1"/>
      </top>
      <bottom style="hair">
        <color auto="1"/>
      </bottom>
      <diagonal/>
    </border>
    <border>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hair">
        <color auto="1"/>
      </right>
      <top style="hair">
        <color auto="1"/>
      </top>
      <bottom/>
      <diagonal/>
    </border>
    <border>
      <left style="medium">
        <color auto="1"/>
      </left>
      <right style="medium">
        <color auto="1"/>
      </right>
      <top/>
      <bottom style="thin">
        <color auto="1"/>
      </bottom>
      <diagonal/>
    </border>
    <border>
      <left style="hair">
        <color auto="1"/>
      </left>
      <right style="thin">
        <color auto="1"/>
      </right>
      <top style="hair">
        <color auto="1"/>
      </top>
      <bottom style="hair">
        <color auto="1"/>
      </bottom>
      <diagonal/>
    </border>
    <border>
      <left style="medium">
        <color auto="1"/>
      </left>
      <right style="medium">
        <color auto="1"/>
      </right>
      <top style="thin">
        <color auto="1"/>
      </top>
      <bottom style="hair">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hair">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hair">
        <color auto="1"/>
      </bottom>
      <diagonal/>
    </border>
    <border>
      <left/>
      <right style="thin">
        <color auto="1"/>
      </right>
      <top style="thin">
        <color auto="1"/>
      </top>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diagonal/>
    </border>
    <border>
      <left/>
      <right/>
      <top/>
      <bottom style="medium">
        <color auto="1"/>
      </bottom>
      <diagonal/>
    </border>
    <border>
      <left/>
      <right style="medium">
        <color auto="1"/>
      </right>
      <top/>
      <bottom style="medium">
        <color auto="1"/>
      </bottom>
      <diagonal/>
    </border>
    <border>
      <left/>
      <right style="medium">
        <color auto="1"/>
      </right>
      <top style="hair">
        <color auto="1"/>
      </top>
      <bottom style="medium">
        <color auto="1"/>
      </bottom>
      <diagonal/>
    </border>
    <border>
      <left/>
      <right style="medium">
        <color auto="1"/>
      </right>
      <top style="medium">
        <color auto="1"/>
      </top>
      <bottom style="hair">
        <color auto="1"/>
      </bottom>
      <diagonal/>
    </border>
    <border>
      <left style="hair">
        <color auto="1"/>
      </left>
      <right/>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medium">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diagonal/>
    </border>
    <border>
      <left/>
      <right style="medium">
        <color auto="1"/>
      </right>
      <top style="thin">
        <color auto="1"/>
      </top>
      <bottom/>
      <diagonal/>
    </border>
    <border>
      <left style="medium">
        <color auto="1"/>
      </left>
      <right style="medium">
        <color auto="1"/>
      </right>
      <top style="hair">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diagonal/>
    </border>
    <border>
      <left/>
      <right style="medium">
        <color auto="1"/>
      </right>
      <top/>
      <bottom style="thin">
        <color auto="1"/>
      </bottom>
      <diagonal/>
    </border>
    <border>
      <left style="medium">
        <color auto="1"/>
      </left>
      <right style="medium">
        <color auto="1"/>
      </right>
      <top style="medium">
        <color auto="1"/>
      </top>
      <bottom style="thin">
        <color auto="1"/>
      </bottom>
      <diagonal/>
    </border>
    <border>
      <left style="medium">
        <color auto="1"/>
      </left>
      <right/>
      <top/>
      <bottom style="thin">
        <color auto="1"/>
      </bottom>
      <diagonal/>
    </border>
    <border>
      <left style="hair">
        <color auto="1"/>
      </left>
      <right style="medium">
        <color auto="1"/>
      </right>
      <top/>
      <bottom style="hair">
        <color auto="1"/>
      </bottom>
      <diagonal/>
    </border>
    <border>
      <left/>
      <right style="hair">
        <color auto="1"/>
      </right>
      <top/>
      <bottom style="hair">
        <color auto="1"/>
      </bottom>
      <diagonal/>
    </border>
    <border>
      <left style="medium">
        <color auto="1"/>
      </left>
      <right style="hair">
        <color auto="1"/>
      </right>
      <top style="hair">
        <color auto="1"/>
      </top>
      <bottom style="hair">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style="medium">
        <color auto="1"/>
      </bottom>
      <diagonal/>
    </border>
    <border>
      <left style="thin">
        <color auto="1"/>
      </left>
      <right/>
      <top style="medium">
        <color auto="1"/>
      </top>
      <bottom style="thin">
        <color indexed="64"/>
      </bottom>
      <diagonal/>
    </border>
    <border>
      <left style="thin">
        <color indexed="64"/>
      </left>
      <right style="thin">
        <color indexed="64"/>
      </right>
      <top style="thin">
        <color auto="1"/>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auto="1"/>
      </bottom>
      <diagonal/>
    </border>
    <border>
      <left style="medium">
        <color indexed="64"/>
      </left>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8">
    <xf numFmtId="0" fontId="0" fillId="0" borderId="0"/>
    <xf numFmtId="164" fontId="1" fillId="0" borderId="0" applyFill="0" applyBorder="0" applyProtection="0"/>
    <xf numFmtId="43" fontId="2" fillId="0" borderId="0" applyFont="0" applyFill="0" applyBorder="0" applyProtection="0"/>
    <xf numFmtId="43" fontId="2" fillId="0" borderId="0" applyFont="0" applyFill="0" applyBorder="0" applyProtection="0"/>
    <xf numFmtId="0" fontId="1" fillId="2" borderId="1" applyNumberFormat="0" applyProtection="0"/>
    <xf numFmtId="0" fontId="1" fillId="2" borderId="1" applyNumberFormat="0" applyProtection="0"/>
    <xf numFmtId="44" fontId="1" fillId="0" borderId="0" applyFont="0" applyFill="0" applyBorder="0" applyProtection="0"/>
    <xf numFmtId="44" fontId="1" fillId="0" borderId="0" applyFont="0" applyFill="0" applyBorder="0" applyProtection="0"/>
    <xf numFmtId="0" fontId="1" fillId="0" borderId="0"/>
    <xf numFmtId="0" fontId="3" fillId="0" borderId="0"/>
    <xf numFmtId="0" fontId="4" fillId="0" borderId="0"/>
    <xf numFmtId="0" fontId="4" fillId="0" borderId="0"/>
    <xf numFmtId="0" fontId="4" fillId="0" borderId="0"/>
    <xf numFmtId="0" fontId="1" fillId="0" borderId="0"/>
    <xf numFmtId="0" fontId="1" fillId="0" borderId="0"/>
    <xf numFmtId="9" fontId="58" fillId="0" borderId="0" applyFont="0" applyFill="0" applyBorder="0" applyAlignment="0" applyProtection="0"/>
    <xf numFmtId="0" fontId="70" fillId="0" borderId="0"/>
    <xf numFmtId="0" fontId="71" fillId="0" borderId="0"/>
  </cellStyleXfs>
  <cellXfs count="1396">
    <xf numFmtId="0" fontId="0" fillId="0" borderId="0" xfId="0"/>
    <xf numFmtId="0" fontId="1" fillId="0" borderId="0" xfId="0" applyFont="1"/>
    <xf numFmtId="0" fontId="0" fillId="0" borderId="0" xfId="0"/>
    <xf numFmtId="0" fontId="5" fillId="0" borderId="0" xfId="0" applyFont="1" applyAlignment="1">
      <alignment horizontal="right"/>
    </xf>
    <xf numFmtId="4" fontId="6" fillId="0" borderId="0" xfId="0" applyNumberFormat="1" applyFont="1" applyAlignment="1">
      <alignment horizontal="center" wrapText="1"/>
    </xf>
    <xf numFmtId="4" fontId="0" fillId="0" borderId="0" xfId="0" applyNumberFormat="1" applyAlignment="1">
      <alignment horizontal="center" vertical="center" wrapText="1"/>
    </xf>
    <xf numFmtId="4" fontId="7" fillId="0" borderId="0" xfId="0" applyNumberFormat="1" applyFont="1" applyAlignment="1">
      <alignment horizontal="center" vertical="center" wrapText="1"/>
    </xf>
    <xf numFmtId="0" fontId="1" fillId="0" borderId="0" xfId="0" applyFont="1" applyAlignment="1">
      <alignment horizontal="center" vertical="center"/>
    </xf>
    <xf numFmtId="0" fontId="8" fillId="0" borderId="2" xfId="0" applyFont="1" applyBorder="1" applyAlignment="1">
      <alignment horizontal="center" vertical="center" wrapText="1"/>
    </xf>
    <xf numFmtId="0" fontId="7" fillId="0" borderId="2" xfId="0" applyFont="1" applyBorder="1" applyAlignment="1">
      <alignment horizontal="center" vertical="center" wrapText="1"/>
    </xf>
    <xf numFmtId="4" fontId="6" fillId="0" borderId="3" xfId="0" applyNumberFormat="1" applyFont="1" applyBorder="1" applyAlignment="1">
      <alignment horizontal="center" vertical="center" wrapText="1"/>
    </xf>
    <xf numFmtId="4" fontId="6" fillId="0" borderId="2" xfId="0" applyNumberFormat="1" applyFont="1" applyBorder="1" applyAlignment="1">
      <alignment horizontal="center" vertical="center" wrapText="1"/>
    </xf>
    <xf numFmtId="0" fontId="9" fillId="0" borderId="0" xfId="0" applyFont="1"/>
    <xf numFmtId="0" fontId="9" fillId="3" borderId="4" xfId="0" applyFont="1" applyFill="1" applyBorder="1"/>
    <xf numFmtId="0" fontId="7" fillId="3" borderId="4" xfId="0" applyFont="1" applyFill="1" applyBorder="1"/>
    <xf numFmtId="0" fontId="7" fillId="3" borderId="5" xfId="0" applyFont="1" applyFill="1" applyBorder="1"/>
    <xf numFmtId="4" fontId="6" fillId="0" borderId="5" xfId="0" applyNumberFormat="1" applyFont="1" applyBorder="1" applyAlignment="1">
      <alignment horizontal="center" wrapText="1"/>
    </xf>
    <xf numFmtId="4" fontId="0" fillId="0" borderId="5" xfId="0" applyNumberFormat="1" applyBorder="1" applyAlignment="1">
      <alignment horizontal="center" vertical="center" wrapText="1"/>
    </xf>
    <xf numFmtId="4" fontId="6" fillId="0" borderId="5" xfId="0" applyNumberFormat="1" applyFont="1" applyBorder="1" applyAlignment="1">
      <alignment horizontal="center" vertical="center" wrapText="1"/>
    </xf>
    <xf numFmtId="0" fontId="10" fillId="0" borderId="0" xfId="0" applyFont="1"/>
    <xf numFmtId="0" fontId="10" fillId="3" borderId="6" xfId="0" applyFont="1" applyFill="1" applyBorder="1"/>
    <xf numFmtId="0" fontId="11" fillId="3" borderId="6" xfId="0" applyFont="1" applyFill="1" applyBorder="1"/>
    <xf numFmtId="4" fontId="11" fillId="3" borderId="4" xfId="0" applyNumberFormat="1" applyFont="1" applyFill="1" applyBorder="1"/>
    <xf numFmtId="0" fontId="10" fillId="0" borderId="0" xfId="0" applyFont="1" applyAlignment="1">
      <alignment vertical="center"/>
    </xf>
    <xf numFmtId="0" fontId="12" fillId="3" borderId="6" xfId="0" applyFont="1" applyFill="1" applyBorder="1"/>
    <xf numFmtId="4" fontId="11" fillId="3" borderId="6" xfId="0" applyNumberFormat="1" applyFont="1" applyFill="1" applyBorder="1"/>
    <xf numFmtId="0" fontId="9" fillId="3" borderId="6" xfId="0" applyFont="1" applyFill="1" applyBorder="1"/>
    <xf numFmtId="0" fontId="7" fillId="3" borderId="6" xfId="0" applyFont="1" applyFill="1" applyBorder="1"/>
    <xf numFmtId="4" fontId="7" fillId="3" borderId="6" xfId="0" applyNumberFormat="1" applyFont="1" applyFill="1" applyBorder="1"/>
    <xf numFmtId="4" fontId="1" fillId="0" borderId="0" xfId="0" applyNumberFormat="1" applyFont="1"/>
    <xf numFmtId="0" fontId="11" fillId="3" borderId="7" xfId="0" applyFont="1" applyFill="1" applyBorder="1"/>
    <xf numFmtId="4" fontId="11" fillId="3" borderId="8" xfId="0" applyNumberFormat="1" applyFont="1" applyFill="1" applyBorder="1"/>
    <xf numFmtId="4" fontId="0" fillId="0" borderId="0" xfId="0" applyNumberFormat="1" applyAlignment="1">
      <alignment vertical="center"/>
    </xf>
    <xf numFmtId="0" fontId="13" fillId="0" borderId="0" xfId="0" applyFont="1"/>
    <xf numFmtId="0" fontId="13" fillId="3" borderId="2" xfId="0" applyFont="1" applyFill="1" applyBorder="1"/>
    <xf numFmtId="0" fontId="14" fillId="3" borderId="2" xfId="0" applyFont="1" applyFill="1" applyBorder="1"/>
    <xf numFmtId="4" fontId="15" fillId="3" borderId="2" xfId="0" applyNumberFormat="1" applyFont="1" applyFill="1" applyBorder="1"/>
    <xf numFmtId="4" fontId="13" fillId="0" borderId="0" xfId="0" applyNumberFormat="1" applyFont="1"/>
    <xf numFmtId="165" fontId="11" fillId="0" borderId="4" xfId="0" applyNumberFormat="1" applyFont="1" applyBorder="1"/>
    <xf numFmtId="165" fontId="12" fillId="0" borderId="4" xfId="0" applyNumberFormat="1" applyFont="1" applyBorder="1"/>
    <xf numFmtId="165" fontId="11" fillId="0" borderId="5" xfId="0" applyNumberFormat="1" applyFont="1" applyBorder="1"/>
    <xf numFmtId="4" fontId="11" fillId="3" borderId="4" xfId="0" applyNumberFormat="1" applyFont="1" applyFill="1" applyBorder="1" applyAlignment="1">
      <alignment vertical="center"/>
    </xf>
    <xf numFmtId="4" fontId="11" fillId="3" borderId="6" xfId="0" applyNumberFormat="1" applyFont="1" applyFill="1" applyBorder="1" applyAlignment="1">
      <alignment vertical="center"/>
    </xf>
    <xf numFmtId="0" fontId="6" fillId="3" borderId="4" xfId="0" applyFont="1" applyFill="1" applyBorder="1"/>
    <xf numFmtId="165" fontId="11" fillId="0" borderId="6" xfId="0" applyNumberFormat="1" applyFont="1" applyBorder="1"/>
    <xf numFmtId="165" fontId="12" fillId="0" borderId="6" xfId="0" applyNumberFormat="1" applyFont="1" applyBorder="1"/>
    <xf numFmtId="0" fontId="16" fillId="3" borderId="9" xfId="0" applyFont="1" applyFill="1" applyBorder="1" applyAlignment="1">
      <alignment vertical="center" wrapText="1"/>
    </xf>
    <xf numFmtId="4" fontId="16" fillId="3" borderId="4" xfId="0" applyNumberFormat="1" applyFont="1" applyFill="1" applyBorder="1" applyAlignment="1">
      <alignment vertical="center"/>
    </xf>
    <xf numFmtId="0" fontId="6" fillId="3" borderId="6" xfId="0" applyFont="1" applyFill="1" applyBorder="1"/>
    <xf numFmtId="0" fontId="11" fillId="3" borderId="4" xfId="0" applyFont="1" applyFill="1" applyBorder="1"/>
    <xf numFmtId="0" fontId="11" fillId="3" borderId="8" xfId="0" applyFont="1" applyFill="1" applyBorder="1"/>
    <xf numFmtId="0" fontId="16" fillId="3" borderId="10" xfId="0" applyFont="1" applyFill="1" applyBorder="1" applyAlignment="1">
      <alignment vertical="center" wrapText="1"/>
    </xf>
    <xf numFmtId="0" fontId="11" fillId="3" borderId="9" xfId="0" applyFont="1" applyFill="1" applyBorder="1"/>
    <xf numFmtId="0" fontId="11" fillId="3" borderId="11" xfId="0" applyFont="1" applyFill="1" applyBorder="1"/>
    <xf numFmtId="4" fontId="11" fillId="3" borderId="11" xfId="0" applyNumberFormat="1" applyFont="1" applyFill="1" applyBorder="1"/>
    <xf numFmtId="0" fontId="11" fillId="3" borderId="2" xfId="0" applyFont="1" applyFill="1" applyBorder="1"/>
    <xf numFmtId="0" fontId="16" fillId="3" borderId="2" xfId="0" applyFont="1" applyFill="1" applyBorder="1"/>
    <xf numFmtId="4" fontId="16" fillId="3" borderId="2" xfId="0" applyNumberFormat="1" applyFont="1" applyFill="1" applyBorder="1"/>
    <xf numFmtId="0" fontId="10" fillId="3" borderId="0" xfId="0" applyFont="1" applyFill="1"/>
    <xf numFmtId="0" fontId="16" fillId="3" borderId="8" xfId="0" applyFont="1" applyFill="1" applyBorder="1"/>
    <xf numFmtId="4" fontId="16" fillId="3" borderId="8" xfId="0" applyNumberFormat="1" applyFont="1" applyFill="1" applyBorder="1"/>
    <xf numFmtId="0" fontId="16" fillId="3" borderId="9" xfId="0" applyFont="1" applyFill="1" applyBorder="1"/>
    <xf numFmtId="4" fontId="16" fillId="3" borderId="9" xfId="0" applyNumberFormat="1" applyFont="1" applyFill="1" applyBorder="1"/>
    <xf numFmtId="0" fontId="10" fillId="4" borderId="0" xfId="0" applyFont="1" applyFill="1"/>
    <xf numFmtId="0" fontId="6" fillId="0" borderId="2" xfId="0" applyFont="1" applyBorder="1"/>
    <xf numFmtId="0" fontId="16" fillId="0" borderId="2" xfId="0" applyFont="1" applyBorder="1" applyAlignment="1">
      <alignment vertical="center" wrapText="1"/>
    </xf>
    <xf numFmtId="4" fontId="16" fillId="0" borderId="2" xfId="0" applyNumberFormat="1" applyFont="1" applyBorder="1" applyAlignment="1">
      <alignment vertical="center"/>
    </xf>
    <xf numFmtId="0" fontId="16" fillId="3" borderId="4" xfId="0" applyFont="1" applyFill="1" applyBorder="1"/>
    <xf numFmtId="4" fontId="17" fillId="3" borderId="4" xfId="0" applyNumberFormat="1" applyFont="1" applyFill="1" applyBorder="1"/>
    <xf numFmtId="4" fontId="16" fillId="3" borderId="4" xfId="0" applyNumberFormat="1" applyFont="1" applyFill="1" applyBorder="1"/>
    <xf numFmtId="0" fontId="16" fillId="3" borderId="11" xfId="0" applyFont="1" applyFill="1" applyBorder="1"/>
    <xf numFmtId="4" fontId="16" fillId="3" borderId="11" xfId="0" applyNumberFormat="1" applyFont="1" applyFill="1" applyBorder="1"/>
    <xf numFmtId="0" fontId="16" fillId="3" borderId="11" xfId="0" applyFont="1" applyFill="1" applyBorder="1" applyAlignment="1">
      <alignment vertical="center" wrapText="1"/>
    </xf>
    <xf numFmtId="4" fontId="17" fillId="3" borderId="2" xfId="0" applyNumberFormat="1" applyFont="1" applyFill="1" applyBorder="1" applyAlignment="1">
      <alignment vertical="center"/>
    </xf>
    <xf numFmtId="4" fontId="16" fillId="3" borderId="2" xfId="0" applyNumberFormat="1" applyFont="1" applyFill="1" applyBorder="1" applyAlignment="1">
      <alignment vertical="center"/>
    </xf>
    <xf numFmtId="0" fontId="11" fillId="3" borderId="5" xfId="0" applyFont="1" applyFill="1" applyBorder="1"/>
    <xf numFmtId="0" fontId="11" fillId="0" borderId="6" xfId="0" applyFont="1" applyBorder="1"/>
    <xf numFmtId="0" fontId="16" fillId="3" borderId="12" xfId="0" applyFont="1" applyFill="1" applyBorder="1"/>
    <xf numFmtId="4" fontId="16" fillId="3" borderId="5" xfId="0" applyNumberFormat="1" applyFont="1" applyFill="1" applyBorder="1"/>
    <xf numFmtId="0" fontId="11" fillId="3" borderId="13" xfId="0" applyFont="1" applyFill="1" applyBorder="1"/>
    <xf numFmtId="4" fontId="16" fillId="3" borderId="6" xfId="0" applyNumberFormat="1" applyFont="1" applyFill="1" applyBorder="1"/>
    <xf numFmtId="0" fontId="11" fillId="3" borderId="14" xfId="0" applyFont="1" applyFill="1" applyBorder="1"/>
    <xf numFmtId="0" fontId="11" fillId="3" borderId="15" xfId="0" applyFont="1" applyFill="1" applyBorder="1"/>
    <xf numFmtId="0" fontId="12" fillId="3" borderId="2" xfId="0" applyFont="1" applyFill="1" applyBorder="1"/>
    <xf numFmtId="4" fontId="17" fillId="3" borderId="2" xfId="0" applyNumberFormat="1" applyFont="1" applyFill="1" applyBorder="1"/>
    <xf numFmtId="0" fontId="18" fillId="0" borderId="0" xfId="0" applyFont="1"/>
    <xf numFmtId="0" fontId="16" fillId="3" borderId="5" xfId="0" applyFont="1" applyFill="1" applyBorder="1"/>
    <xf numFmtId="0" fontId="11" fillId="3" borderId="11" xfId="0" applyFont="1" applyFill="1" applyBorder="1" applyAlignment="1">
      <alignment vertical="center"/>
    </xf>
    <xf numFmtId="4" fontId="0" fillId="0" borderId="0" xfId="0" applyNumberFormat="1"/>
    <xf numFmtId="0" fontId="9" fillId="3" borderId="2" xfId="0" applyFont="1" applyFill="1" applyBorder="1"/>
    <xf numFmtId="0" fontId="15" fillId="3" borderId="2" xfId="0" applyFont="1" applyFill="1" applyBorder="1"/>
    <xf numFmtId="4" fontId="7" fillId="3" borderId="2" xfId="0" applyNumberFormat="1" applyFont="1" applyFill="1" applyBorder="1"/>
    <xf numFmtId="0" fontId="1" fillId="0" borderId="2" xfId="0" applyFont="1" applyBorder="1"/>
    <xf numFmtId="0" fontId="15" fillId="0" borderId="2" xfId="0" applyFont="1" applyBorder="1"/>
    <xf numFmtId="0" fontId="7" fillId="0" borderId="2" xfId="0" applyFont="1" applyBorder="1" applyAlignment="1">
      <alignment horizontal="center"/>
    </xf>
    <xf numFmtId="4" fontId="5" fillId="0" borderId="2" xfId="0" applyNumberFormat="1" applyFont="1" applyBorder="1" applyAlignment="1">
      <alignment vertical="center" shrinkToFit="1"/>
    </xf>
    <xf numFmtId="4" fontId="0" fillId="0" borderId="2" xfId="0" applyNumberFormat="1" applyBorder="1" applyAlignment="1">
      <alignment vertical="center" shrinkToFit="1"/>
    </xf>
    <xf numFmtId="4" fontId="5" fillId="0" borderId="2" xfId="0" applyNumberFormat="1" applyFont="1" applyBorder="1" applyAlignment="1">
      <alignment vertical="center"/>
    </xf>
    <xf numFmtId="0" fontId="5" fillId="0" borderId="0" xfId="0" applyFont="1"/>
    <xf numFmtId="0" fontId="7" fillId="0" borderId="2" xfId="0" applyFont="1" applyBorder="1"/>
    <xf numFmtId="0" fontId="6" fillId="0" borderId="2" xfId="0" applyFont="1" applyBorder="1" applyAlignment="1">
      <alignment vertical="center" wrapText="1"/>
    </xf>
    <xf numFmtId="4" fontId="6" fillId="0" borderId="2" xfId="0" applyNumberFormat="1" applyFont="1" applyBorder="1" applyAlignment="1">
      <alignment shrinkToFit="1"/>
    </xf>
    <xf numFmtId="0" fontId="5" fillId="0" borderId="14" xfId="0" applyFont="1" applyBorder="1" applyAlignment="1">
      <alignment vertical="center"/>
    </xf>
    <xf numFmtId="0" fontId="5" fillId="0" borderId="4" xfId="0" applyFont="1" applyBorder="1" applyAlignment="1">
      <alignment vertical="center"/>
    </xf>
    <xf numFmtId="4" fontId="5" fillId="0" borderId="4" xfId="0" applyNumberFormat="1" applyFont="1" applyBorder="1" applyAlignment="1">
      <alignment vertical="center" shrinkToFit="1"/>
    </xf>
    <xf numFmtId="4" fontId="5" fillId="0" borderId="4" xfId="0" applyNumberFormat="1" applyFont="1" applyBorder="1" applyAlignment="1">
      <alignment vertical="center"/>
    </xf>
    <xf numFmtId="0" fontId="5" fillId="0" borderId="13" xfId="0" applyFont="1" applyBorder="1" applyAlignment="1">
      <alignment vertical="center"/>
    </xf>
    <xf numFmtId="0" fontId="5" fillId="0" borderId="6" xfId="0" applyFont="1" applyBorder="1" applyAlignment="1">
      <alignment vertical="center"/>
    </xf>
    <xf numFmtId="4" fontId="5" fillId="0" borderId="6" xfId="0" applyNumberFormat="1" applyFont="1" applyBorder="1" applyAlignment="1">
      <alignment vertical="center" shrinkToFit="1"/>
    </xf>
    <xf numFmtId="4" fontId="5" fillId="0" borderId="6" xfId="0" applyNumberFormat="1" applyFont="1" applyBorder="1" applyAlignment="1">
      <alignment vertical="center"/>
    </xf>
    <xf numFmtId="0" fontId="5" fillId="0" borderId="6" xfId="0" applyFont="1" applyBorder="1" applyAlignment="1">
      <alignment vertical="center" wrapText="1"/>
    </xf>
    <xf numFmtId="0" fontId="1" fillId="0" borderId="13" xfId="0" applyFont="1" applyBorder="1" applyAlignment="1">
      <alignment vertical="center"/>
    </xf>
    <xf numFmtId="0" fontId="1" fillId="0" borderId="6" xfId="0" applyFont="1" applyBorder="1" applyAlignment="1">
      <alignment vertical="center"/>
    </xf>
    <xf numFmtId="4" fontId="0" fillId="0" borderId="6" xfId="0" applyNumberFormat="1" applyBorder="1" applyAlignment="1">
      <alignment vertical="center"/>
    </xf>
    <xf numFmtId="4" fontId="0" fillId="0" borderId="4" xfId="0" applyNumberFormat="1" applyBorder="1" applyAlignment="1">
      <alignment vertical="center"/>
    </xf>
    <xf numFmtId="0" fontId="0" fillId="0" borderId="13" xfId="0" applyBorder="1" applyAlignment="1">
      <alignment vertical="center"/>
    </xf>
    <xf numFmtId="0" fontId="0" fillId="0" borderId="6" xfId="0" applyBorder="1" applyAlignment="1">
      <alignment vertical="center" wrapText="1"/>
    </xf>
    <xf numFmtId="4" fontId="0" fillId="0" borderId="6" xfId="0" applyNumberFormat="1" applyBorder="1" applyAlignment="1">
      <alignment vertical="center" shrinkToFit="1"/>
    </xf>
    <xf numFmtId="0" fontId="0" fillId="3" borderId="0" xfId="0" applyFill="1"/>
    <xf numFmtId="0" fontId="0" fillId="3" borderId="13" xfId="0" applyFill="1" applyBorder="1" applyAlignment="1">
      <alignment vertical="center"/>
    </xf>
    <xf numFmtId="0" fontId="0" fillId="3" borderId="6" xfId="0" applyFill="1" applyBorder="1" applyAlignment="1">
      <alignment vertical="center" wrapText="1"/>
    </xf>
    <xf numFmtId="4" fontId="0" fillId="3" borderId="6" xfId="0" applyNumberFormat="1" applyFill="1" applyBorder="1" applyAlignment="1">
      <alignment vertical="center"/>
    </xf>
    <xf numFmtId="4" fontId="0" fillId="3" borderId="6" xfId="0" applyNumberFormat="1" applyFill="1" applyBorder="1" applyAlignment="1">
      <alignment vertical="center" shrinkToFit="1"/>
    </xf>
    <xf numFmtId="4" fontId="0" fillId="3" borderId="4" xfId="0" applyNumberFormat="1" applyFill="1" applyBorder="1" applyAlignment="1">
      <alignment vertical="center"/>
    </xf>
    <xf numFmtId="4" fontId="0" fillId="3" borderId="0" xfId="0" applyNumberFormat="1" applyFill="1" applyAlignment="1">
      <alignment vertical="center"/>
    </xf>
    <xf numFmtId="0" fontId="1" fillId="0" borderId="6" xfId="0" applyFont="1" applyBorder="1" applyAlignment="1">
      <alignment vertical="center" wrapText="1"/>
    </xf>
    <xf numFmtId="0" fontId="1" fillId="4" borderId="0" xfId="0" applyFont="1" applyFill="1"/>
    <xf numFmtId="0" fontId="1" fillId="3" borderId="13" xfId="0" applyFont="1" applyFill="1" applyBorder="1" applyAlignment="1">
      <alignment vertical="center"/>
    </xf>
    <xf numFmtId="0" fontId="1" fillId="3" borderId="6" xfId="0" applyFont="1" applyFill="1" applyBorder="1" applyAlignment="1">
      <alignment vertical="center"/>
    </xf>
    <xf numFmtId="4" fontId="0" fillId="3" borderId="0" xfId="0" applyNumberFormat="1" applyFill="1"/>
    <xf numFmtId="0" fontId="1" fillId="3" borderId="0" xfId="0" applyFont="1" applyFill="1"/>
    <xf numFmtId="0" fontId="5" fillId="0" borderId="16" xfId="0" applyFont="1" applyBorder="1" applyAlignment="1">
      <alignment vertical="center"/>
    </xf>
    <xf numFmtId="0" fontId="5" fillId="0" borderId="8" xfId="0" applyFont="1" applyBorder="1" applyAlignment="1">
      <alignment vertical="center"/>
    </xf>
    <xf numFmtId="4" fontId="5" fillId="0" borderId="11" xfId="0" applyNumberFormat="1" applyFont="1" applyBorder="1"/>
    <xf numFmtId="4" fontId="0" fillId="0" borderId="11" xfId="0" applyNumberFormat="1" applyBorder="1"/>
    <xf numFmtId="4" fontId="5" fillId="0" borderId="11" xfId="0" applyNumberFormat="1" applyFont="1" applyBorder="1" applyAlignment="1">
      <alignment vertical="center"/>
    </xf>
    <xf numFmtId="0" fontId="5" fillId="0" borderId="17" xfId="0" applyFont="1" applyBorder="1"/>
    <xf numFmtId="4" fontId="6" fillId="0" borderId="2" xfId="0" applyNumberFormat="1" applyFont="1" applyBorder="1"/>
    <xf numFmtId="0" fontId="5" fillId="3" borderId="14" xfId="0" applyFont="1" applyFill="1" applyBorder="1" applyAlignment="1">
      <alignment vertical="center"/>
    </xf>
    <xf numFmtId="0" fontId="5" fillId="3" borderId="4" xfId="0" applyFont="1" applyFill="1" applyBorder="1" applyAlignment="1">
      <alignment vertical="center"/>
    </xf>
    <xf numFmtId="4" fontId="5" fillId="3" borderId="5" xfId="0" applyNumberFormat="1" applyFont="1" applyFill="1" applyBorder="1" applyAlignment="1">
      <alignment vertical="center"/>
    </xf>
    <xf numFmtId="0" fontId="5" fillId="3" borderId="13" xfId="0" applyFont="1" applyFill="1" applyBorder="1" applyAlignment="1">
      <alignment vertical="center"/>
    </xf>
    <xf numFmtId="4" fontId="4" fillId="0" borderId="9" xfId="0" applyNumberFormat="1" applyFont="1" applyBorder="1"/>
    <xf numFmtId="4" fontId="0" fillId="0" borderId="9" xfId="0" applyNumberFormat="1" applyBorder="1" applyAlignment="1">
      <alignment vertical="center"/>
    </xf>
    <xf numFmtId="0" fontId="5" fillId="3" borderId="6" xfId="0" applyFont="1" applyFill="1" applyBorder="1" applyAlignment="1">
      <alignment vertical="center"/>
    </xf>
    <xf numFmtId="4" fontId="5" fillId="3" borderId="6" xfId="0" applyNumberFormat="1" applyFont="1" applyFill="1" applyBorder="1" applyAlignment="1">
      <alignment vertical="center"/>
    </xf>
    <xf numFmtId="0" fontId="5" fillId="3" borderId="6" xfId="0" applyFont="1" applyFill="1" applyBorder="1" applyAlignment="1">
      <alignment vertical="center" wrapText="1"/>
    </xf>
    <xf numFmtId="0" fontId="1" fillId="3" borderId="6" xfId="0" applyFont="1" applyFill="1" applyBorder="1" applyAlignment="1">
      <alignment vertical="center" wrapText="1"/>
    </xf>
    <xf numFmtId="4" fontId="0" fillId="0" borderId="18" xfId="0" applyNumberFormat="1" applyBorder="1" applyAlignment="1">
      <alignment vertical="center"/>
    </xf>
    <xf numFmtId="4" fontId="0" fillId="0" borderId="6" xfId="0" applyNumberFormat="1" applyBorder="1" applyAlignment="1">
      <alignment horizontal="right" vertical="center"/>
    </xf>
    <xf numFmtId="0" fontId="15" fillId="0" borderId="0" xfId="0" applyFont="1" applyAlignment="1">
      <alignment vertical="center"/>
    </xf>
    <xf numFmtId="4" fontId="1" fillId="0" borderId="6" xfId="0" applyNumberFormat="1" applyFont="1" applyBorder="1" applyAlignment="1">
      <alignment shrinkToFit="1"/>
    </xf>
    <xf numFmtId="4" fontId="0" fillId="0" borderId="6" xfId="0" applyNumberFormat="1" applyBorder="1" applyAlignment="1">
      <alignment shrinkToFit="1"/>
    </xf>
    <xf numFmtId="4" fontId="5" fillId="0" borderId="19" xfId="0" applyNumberFormat="1" applyFont="1" applyBorder="1" applyAlignment="1">
      <alignment vertical="center"/>
    </xf>
    <xf numFmtId="4" fontId="8" fillId="3" borderId="6" xfId="0" applyNumberFormat="1" applyFont="1" applyFill="1" applyBorder="1" applyAlignment="1">
      <alignment vertical="center"/>
    </xf>
    <xf numFmtId="0" fontId="0" fillId="3" borderId="6" xfId="0" applyFill="1" applyBorder="1" applyAlignment="1">
      <alignment vertical="center"/>
    </xf>
    <xf numFmtId="0" fontId="1" fillId="3" borderId="13" xfId="0" applyFont="1" applyFill="1" applyBorder="1"/>
    <xf numFmtId="0" fontId="1" fillId="3" borderId="6" xfId="0" applyFont="1" applyFill="1" applyBorder="1" applyAlignment="1">
      <alignment wrapText="1"/>
    </xf>
    <xf numFmtId="0" fontId="1" fillId="0" borderId="0" xfId="0" applyFont="1" applyAlignment="1">
      <alignment vertical="center"/>
    </xf>
    <xf numFmtId="0" fontId="0" fillId="0" borderId="6" xfId="0" applyBorder="1" applyAlignment="1">
      <alignment vertical="center"/>
    </xf>
    <xf numFmtId="4" fontId="1" fillId="0" borderId="6" xfId="0" applyNumberFormat="1" applyFont="1" applyBorder="1" applyAlignment="1">
      <alignment vertical="center"/>
    </xf>
    <xf numFmtId="0" fontId="5" fillId="3" borderId="20" xfId="0" applyFont="1" applyFill="1" applyBorder="1"/>
    <xf numFmtId="0" fontId="5" fillId="3" borderId="7" xfId="0" applyFont="1" applyFill="1" applyBorder="1"/>
    <xf numFmtId="4" fontId="5" fillId="3" borderId="8" xfId="0" applyNumberFormat="1" applyFont="1" applyFill="1" applyBorder="1"/>
    <xf numFmtId="4" fontId="1" fillId="0" borderId="7" xfId="0" applyNumberFormat="1" applyFont="1" applyBorder="1" applyAlignment="1">
      <alignment shrinkToFit="1"/>
    </xf>
    <xf numFmtId="4" fontId="0" fillId="0" borderId="7" xfId="0" applyNumberFormat="1" applyBorder="1" applyAlignment="1">
      <alignment shrinkToFit="1"/>
    </xf>
    <xf numFmtId="4" fontId="0" fillId="0" borderId="11" xfId="0" applyNumberFormat="1" applyBorder="1" applyAlignment="1">
      <alignment vertical="center"/>
    </xf>
    <xf numFmtId="0" fontId="5" fillId="3" borderId="17" xfId="0" applyFont="1" applyFill="1" applyBorder="1"/>
    <xf numFmtId="0" fontId="6" fillId="3" borderId="2" xfId="0" applyFont="1" applyFill="1" applyBorder="1"/>
    <xf numFmtId="4" fontId="6" fillId="3" borderId="2" xfId="0" applyNumberFormat="1" applyFont="1" applyFill="1" applyBorder="1"/>
    <xf numFmtId="0" fontId="5" fillId="3" borderId="14" xfId="0" applyFont="1" applyFill="1" applyBorder="1" applyAlignment="1">
      <alignment vertical="center" wrapText="1"/>
    </xf>
    <xf numFmtId="4" fontId="5" fillId="0" borderId="18" xfId="0" applyNumberFormat="1" applyFont="1" applyBorder="1" applyAlignment="1">
      <alignment vertical="center"/>
    </xf>
    <xf numFmtId="4" fontId="5" fillId="0" borderId="14" xfId="0" applyNumberFormat="1" applyFont="1" applyBorder="1" applyAlignment="1">
      <alignment vertical="center"/>
    </xf>
    <xf numFmtId="4" fontId="5" fillId="0" borderId="5" xfId="0" applyNumberFormat="1" applyFont="1" applyBorder="1" applyAlignment="1">
      <alignment vertical="center"/>
    </xf>
    <xf numFmtId="4" fontId="5" fillId="3" borderId="21" xfId="0" applyNumberFormat="1" applyFont="1" applyFill="1" applyBorder="1" applyAlignment="1">
      <alignment vertical="center"/>
    </xf>
    <xf numFmtId="4" fontId="5" fillId="3" borderId="13" xfId="0" applyNumberFormat="1" applyFont="1" applyFill="1" applyBorder="1" applyAlignment="1">
      <alignment vertical="center"/>
    </xf>
    <xf numFmtId="0" fontId="1" fillId="3" borderId="20" xfId="0" applyFont="1" applyFill="1" applyBorder="1" applyAlignment="1">
      <alignment vertical="center"/>
    </xf>
    <xf numFmtId="4" fontId="0" fillId="0" borderId="21" xfId="0" applyNumberFormat="1" applyBorder="1" applyAlignment="1">
      <alignment vertical="center"/>
    </xf>
    <xf numFmtId="4" fontId="0" fillId="0" borderId="13" xfId="0" applyNumberFormat="1" applyBorder="1" applyAlignment="1">
      <alignment vertical="center"/>
    </xf>
    <xf numFmtId="4" fontId="1" fillId="3" borderId="6" xfId="0" applyNumberFormat="1" applyFont="1" applyFill="1" applyBorder="1" applyAlignment="1">
      <alignment vertical="center"/>
    </xf>
    <xf numFmtId="4" fontId="5" fillId="0" borderId="21" xfId="0" applyNumberFormat="1" applyFont="1" applyBorder="1" applyAlignment="1">
      <alignment vertical="center"/>
    </xf>
    <xf numFmtId="4" fontId="5" fillId="0" borderId="13" xfId="0" applyNumberFormat="1" applyFont="1" applyBorder="1" applyAlignment="1">
      <alignment vertical="center"/>
    </xf>
    <xf numFmtId="0" fontId="5" fillId="3" borderId="13" xfId="0" applyFont="1" applyFill="1" applyBorder="1" applyAlignment="1">
      <alignment vertical="center" wrapText="1"/>
    </xf>
    <xf numFmtId="0" fontId="5" fillId="3" borderId="20" xfId="0" applyFont="1" applyFill="1" applyBorder="1" applyAlignment="1">
      <alignment vertical="center"/>
    </xf>
    <xf numFmtId="4" fontId="0" fillId="0" borderId="22" xfId="0" applyNumberFormat="1" applyBorder="1" applyAlignment="1">
      <alignment vertical="center"/>
    </xf>
    <xf numFmtId="4" fontId="0" fillId="0" borderId="20" xfId="0" applyNumberFormat="1" applyBorder="1" applyAlignment="1">
      <alignment vertical="center"/>
    </xf>
    <xf numFmtId="0" fontId="5" fillId="3" borderId="7" xfId="0" applyFont="1" applyFill="1" applyBorder="1" applyAlignment="1">
      <alignment vertical="center"/>
    </xf>
    <xf numFmtId="4" fontId="5" fillId="3" borderId="11" xfId="0" applyNumberFormat="1" applyFont="1" applyFill="1" applyBorder="1" applyAlignment="1">
      <alignment vertical="center"/>
    </xf>
    <xf numFmtId="0" fontId="5" fillId="3" borderId="2" xfId="0" applyFont="1" applyFill="1" applyBorder="1"/>
    <xf numFmtId="4" fontId="6" fillId="3" borderId="17" xfId="0" applyNumberFormat="1" applyFont="1" applyFill="1" applyBorder="1"/>
    <xf numFmtId="0" fontId="5" fillId="3" borderId="4" xfId="0" applyFont="1" applyFill="1" applyBorder="1"/>
    <xf numFmtId="4" fontId="5" fillId="3" borderId="4" xfId="0" applyNumberFormat="1" applyFont="1" applyFill="1" applyBorder="1"/>
    <xf numFmtId="4" fontId="5" fillId="3" borderId="14" xfId="0" applyNumberFormat="1" applyFont="1" applyFill="1" applyBorder="1"/>
    <xf numFmtId="0" fontId="0" fillId="3" borderId="4" xfId="0" applyFill="1" applyBorder="1"/>
    <xf numFmtId="4" fontId="0" fillId="3" borderId="4" xfId="0" applyNumberFormat="1" applyFill="1" applyBorder="1"/>
    <xf numFmtId="4" fontId="0" fillId="3" borderId="14" xfId="0" applyNumberFormat="1" applyFill="1" applyBorder="1"/>
    <xf numFmtId="0" fontId="5" fillId="3" borderId="4" xfId="0" applyFont="1" applyFill="1" applyBorder="1" applyAlignment="1">
      <alignment vertical="center" wrapText="1"/>
    </xf>
    <xf numFmtId="4" fontId="5" fillId="3" borderId="4" xfId="0" applyNumberFormat="1" applyFont="1" applyFill="1" applyBorder="1" applyAlignment="1">
      <alignment vertical="center"/>
    </xf>
    <xf numFmtId="4" fontId="0" fillId="3" borderId="13" xfId="0" applyNumberFormat="1" applyFill="1" applyBorder="1" applyAlignment="1">
      <alignment vertical="center"/>
    </xf>
    <xf numFmtId="0" fontId="1" fillId="0" borderId="7" xfId="0" applyFont="1" applyBorder="1" applyAlignment="1">
      <alignment vertical="center"/>
    </xf>
    <xf numFmtId="4" fontId="0" fillId="3" borderId="7" xfId="0" applyNumberFormat="1" applyFill="1" applyBorder="1" applyAlignment="1">
      <alignment vertical="center"/>
    </xf>
    <xf numFmtId="4" fontId="0" fillId="3" borderId="20" xfId="0" applyNumberFormat="1" applyFill="1" applyBorder="1" applyAlignment="1">
      <alignment vertical="center"/>
    </xf>
    <xf numFmtId="0" fontId="5" fillId="0" borderId="7" xfId="0" applyFont="1" applyBorder="1" applyAlignment="1">
      <alignment vertical="center"/>
    </xf>
    <xf numFmtId="4" fontId="1" fillId="0" borderId="7" xfId="0" applyNumberFormat="1" applyFont="1" applyBorder="1" applyAlignment="1">
      <alignment vertical="center"/>
    </xf>
    <xf numFmtId="4" fontId="1" fillId="0" borderId="20" xfId="0" applyNumberFormat="1" applyFont="1" applyBorder="1" applyAlignment="1">
      <alignment vertical="center"/>
    </xf>
    <xf numFmtId="4" fontId="1" fillId="0" borderId="13" xfId="0" applyNumberFormat="1" applyFont="1" applyBorder="1" applyAlignment="1">
      <alignment vertical="center"/>
    </xf>
    <xf numFmtId="0" fontId="19" fillId="3" borderId="6" xfId="0" applyFont="1" applyFill="1" applyBorder="1" applyAlignment="1">
      <alignment horizontal="right" vertical="center"/>
    </xf>
    <xf numFmtId="4" fontId="5" fillId="0" borderId="13" xfId="0" applyNumberFormat="1" applyFont="1" applyBorder="1"/>
    <xf numFmtId="4" fontId="0" fillId="0" borderId="13" xfId="0" applyNumberFormat="1" applyBorder="1"/>
    <xf numFmtId="0" fontId="5" fillId="0" borderId="13" xfId="0" applyFont="1" applyBorder="1" applyAlignment="1">
      <alignment vertical="center" wrapText="1"/>
    </xf>
    <xf numFmtId="4" fontId="5" fillId="0" borderId="6" xfId="4" applyNumberFormat="1" applyFont="1" applyFill="1" applyBorder="1" applyAlignment="1" applyProtection="1">
      <alignment vertical="center"/>
    </xf>
    <xf numFmtId="4" fontId="5" fillId="0" borderId="13" xfId="4" applyNumberFormat="1" applyFont="1" applyFill="1" applyBorder="1" applyAlignment="1" applyProtection="1">
      <alignment vertical="center"/>
    </xf>
    <xf numFmtId="4" fontId="0" fillId="3" borderId="7" xfId="0" applyNumberFormat="1" applyFill="1" applyBorder="1"/>
    <xf numFmtId="0" fontId="1" fillId="3" borderId="7" xfId="0" applyFont="1" applyFill="1" applyBorder="1" applyAlignment="1">
      <alignment vertical="center"/>
    </xf>
    <xf numFmtId="4" fontId="1" fillId="3" borderId="7" xfId="0" applyNumberFormat="1" applyFont="1" applyFill="1" applyBorder="1" applyAlignment="1">
      <alignment vertical="center"/>
    </xf>
    <xf numFmtId="4" fontId="1" fillId="3" borderId="20" xfId="0" applyNumberFormat="1" applyFont="1" applyFill="1" applyBorder="1" applyAlignment="1">
      <alignment vertical="center"/>
    </xf>
    <xf numFmtId="4" fontId="5" fillId="3" borderId="6" xfId="4" applyNumberFormat="1" applyFont="1" applyFill="1" applyBorder="1" applyAlignment="1" applyProtection="1">
      <alignment vertical="center"/>
    </xf>
    <xf numFmtId="4" fontId="5" fillId="3" borderId="13" xfId="4" applyNumberFormat="1" applyFont="1" applyFill="1" applyBorder="1" applyAlignment="1" applyProtection="1">
      <alignment vertical="center"/>
    </xf>
    <xf numFmtId="0" fontId="0" fillId="3" borderId="7" xfId="0" applyFill="1" applyBorder="1" applyAlignment="1">
      <alignment vertical="center"/>
    </xf>
    <xf numFmtId="0" fontId="0" fillId="3" borderId="7" xfId="0" applyFill="1" applyBorder="1" applyAlignment="1">
      <alignment vertical="center" wrapText="1"/>
    </xf>
    <xf numFmtId="4" fontId="0" fillId="3" borderId="6" xfId="0" applyNumberFormat="1" applyFill="1" applyBorder="1"/>
    <xf numFmtId="0" fontId="5" fillId="3" borderId="8" xfId="0" applyFont="1" applyFill="1" applyBorder="1" applyAlignment="1">
      <alignment vertical="center"/>
    </xf>
    <xf numFmtId="0" fontId="1" fillId="3" borderId="7" xfId="0" applyFont="1" applyFill="1" applyBorder="1" applyAlignment="1">
      <alignment vertical="center" wrapText="1"/>
    </xf>
    <xf numFmtId="4" fontId="5" fillId="0" borderId="8" xfId="0" applyNumberFormat="1" applyFont="1" applyBorder="1" applyAlignment="1">
      <alignment vertical="center"/>
    </xf>
    <xf numFmtId="4" fontId="0" fillId="0" borderId="16" xfId="0" applyNumberFormat="1" applyBorder="1" applyAlignment="1">
      <alignment vertical="center"/>
    </xf>
    <xf numFmtId="0" fontId="15" fillId="3" borderId="17" xfId="0" applyFont="1" applyFill="1" applyBorder="1"/>
    <xf numFmtId="4" fontId="7" fillId="3" borderId="2" xfId="0" applyNumberFormat="1" applyFont="1" applyFill="1" applyBorder="1" applyAlignment="1">
      <alignment vertical="center" shrinkToFit="1"/>
    </xf>
    <xf numFmtId="0" fontId="5" fillId="3" borderId="23" xfId="0" applyFont="1" applyFill="1" applyBorder="1"/>
    <xf numFmtId="0" fontId="6" fillId="3" borderId="9" xfId="0" applyFont="1" applyFill="1" applyBorder="1"/>
    <xf numFmtId="4" fontId="1" fillId="3" borderId="2" xfId="0" applyNumberFormat="1" applyFont="1" applyFill="1" applyBorder="1" applyAlignment="1">
      <alignment vertical="center"/>
    </xf>
    <xf numFmtId="4" fontId="0" fillId="3" borderId="2" xfId="0" applyNumberFormat="1" applyFill="1" applyBorder="1" applyAlignment="1">
      <alignment vertical="center"/>
    </xf>
    <xf numFmtId="4" fontId="0" fillId="0" borderId="2" xfId="0" applyNumberFormat="1" applyBorder="1" applyAlignment="1">
      <alignment vertical="center"/>
    </xf>
    <xf numFmtId="4" fontId="6" fillId="3" borderId="2" xfId="0" applyNumberFormat="1" applyFont="1" applyFill="1" applyBorder="1" applyAlignment="1">
      <alignment shrinkToFit="1"/>
    </xf>
    <xf numFmtId="0" fontId="5" fillId="3" borderId="12" xfId="0" applyFont="1" applyFill="1" applyBorder="1" applyAlignment="1">
      <alignment horizontal="left" vertical="center" wrapText="1"/>
    </xf>
    <xf numFmtId="0" fontId="5" fillId="0" borderId="14" xfId="0" applyFont="1" applyBorder="1" applyAlignment="1">
      <alignment horizontal="left" vertical="center" wrapText="1"/>
    </xf>
    <xf numFmtId="0" fontId="20" fillId="0" borderId="0" xfId="0" applyFont="1"/>
    <xf numFmtId="0" fontId="21" fillId="0" borderId="0" xfId="0" applyFont="1"/>
    <xf numFmtId="0" fontId="0" fillId="3" borderId="13" xfId="0" applyFill="1" applyBorder="1" applyAlignment="1">
      <alignment vertical="center" wrapText="1"/>
    </xf>
    <xf numFmtId="0" fontId="1" fillId="3" borderId="23" xfId="0" applyFont="1" applyFill="1" applyBorder="1" applyAlignment="1">
      <alignment vertical="center"/>
    </xf>
    <xf numFmtId="165" fontId="1" fillId="3" borderId="9" xfId="0" applyNumberFormat="1" applyFont="1" applyFill="1" applyBorder="1" applyAlignment="1">
      <alignment vertical="center"/>
    </xf>
    <xf numFmtId="4" fontId="0" fillId="3" borderId="8" xfId="0" applyNumberFormat="1" applyFill="1" applyBorder="1" applyAlignment="1">
      <alignment vertical="center"/>
    </xf>
    <xf numFmtId="4" fontId="0" fillId="0" borderId="8" xfId="0" applyNumberFormat="1" applyBorder="1" applyAlignment="1">
      <alignment vertical="center"/>
    </xf>
    <xf numFmtId="0" fontId="20" fillId="3" borderId="17" xfId="0" applyFont="1" applyFill="1" applyBorder="1"/>
    <xf numFmtId="4" fontId="15" fillId="3" borderId="2" xfId="0" applyNumberFormat="1" applyFont="1" applyFill="1" applyBorder="1" applyAlignment="1">
      <alignment shrinkToFit="1"/>
    </xf>
    <xf numFmtId="0" fontId="6" fillId="0" borderId="0" xfId="0" applyFont="1"/>
    <xf numFmtId="0" fontId="20" fillId="3" borderId="3" xfId="0" applyFont="1" applyFill="1" applyBorder="1"/>
    <xf numFmtId="0" fontId="14" fillId="3" borderId="3" xfId="0" applyFont="1" applyFill="1" applyBorder="1"/>
    <xf numFmtId="165" fontId="14" fillId="3" borderId="3" xfId="0" applyNumberFormat="1" applyFont="1" applyFill="1" applyBorder="1" applyAlignment="1">
      <alignment shrinkToFit="1"/>
    </xf>
    <xf numFmtId="4" fontId="0" fillId="3" borderId="3" xfId="0" applyNumberFormat="1" applyFill="1" applyBorder="1" applyAlignment="1">
      <alignment vertical="center"/>
    </xf>
    <xf numFmtId="4" fontId="0" fillId="0" borderId="3" xfId="0" applyNumberFormat="1" applyBorder="1" applyAlignment="1">
      <alignment vertical="center"/>
    </xf>
    <xf numFmtId="0" fontId="1" fillId="3" borderId="17" xfId="0" applyFont="1" applyFill="1" applyBorder="1"/>
    <xf numFmtId="0" fontId="18" fillId="3" borderId="17" xfId="0" applyFont="1" applyFill="1" applyBorder="1"/>
    <xf numFmtId="0" fontId="6" fillId="3" borderId="2" xfId="0" applyFont="1" applyFill="1" applyBorder="1" applyAlignment="1">
      <alignment vertical="center"/>
    </xf>
    <xf numFmtId="4" fontId="6" fillId="3" borderId="2" xfId="0" applyNumberFormat="1" applyFont="1" applyFill="1" applyBorder="1" applyAlignment="1">
      <alignment vertical="center"/>
    </xf>
    <xf numFmtId="0" fontId="5" fillId="3" borderId="5" xfId="0" applyFont="1" applyFill="1" applyBorder="1" applyAlignment="1">
      <alignment vertical="center"/>
    </xf>
    <xf numFmtId="4" fontId="5" fillId="3" borderId="10" xfId="0" applyNumberFormat="1" applyFont="1" applyFill="1" applyBorder="1" applyAlignment="1">
      <alignment vertical="center"/>
    </xf>
    <xf numFmtId="0" fontId="22" fillId="3" borderId="6" xfId="0" applyFont="1" applyFill="1" applyBorder="1" applyAlignment="1">
      <alignment vertical="center"/>
    </xf>
    <xf numFmtId="4" fontId="0" fillId="3" borderId="6" xfId="0" applyNumberFormat="1" applyFill="1" applyBorder="1" applyAlignment="1">
      <alignment horizontal="right" vertical="center"/>
    </xf>
    <xf numFmtId="0" fontId="5" fillId="3" borderId="9" xfId="0" applyFont="1" applyFill="1" applyBorder="1" applyAlignment="1">
      <alignment vertical="center"/>
    </xf>
    <xf numFmtId="0" fontId="5" fillId="3" borderId="12" xfId="0" applyFont="1" applyFill="1" applyBorder="1" applyAlignment="1">
      <alignment vertical="center"/>
    </xf>
    <xf numFmtId="0" fontId="0" fillId="3" borderId="14" xfId="0" applyFill="1" applyBorder="1" applyAlignment="1">
      <alignment vertical="center"/>
    </xf>
    <xf numFmtId="0" fontId="1" fillId="3" borderId="14" xfId="0" applyFont="1" applyFill="1" applyBorder="1" applyAlignment="1">
      <alignment vertical="center"/>
    </xf>
    <xf numFmtId="0" fontId="5" fillId="3" borderId="23" xfId="0" applyFont="1" applyFill="1" applyBorder="1" applyAlignment="1">
      <alignment vertical="center"/>
    </xf>
    <xf numFmtId="0" fontId="22" fillId="3" borderId="11" xfId="0" applyFont="1" applyFill="1" applyBorder="1" applyAlignment="1">
      <alignment vertical="center"/>
    </xf>
    <xf numFmtId="0" fontId="1" fillId="3" borderId="15" xfId="0" applyFont="1" applyFill="1" applyBorder="1" applyAlignment="1">
      <alignment vertical="center"/>
    </xf>
    <xf numFmtId="4" fontId="0" fillId="3" borderId="11" xfId="0" applyNumberFormat="1" applyFill="1" applyBorder="1" applyAlignment="1">
      <alignment vertical="center"/>
    </xf>
    <xf numFmtId="4" fontId="0" fillId="0" borderId="7" xfId="0" applyNumberFormat="1" applyBorder="1" applyAlignment="1">
      <alignment vertical="center"/>
    </xf>
    <xf numFmtId="4" fontId="1" fillId="0" borderId="4" xfId="0" applyNumberFormat="1" applyFont="1" applyBorder="1" applyAlignment="1">
      <alignment vertical="center"/>
    </xf>
    <xf numFmtId="0" fontId="22" fillId="3" borderId="9" xfId="0" applyFont="1" applyFill="1" applyBorder="1" applyAlignment="1">
      <alignment vertical="center"/>
    </xf>
    <xf numFmtId="0" fontId="22" fillId="3" borderId="7" xfId="0" applyFont="1" applyFill="1" applyBorder="1" applyAlignment="1">
      <alignment vertical="center"/>
    </xf>
    <xf numFmtId="0" fontId="0" fillId="3" borderId="6" xfId="0" applyFill="1" applyBorder="1" applyAlignment="1">
      <alignment horizontal="left" vertical="center"/>
    </xf>
    <xf numFmtId="0" fontId="0" fillId="3" borderId="4" xfId="0" applyFill="1" applyBorder="1" applyAlignment="1">
      <alignment horizontal="left" vertical="center"/>
    </xf>
    <xf numFmtId="0" fontId="22" fillId="3" borderId="4" xfId="0" applyFont="1" applyFill="1" applyBorder="1" applyAlignment="1">
      <alignment vertical="center"/>
    </xf>
    <xf numFmtId="0" fontId="1" fillId="3" borderId="4" xfId="0" applyFont="1" applyFill="1" applyBorder="1" applyAlignment="1">
      <alignment vertical="center"/>
    </xf>
    <xf numFmtId="4" fontId="0" fillId="3" borderId="21" xfId="0" applyNumberFormat="1" applyFill="1" applyBorder="1" applyAlignment="1">
      <alignment vertical="center"/>
    </xf>
    <xf numFmtId="0" fontId="1" fillId="3" borderId="9" xfId="0" applyFont="1" applyFill="1" applyBorder="1" applyAlignment="1">
      <alignment vertical="center"/>
    </xf>
    <xf numFmtId="0" fontId="22" fillId="0" borderId="17" xfId="0" applyFont="1" applyBorder="1" applyAlignment="1">
      <alignment vertical="center"/>
    </xf>
    <xf numFmtId="0" fontId="15" fillId="0" borderId="2" xfId="0" applyFont="1" applyBorder="1" applyAlignment="1">
      <alignment vertical="center"/>
    </xf>
    <xf numFmtId="4" fontId="15" fillId="0" borderId="3" xfId="0" applyNumberFormat="1" applyFont="1" applyBorder="1" applyAlignment="1">
      <alignment vertical="center"/>
    </xf>
    <xf numFmtId="4" fontId="15" fillId="0" borderId="17" xfId="0" applyNumberFormat="1" applyFont="1" applyBorder="1" applyAlignment="1">
      <alignment vertical="center"/>
    </xf>
    <xf numFmtId="4" fontId="15" fillId="0" borderId="2" xfId="0" applyNumberFormat="1" applyFont="1" applyBorder="1" applyAlignment="1">
      <alignment vertical="center"/>
    </xf>
    <xf numFmtId="4" fontId="23" fillId="0" borderId="2" xfId="0" applyNumberFormat="1" applyFont="1" applyBorder="1" applyAlignment="1">
      <alignment vertical="center"/>
    </xf>
    <xf numFmtId="0" fontId="5" fillId="0" borderId="17" xfId="0" applyFont="1" applyBorder="1" applyAlignment="1">
      <alignment vertical="center"/>
    </xf>
    <xf numFmtId="0" fontId="6" fillId="0" borderId="2" xfId="0" applyFont="1" applyBorder="1" applyAlignment="1">
      <alignment vertical="center"/>
    </xf>
    <xf numFmtId="4" fontId="6" fillId="0" borderId="24" xfId="0" applyNumberFormat="1" applyFont="1" applyBorder="1" applyAlignment="1">
      <alignment vertical="center"/>
    </xf>
    <xf numFmtId="4" fontId="6" fillId="0" borderId="25" xfId="0" applyNumberFormat="1" applyFont="1" applyBorder="1" applyAlignment="1">
      <alignment vertical="center"/>
    </xf>
    <xf numFmtId="4" fontId="6" fillId="0" borderId="2" xfId="0" applyNumberFormat="1" applyFont="1" applyBorder="1" applyAlignment="1">
      <alignment vertical="center"/>
    </xf>
    <xf numFmtId="4" fontId="6" fillId="0" borderId="3" xfId="0" applyNumberFormat="1" applyFont="1" applyBorder="1" applyAlignment="1">
      <alignment vertical="center"/>
    </xf>
    <xf numFmtId="0" fontId="5" fillId="0" borderId="12" xfId="0" applyFont="1" applyBorder="1" applyAlignment="1">
      <alignment vertical="center"/>
    </xf>
    <xf numFmtId="0" fontId="5" fillId="0" borderId="5" xfId="0" applyFont="1" applyBorder="1" applyAlignment="1">
      <alignment vertical="center"/>
    </xf>
    <xf numFmtId="4" fontId="5" fillId="0" borderId="26" xfId="0" applyNumberFormat="1" applyFont="1" applyBorder="1" applyAlignment="1">
      <alignment vertical="center"/>
    </xf>
    <xf numFmtId="4" fontId="5" fillId="0" borderId="27" xfId="0" applyNumberFormat="1" applyFont="1" applyBorder="1" applyAlignment="1">
      <alignment vertical="center"/>
    </xf>
    <xf numFmtId="4" fontId="5" fillId="0" borderId="28" xfId="0" applyNumberFormat="1" applyFont="1" applyBorder="1" applyAlignment="1">
      <alignment vertical="center"/>
    </xf>
    <xf numFmtId="0" fontId="22" fillId="0" borderId="13" xfId="0" applyFont="1" applyBorder="1" applyAlignment="1">
      <alignment vertical="center"/>
    </xf>
    <xf numFmtId="4" fontId="0" fillId="0" borderId="29" xfId="0" applyNumberFormat="1" applyBorder="1" applyAlignment="1">
      <alignment vertical="center"/>
    </xf>
    <xf numFmtId="4" fontId="0" fillId="0" borderId="30" xfId="0" applyNumberFormat="1" applyBorder="1" applyAlignment="1">
      <alignment vertical="center"/>
    </xf>
    <xf numFmtId="4" fontId="0" fillId="0" borderId="19" xfId="0" applyNumberFormat="1" applyBorder="1" applyAlignment="1">
      <alignment vertical="center"/>
    </xf>
    <xf numFmtId="4" fontId="0" fillId="0" borderId="31" xfId="0" applyNumberFormat="1" applyBorder="1" applyAlignment="1">
      <alignment vertical="center"/>
    </xf>
    <xf numFmtId="4" fontId="0" fillId="0" borderId="32" xfId="0" applyNumberFormat="1" applyBorder="1" applyAlignment="1">
      <alignment vertical="center"/>
    </xf>
    <xf numFmtId="4" fontId="5" fillId="0" borderId="29" xfId="0" applyNumberFormat="1" applyFont="1" applyBorder="1" applyAlignment="1">
      <alignment vertical="center"/>
    </xf>
    <xf numFmtId="4" fontId="5" fillId="0" borderId="33" xfId="0" applyNumberFormat="1" applyFont="1" applyBorder="1" applyAlignment="1">
      <alignment vertical="center"/>
    </xf>
    <xf numFmtId="4" fontId="5" fillId="0" borderId="34" xfId="0" applyNumberFormat="1" applyFont="1" applyBorder="1" applyAlignment="1">
      <alignment vertical="center"/>
    </xf>
    <xf numFmtId="4" fontId="0" fillId="0" borderId="35" xfId="0" applyNumberFormat="1" applyBorder="1" applyAlignment="1">
      <alignment vertical="center"/>
    </xf>
    <xf numFmtId="4" fontId="0" fillId="0" borderId="33" xfId="0" applyNumberFormat="1" applyBorder="1" applyAlignment="1">
      <alignment vertical="center"/>
    </xf>
    <xf numFmtId="4" fontId="0" fillId="0" borderId="34" xfId="0" applyNumberFormat="1" applyBorder="1" applyAlignment="1">
      <alignment vertical="center"/>
    </xf>
    <xf numFmtId="0" fontId="0" fillId="0" borderId="4" xfId="0" applyBorder="1" applyAlignment="1">
      <alignment vertical="center"/>
    </xf>
    <xf numFmtId="0" fontId="22" fillId="0" borderId="20" xfId="0" applyFont="1" applyBorder="1" applyAlignment="1">
      <alignment vertical="center"/>
    </xf>
    <xf numFmtId="0" fontId="0" fillId="0" borderId="9" xfId="0" applyBorder="1" applyAlignment="1">
      <alignment vertical="center"/>
    </xf>
    <xf numFmtId="4" fontId="0" fillId="0" borderId="36" xfId="0" applyNumberFormat="1" applyBorder="1" applyAlignment="1">
      <alignment vertical="center"/>
    </xf>
    <xf numFmtId="4" fontId="0" fillId="0" borderId="37" xfId="0" applyNumberFormat="1" applyBorder="1" applyAlignment="1">
      <alignment vertical="center"/>
    </xf>
    <xf numFmtId="4" fontId="0" fillId="0" borderId="38" xfId="0" applyNumberFormat="1" applyBorder="1" applyAlignment="1">
      <alignment vertical="center"/>
    </xf>
    <xf numFmtId="0" fontId="6" fillId="0" borderId="17" xfId="0" applyFont="1" applyBorder="1"/>
    <xf numFmtId="4" fontId="5" fillId="0" borderId="30" xfId="0" applyNumberFormat="1" applyFont="1" applyBorder="1" applyAlignment="1">
      <alignment vertical="center"/>
    </xf>
    <xf numFmtId="0" fontId="0" fillId="0" borderId="8" xfId="0" applyBorder="1" applyAlignment="1">
      <alignment vertical="center"/>
    </xf>
    <xf numFmtId="4" fontId="0" fillId="0" borderId="39" xfId="0" applyNumberFormat="1" applyBorder="1" applyAlignment="1">
      <alignment vertical="center"/>
    </xf>
    <xf numFmtId="4" fontId="0" fillId="0" borderId="40" xfId="0" applyNumberFormat="1" applyBorder="1" applyAlignment="1">
      <alignment vertical="center"/>
    </xf>
    <xf numFmtId="4" fontId="0" fillId="0" borderId="41" xfId="0" applyNumberFormat="1" applyBorder="1" applyAlignment="1">
      <alignment vertical="center"/>
    </xf>
    <xf numFmtId="0" fontId="19" fillId="0" borderId="6" xfId="0" applyFont="1" applyBorder="1" applyAlignment="1">
      <alignment vertical="center" wrapText="1"/>
    </xf>
    <xf numFmtId="4" fontId="6" fillId="0" borderId="24" xfId="0" applyNumberFormat="1" applyFont="1" applyBorder="1"/>
    <xf numFmtId="4" fontId="6" fillId="0" borderId="25" xfId="0" applyNumberFormat="1" applyFont="1" applyBorder="1"/>
    <xf numFmtId="4" fontId="6" fillId="0" borderId="3" xfId="0" applyNumberFormat="1" applyFont="1" applyBorder="1"/>
    <xf numFmtId="0" fontId="0" fillId="0" borderId="7" xfId="0" applyBorder="1" applyAlignment="1">
      <alignment vertical="center"/>
    </xf>
    <xf numFmtId="4" fontId="0" fillId="0" borderId="42" xfId="0" applyNumberFormat="1" applyBorder="1" applyAlignment="1">
      <alignment vertical="center"/>
    </xf>
    <xf numFmtId="4" fontId="0" fillId="0" borderId="43" xfId="0" applyNumberFormat="1" applyBorder="1" applyAlignment="1">
      <alignment vertical="center"/>
    </xf>
    <xf numFmtId="4" fontId="0" fillId="0" borderId="44" xfId="0" applyNumberFormat="1" applyBorder="1" applyAlignment="1">
      <alignment vertical="center"/>
    </xf>
    <xf numFmtId="0" fontId="22" fillId="0" borderId="14" xfId="0" applyFont="1" applyBorder="1" applyAlignment="1">
      <alignment vertical="center"/>
    </xf>
    <xf numFmtId="4" fontId="0" fillId="0" borderId="45" xfId="0" applyNumberFormat="1" applyBorder="1" applyAlignment="1">
      <alignment vertical="center"/>
    </xf>
    <xf numFmtId="4" fontId="0" fillId="0" borderId="46" xfId="0" applyNumberFormat="1" applyBorder="1" applyAlignment="1">
      <alignment vertical="center"/>
    </xf>
    <xf numFmtId="0" fontId="22" fillId="0" borderId="16" xfId="0" applyFont="1" applyBorder="1" applyAlignment="1">
      <alignment vertical="center"/>
    </xf>
    <xf numFmtId="0" fontId="5" fillId="3" borderId="2" xfId="0" applyFont="1" applyFill="1" applyBorder="1" applyAlignment="1">
      <alignment vertical="center"/>
    </xf>
    <xf numFmtId="0" fontId="15" fillId="3" borderId="2" xfId="0" applyFont="1" applyFill="1" applyBorder="1" applyAlignment="1">
      <alignment vertical="center"/>
    </xf>
    <xf numFmtId="4" fontId="7" fillId="3" borderId="2" xfId="0" applyNumberFormat="1" applyFont="1" applyFill="1" applyBorder="1" applyAlignment="1">
      <alignment vertical="center"/>
    </xf>
    <xf numFmtId="4" fontId="5" fillId="3" borderId="4" xfId="0" applyNumberFormat="1" applyFont="1" applyFill="1" applyBorder="1" applyAlignment="1">
      <alignment vertical="center" wrapText="1"/>
    </xf>
    <xf numFmtId="4" fontId="5" fillId="0" borderId="0" xfId="0" applyNumberFormat="1" applyFont="1" applyAlignment="1">
      <alignment horizontal="right" vertical="center"/>
    </xf>
    <xf numFmtId="4" fontId="5" fillId="0" borderId="23" xfId="0" applyNumberFormat="1" applyFont="1" applyBorder="1" applyAlignment="1">
      <alignment horizontal="right" vertical="center"/>
    </xf>
    <xf numFmtId="4" fontId="5" fillId="0" borderId="19" xfId="0" applyNumberFormat="1" applyFont="1" applyBorder="1" applyAlignment="1">
      <alignment horizontal="right" vertical="center"/>
    </xf>
    <xf numFmtId="4" fontId="5" fillId="0" borderId="13" xfId="0" applyNumberFormat="1" applyFont="1" applyBorder="1" applyAlignment="1">
      <alignment horizontal="right" vertical="center"/>
    </xf>
    <xf numFmtId="0" fontId="5" fillId="3" borderId="13" xfId="0" applyFont="1" applyFill="1" applyBorder="1"/>
    <xf numFmtId="4" fontId="5" fillId="3" borderId="0" xfId="0" applyNumberFormat="1" applyFont="1" applyFill="1" applyAlignment="1">
      <alignment vertical="center"/>
    </xf>
    <xf numFmtId="4" fontId="0" fillId="3" borderId="23" xfId="0" applyNumberFormat="1" applyFill="1" applyBorder="1" applyAlignment="1">
      <alignment vertical="center"/>
    </xf>
    <xf numFmtId="0" fontId="6" fillId="0" borderId="15" xfId="0" applyFont="1" applyBorder="1"/>
    <xf numFmtId="0" fontId="5" fillId="3" borderId="6" xfId="0" applyFont="1" applyFill="1" applyBorder="1"/>
    <xf numFmtId="0" fontId="5" fillId="3" borderId="0" xfId="0" applyFont="1" applyFill="1"/>
    <xf numFmtId="0" fontId="6" fillId="3" borderId="17" xfId="0" applyFont="1" applyFill="1" applyBorder="1"/>
    <xf numFmtId="4" fontId="15" fillId="3" borderId="2" xfId="0" applyNumberFormat="1" applyFont="1" applyFill="1" applyBorder="1" applyAlignment="1">
      <alignment vertical="center"/>
    </xf>
    <xf numFmtId="4" fontId="15" fillId="3" borderId="17" xfId="0" applyNumberFormat="1" applyFont="1" applyFill="1" applyBorder="1" applyAlignment="1">
      <alignment vertical="center"/>
    </xf>
    <xf numFmtId="4" fontId="5" fillId="3" borderId="46" xfId="0" applyNumberFormat="1" applyFont="1" applyFill="1" applyBorder="1" applyAlignment="1">
      <alignment vertical="center"/>
    </xf>
    <xf numFmtId="4" fontId="5" fillId="3" borderId="14" xfId="0" applyNumberFormat="1" applyFont="1" applyFill="1" applyBorder="1" applyAlignment="1">
      <alignment vertical="center"/>
    </xf>
    <xf numFmtId="4" fontId="5" fillId="3" borderId="19" xfId="0" applyNumberFormat="1" applyFont="1" applyFill="1" applyBorder="1" applyAlignment="1">
      <alignment vertical="center"/>
    </xf>
    <xf numFmtId="0" fontId="5" fillId="3" borderId="16" xfId="0" applyFont="1" applyFill="1" applyBorder="1"/>
    <xf numFmtId="0" fontId="5" fillId="3" borderId="8" xfId="0" applyFont="1" applyFill="1" applyBorder="1"/>
    <xf numFmtId="4" fontId="5" fillId="3" borderId="11" xfId="0" applyNumberFormat="1" applyFont="1" applyFill="1" applyBorder="1"/>
    <xf numFmtId="0" fontId="6" fillId="3" borderId="17" xfId="0" applyFont="1" applyFill="1" applyBorder="1" applyAlignment="1">
      <alignment vertical="center"/>
    </xf>
    <xf numFmtId="0" fontId="19" fillId="3" borderId="13" xfId="0" applyFont="1" applyFill="1" applyBorder="1" applyAlignment="1">
      <alignment vertical="center"/>
    </xf>
    <xf numFmtId="0" fontId="1" fillId="3" borderId="13" xfId="0" applyFont="1" applyFill="1" applyBorder="1" applyAlignment="1">
      <alignment vertical="center" wrapText="1"/>
    </xf>
    <xf numFmtId="0" fontId="19" fillId="3" borderId="13" xfId="0" applyFont="1" applyFill="1" applyBorder="1"/>
    <xf numFmtId="0" fontId="19" fillId="3" borderId="23" xfId="0" applyFont="1" applyFill="1" applyBorder="1"/>
    <xf numFmtId="4" fontId="0" fillId="3" borderId="11" xfId="0" applyNumberFormat="1" applyFill="1" applyBorder="1"/>
    <xf numFmtId="4" fontId="0" fillId="0" borderId="47" xfId="0" applyNumberFormat="1" applyBorder="1" applyAlignment="1">
      <alignment vertical="center"/>
    </xf>
    <xf numFmtId="0" fontId="5" fillId="3" borderId="15" xfId="0" applyFont="1" applyFill="1" applyBorder="1" applyAlignment="1">
      <alignment vertical="center"/>
    </xf>
    <xf numFmtId="0" fontId="5" fillId="3" borderId="11" xfId="0" applyFont="1" applyFill="1" applyBorder="1" applyAlignment="1">
      <alignment vertical="center"/>
    </xf>
    <xf numFmtId="4" fontId="7" fillId="0" borderId="11" xfId="0" applyNumberFormat="1" applyFont="1" applyBorder="1"/>
    <xf numFmtId="4" fontId="7" fillId="0" borderId="2" xfId="0" applyNumberFormat="1" applyFont="1" applyBorder="1"/>
    <xf numFmtId="4" fontId="7" fillId="0" borderId="17" xfId="0" applyNumberFormat="1" applyFont="1" applyBorder="1"/>
    <xf numFmtId="0" fontId="5" fillId="0" borderId="9" xfId="0" applyFont="1" applyBorder="1" applyAlignment="1">
      <alignment vertical="center"/>
    </xf>
    <xf numFmtId="4" fontId="5" fillId="0" borderId="9" xfId="0" applyNumberFormat="1" applyFont="1" applyBorder="1" applyAlignment="1">
      <alignment vertical="center"/>
    </xf>
    <xf numFmtId="4" fontId="5" fillId="0" borderId="23" xfId="0" applyNumberFormat="1" applyFont="1" applyBorder="1" applyAlignment="1">
      <alignment vertical="center"/>
    </xf>
    <xf numFmtId="0" fontId="15" fillId="0" borderId="2" xfId="0" applyFont="1" applyBorder="1" applyAlignment="1">
      <alignment wrapText="1"/>
    </xf>
    <xf numFmtId="0" fontId="6" fillId="0" borderId="2" xfId="0" applyFont="1" applyBorder="1" applyAlignment="1">
      <alignment wrapText="1"/>
    </xf>
    <xf numFmtId="0" fontId="5" fillId="0" borderId="4" xfId="0" applyFont="1" applyBorder="1" applyAlignment="1">
      <alignment vertical="center" wrapText="1"/>
    </xf>
    <xf numFmtId="0" fontId="24" fillId="0" borderId="6" xfId="0" applyFont="1" applyBorder="1" applyAlignment="1">
      <alignment vertical="center" wrapText="1"/>
    </xf>
    <xf numFmtId="4" fontId="24" fillId="3" borderId="6" xfId="0" applyNumberFormat="1" applyFont="1" applyFill="1" applyBorder="1" applyAlignment="1">
      <alignment vertical="center"/>
    </xf>
    <xf numFmtId="4" fontId="24" fillId="0" borderId="6" xfId="0" applyNumberFormat="1" applyFont="1" applyBorder="1" applyAlignment="1">
      <alignment vertical="center"/>
    </xf>
    <xf numFmtId="4" fontId="3" fillId="0" borderId="6" xfId="0" applyNumberFormat="1" applyFont="1" applyBorder="1" applyAlignment="1">
      <alignment vertical="center"/>
    </xf>
    <xf numFmtId="0" fontId="25" fillId="0" borderId="13" xfId="0" applyFont="1" applyBorder="1" applyAlignment="1">
      <alignment vertical="center"/>
    </xf>
    <xf numFmtId="0" fontId="26" fillId="0" borderId="6" xfId="0" applyFont="1" applyBorder="1" applyAlignment="1">
      <alignment vertical="center" wrapText="1"/>
    </xf>
    <xf numFmtId="4" fontId="1" fillId="0" borderId="6" xfId="0" applyNumberFormat="1" applyFont="1" applyBorder="1" applyAlignment="1">
      <alignment vertical="center" wrapText="1"/>
    </xf>
    <xf numFmtId="0" fontId="27" fillId="0" borderId="6" xfId="0" applyFont="1" applyBorder="1" applyAlignment="1">
      <alignment vertical="center" wrapText="1"/>
    </xf>
    <xf numFmtId="0" fontId="25" fillId="0" borderId="0" xfId="0" applyFont="1"/>
    <xf numFmtId="4" fontId="3" fillId="0" borderId="7" xfId="0" applyNumberFormat="1" applyFont="1" applyBorder="1" applyAlignment="1">
      <alignment vertical="center" wrapText="1"/>
    </xf>
    <xf numFmtId="4" fontId="5" fillId="3" borderId="7" xfId="0" applyNumberFormat="1" applyFont="1" applyFill="1" applyBorder="1" applyAlignment="1">
      <alignment vertical="center"/>
    </xf>
    <xf numFmtId="4" fontId="5" fillId="0" borderId="7" xfId="0" applyNumberFormat="1" applyFont="1" applyBorder="1" applyAlignment="1">
      <alignment vertical="center"/>
    </xf>
    <xf numFmtId="4" fontId="3" fillId="0" borderId="6" xfId="0" applyNumberFormat="1" applyFont="1" applyBorder="1" applyAlignment="1">
      <alignment vertical="center" wrapText="1"/>
    </xf>
    <xf numFmtId="4" fontId="0" fillId="0" borderId="14" xfId="0" applyNumberFormat="1" applyBorder="1" applyAlignment="1">
      <alignment vertical="center"/>
    </xf>
    <xf numFmtId="4" fontId="3" fillId="3" borderId="6" xfId="0" applyNumberFormat="1" applyFont="1" applyFill="1" applyBorder="1" applyAlignment="1">
      <alignment vertical="center"/>
    </xf>
    <xf numFmtId="4" fontId="0" fillId="0" borderId="23" xfId="0" applyNumberFormat="1" applyBorder="1"/>
    <xf numFmtId="4" fontId="0" fillId="0" borderId="23" xfId="0" applyNumberFormat="1" applyBorder="1" applyAlignment="1">
      <alignment vertical="center"/>
    </xf>
    <xf numFmtId="4" fontId="0" fillId="0" borderId="6" xfId="0" applyNumberFormat="1" applyBorder="1"/>
    <xf numFmtId="49" fontId="5" fillId="0" borderId="14" xfId="0" applyNumberFormat="1" applyFont="1" applyBorder="1" applyAlignment="1">
      <alignment horizontal="right" vertical="center"/>
    </xf>
    <xf numFmtId="2" fontId="5" fillId="0" borderId="4" xfId="0" applyNumberFormat="1" applyFont="1" applyBorder="1" applyAlignment="1">
      <alignment vertical="center" wrapText="1"/>
    </xf>
    <xf numFmtId="49" fontId="1" fillId="0" borderId="13" xfId="0" applyNumberFormat="1" applyFont="1" applyBorder="1" applyAlignment="1">
      <alignment horizontal="right" vertical="center"/>
    </xf>
    <xf numFmtId="2" fontId="1" fillId="0" borderId="6" xfId="0" applyNumberFormat="1" applyFont="1" applyBorder="1" applyAlignment="1">
      <alignment vertical="center" wrapText="1"/>
    </xf>
    <xf numFmtId="4" fontId="3" fillId="0" borderId="4" xfId="0" applyNumberFormat="1" applyFont="1" applyBorder="1" applyAlignment="1">
      <alignment vertical="center"/>
    </xf>
    <xf numFmtId="49" fontId="5" fillId="0" borderId="13" xfId="0" applyNumberFormat="1" applyFont="1" applyBorder="1" applyAlignment="1">
      <alignment horizontal="right" vertical="center"/>
    </xf>
    <xf numFmtId="2" fontId="5" fillId="3" borderId="6" xfId="0" applyNumberFormat="1" applyFont="1" applyFill="1" applyBorder="1" applyAlignment="1">
      <alignment vertical="center" wrapText="1"/>
    </xf>
    <xf numFmtId="2" fontId="1" fillId="3" borderId="6" xfId="0" applyNumberFormat="1" applyFont="1" applyFill="1" applyBorder="1" applyAlignment="1">
      <alignment vertical="center" wrapText="1"/>
    </xf>
    <xf numFmtId="2" fontId="19" fillId="3" borderId="6" xfId="0" applyNumberFormat="1" applyFont="1" applyFill="1" applyBorder="1" applyAlignment="1">
      <alignment vertical="center" wrapText="1"/>
    </xf>
    <xf numFmtId="2" fontId="5" fillId="0" borderId="6" xfId="0" applyNumberFormat="1" applyFont="1" applyBorder="1" applyAlignment="1">
      <alignment vertical="center" wrapText="1"/>
    </xf>
    <xf numFmtId="4" fontId="3" fillId="0" borderId="8" xfId="0" applyNumberFormat="1" applyFont="1" applyBorder="1" applyAlignment="1">
      <alignment vertical="center"/>
    </xf>
    <xf numFmtId="4" fontId="6" fillId="0" borderId="2" xfId="0" applyNumberFormat="1" applyFont="1" applyBorder="1" applyAlignment="1">
      <alignment vertical="center" shrinkToFit="1"/>
    </xf>
    <xf numFmtId="4" fontId="7" fillId="3" borderId="2" xfId="1" applyNumberFormat="1" applyFont="1" applyFill="1" applyBorder="1" applyAlignment="1" applyProtection="1">
      <alignment horizontal="right"/>
    </xf>
    <xf numFmtId="4" fontId="15" fillId="3" borderId="2" xfId="1" applyNumberFormat="1" applyFont="1" applyFill="1" applyBorder="1" applyAlignment="1" applyProtection="1">
      <alignment horizontal="right"/>
    </xf>
    <xf numFmtId="4" fontId="5" fillId="3" borderId="4" xfId="1" applyNumberFormat="1" applyFont="1" applyFill="1" applyBorder="1" applyAlignment="1" applyProtection="1">
      <alignment vertical="center"/>
    </xf>
    <xf numFmtId="4" fontId="0" fillId="3" borderId="6" xfId="1" applyNumberFormat="1" applyFont="1" applyFill="1" applyBorder="1" applyAlignment="1" applyProtection="1">
      <alignment vertical="center"/>
    </xf>
    <xf numFmtId="0" fontId="5" fillId="0" borderId="15" xfId="0" applyFont="1" applyBorder="1" applyAlignment="1">
      <alignment vertical="center"/>
    </xf>
    <xf numFmtId="0" fontId="1" fillId="3" borderId="15" xfId="0" applyFont="1" applyFill="1" applyBorder="1" applyAlignment="1">
      <alignment vertical="center" wrapText="1"/>
    </xf>
    <xf numFmtId="4" fontId="19" fillId="3" borderId="11" xfId="0" applyNumberFormat="1" applyFont="1" applyFill="1" applyBorder="1" applyAlignment="1">
      <alignment horizontal="right"/>
    </xf>
    <xf numFmtId="0" fontId="19" fillId="3" borderId="6" xfId="0" applyFont="1" applyFill="1" applyBorder="1" applyAlignment="1">
      <alignment vertical="center" wrapText="1"/>
    </xf>
    <xf numFmtId="0" fontId="28" fillId="3" borderId="6" xfId="0" applyFont="1" applyFill="1" applyBorder="1" applyAlignment="1">
      <alignment vertical="center" wrapText="1"/>
    </xf>
    <xf numFmtId="4" fontId="0" fillId="0" borderId="0" xfId="0" applyNumberFormat="1" applyAlignment="1">
      <alignment horizontal="right" vertical="center"/>
    </xf>
    <xf numFmtId="0" fontId="5" fillId="0" borderId="16" xfId="0" applyFont="1" applyBorder="1"/>
    <xf numFmtId="4" fontId="7" fillId="3" borderId="2" xfId="0" applyNumberFormat="1" applyFont="1" applyFill="1" applyBorder="1" applyAlignment="1">
      <alignment shrinkToFit="1"/>
    </xf>
    <xf numFmtId="0" fontId="19" fillId="3" borderId="4" xfId="0" applyFont="1" applyFill="1" applyBorder="1" applyAlignment="1">
      <alignment vertical="center" wrapText="1"/>
    </xf>
    <xf numFmtId="0" fontId="6" fillId="0" borderId="14" xfId="0" applyFont="1" applyBorder="1"/>
    <xf numFmtId="4" fontId="0" fillId="3" borderId="4" xfId="0" applyNumberFormat="1" applyFill="1" applyBorder="1" applyAlignment="1">
      <alignment vertical="center" shrinkToFit="1"/>
    </xf>
    <xf numFmtId="0" fontId="5" fillId="0" borderId="15" xfId="0" applyFont="1" applyBorder="1"/>
    <xf numFmtId="0" fontId="5" fillId="3" borderId="11" xfId="0" applyFont="1" applyFill="1" applyBorder="1"/>
    <xf numFmtId="166" fontId="5" fillId="3" borderId="6" xfId="0" applyNumberFormat="1" applyFont="1" applyFill="1" applyBorder="1" applyAlignment="1">
      <alignment vertical="center"/>
    </xf>
    <xf numFmtId="166" fontId="5" fillId="0" borderId="0" xfId="0" applyNumberFormat="1" applyFont="1"/>
    <xf numFmtId="4" fontId="5" fillId="3" borderId="8" xfId="0" applyNumberFormat="1" applyFont="1" applyFill="1" applyBorder="1" applyAlignment="1">
      <alignment vertical="center"/>
    </xf>
    <xf numFmtId="0" fontId="5" fillId="0" borderId="20" xfId="0" applyFont="1" applyBorder="1" applyAlignment="1">
      <alignment vertical="center"/>
    </xf>
    <xf numFmtId="0" fontId="1" fillId="3" borderId="8" xfId="0" applyFont="1" applyFill="1" applyBorder="1" applyAlignment="1">
      <alignment vertical="center"/>
    </xf>
    <xf numFmtId="0" fontId="15" fillId="3" borderId="11" xfId="0" applyFont="1" applyFill="1" applyBorder="1" applyAlignment="1">
      <alignment vertical="center"/>
    </xf>
    <xf numFmtId="0" fontId="5" fillId="0" borderId="23" xfId="0" applyFont="1" applyBorder="1" applyAlignment="1">
      <alignment vertical="center"/>
    </xf>
    <xf numFmtId="4" fontId="5" fillId="3" borderId="5" xfId="0" applyNumberFormat="1" applyFont="1" applyFill="1" applyBorder="1" applyAlignment="1">
      <alignment horizontal="right" vertical="center"/>
    </xf>
    <xf numFmtId="4" fontId="0" fillId="3" borderId="4" xfId="0" applyNumberFormat="1" applyFill="1" applyBorder="1" applyAlignment="1">
      <alignment horizontal="right" vertical="center"/>
    </xf>
    <xf numFmtId="0" fontId="1" fillId="3" borderId="11" xfId="0" applyFont="1" applyFill="1" applyBorder="1" applyAlignment="1">
      <alignment vertical="center"/>
    </xf>
    <xf numFmtId="4" fontId="5" fillId="5" borderId="4" xfId="0" applyNumberFormat="1" applyFont="1" applyFill="1" applyBorder="1" applyAlignment="1">
      <alignment vertical="center"/>
    </xf>
    <xf numFmtId="4" fontId="5" fillId="5" borderId="6" xfId="0" applyNumberFormat="1" applyFont="1" applyFill="1" applyBorder="1" applyAlignment="1">
      <alignment vertical="center"/>
    </xf>
    <xf numFmtId="4" fontId="0" fillId="5" borderId="6" xfId="0" applyNumberFormat="1" applyFill="1" applyBorder="1" applyAlignment="1">
      <alignment vertical="center"/>
    </xf>
    <xf numFmtId="4" fontId="0" fillId="5" borderId="7" xfId="0" applyNumberFormat="1" applyFill="1" applyBorder="1" applyAlignment="1">
      <alignment vertical="center"/>
    </xf>
    <xf numFmtId="4" fontId="5" fillId="0" borderId="6" xfId="0" applyNumberFormat="1" applyFont="1" applyBorder="1"/>
    <xf numFmtId="4" fontId="0" fillId="5" borderId="6" xfId="0" applyNumberFormat="1" applyFill="1" applyBorder="1"/>
    <xf numFmtId="4" fontId="0" fillId="5" borderId="4" xfId="0" applyNumberFormat="1" applyFill="1" applyBorder="1" applyAlignment="1">
      <alignment vertical="center"/>
    </xf>
    <xf numFmtId="4" fontId="5" fillId="5" borderId="7" xfId="0" applyNumberFormat="1" applyFont="1" applyFill="1" applyBorder="1" applyAlignment="1">
      <alignment vertical="center"/>
    </xf>
    <xf numFmtId="4" fontId="5" fillId="3" borderId="9" xfId="0" applyNumberFormat="1" applyFont="1" applyFill="1" applyBorder="1" applyAlignment="1">
      <alignment vertical="center"/>
    </xf>
    <xf numFmtId="0" fontId="7" fillId="0" borderId="17" xfId="0" applyFont="1" applyBorder="1" applyAlignment="1">
      <alignment horizontal="center" vertical="center"/>
    </xf>
    <xf numFmtId="0" fontId="29" fillId="0" borderId="10" xfId="0" applyFont="1" applyBorder="1" applyAlignment="1">
      <alignment horizontal="right" vertical="center"/>
    </xf>
    <xf numFmtId="49" fontId="29" fillId="0" borderId="5" xfId="0" applyNumberFormat="1" applyFont="1" applyBorder="1" applyAlignment="1">
      <alignment vertical="center" wrapText="1"/>
    </xf>
    <xf numFmtId="4" fontId="29" fillId="0" borderId="5" xfId="0" applyNumberFormat="1" applyFont="1" applyBorder="1" applyAlignment="1">
      <alignment vertical="center"/>
    </xf>
    <xf numFmtId="4" fontId="29" fillId="0" borderId="48" xfId="0" applyNumberFormat="1" applyFont="1" applyBorder="1" applyAlignment="1">
      <alignment vertical="center"/>
    </xf>
    <xf numFmtId="4" fontId="29" fillId="0" borderId="49" xfId="0" applyNumberFormat="1" applyFont="1" applyBorder="1" applyAlignment="1">
      <alignment vertical="center"/>
    </xf>
    <xf numFmtId="0" fontId="29" fillId="0" borderId="6" xfId="0" applyFont="1" applyBorder="1" applyAlignment="1">
      <alignment horizontal="right" vertical="center"/>
    </xf>
    <xf numFmtId="0" fontId="29" fillId="0" borderId="6" xfId="0" applyFont="1" applyBorder="1" applyAlignment="1">
      <alignment vertical="center"/>
    </xf>
    <xf numFmtId="4" fontId="29" fillId="0" borderId="4" xfId="0" applyNumberFormat="1" applyFont="1" applyBorder="1" applyAlignment="1">
      <alignment vertical="center"/>
    </xf>
    <xf numFmtId="4" fontId="29" fillId="0" borderId="30" xfId="0" applyNumberFormat="1" applyFont="1" applyBorder="1" applyAlignment="1">
      <alignment vertical="center"/>
    </xf>
    <xf numFmtId="4" fontId="29" fillId="0" borderId="6" xfId="0" applyNumberFormat="1" applyFont="1" applyBorder="1" applyAlignment="1">
      <alignment vertical="center"/>
    </xf>
    <xf numFmtId="0" fontId="30" fillId="0" borderId="6" xfId="0" applyFont="1" applyBorder="1" applyAlignment="1">
      <alignment vertical="center" wrapText="1"/>
    </xf>
    <xf numFmtId="0" fontId="4" fillId="0" borderId="6" xfId="0" applyFont="1" applyBorder="1" applyAlignment="1">
      <alignment vertical="center"/>
    </xf>
    <xf numFmtId="4" fontId="4" fillId="0" borderId="4" xfId="0" applyNumberFormat="1" applyFont="1" applyBorder="1" applyAlignment="1">
      <alignment vertical="center"/>
    </xf>
    <xf numFmtId="4" fontId="4" fillId="0" borderId="30" xfId="0" applyNumberFormat="1" applyFont="1" applyBorder="1" applyAlignment="1">
      <alignment vertical="center"/>
    </xf>
    <xf numFmtId="4" fontId="4" fillId="0" borderId="6" xfId="0" applyNumberFormat="1" applyFont="1" applyBorder="1" applyAlignment="1">
      <alignment vertical="center"/>
    </xf>
    <xf numFmtId="0" fontId="4" fillId="0" borderId="6" xfId="0" applyFont="1" applyBorder="1" applyAlignment="1">
      <alignment vertical="center" wrapText="1"/>
    </xf>
    <xf numFmtId="4" fontId="4" fillId="0" borderId="50" xfId="0" applyNumberFormat="1" applyFont="1" applyBorder="1" applyAlignment="1">
      <alignment vertical="center"/>
    </xf>
    <xf numFmtId="4" fontId="4" fillId="0" borderId="51" xfId="0" applyNumberFormat="1" applyFont="1" applyBorder="1" applyAlignment="1">
      <alignment vertical="center"/>
    </xf>
    <xf numFmtId="49" fontId="4" fillId="0" borderId="6" xfId="0" applyNumberFormat="1" applyFont="1" applyBorder="1" applyAlignment="1">
      <alignment vertical="center" wrapText="1"/>
    </xf>
    <xf numFmtId="4" fontId="4" fillId="0" borderId="52" xfId="0" applyNumberFormat="1" applyFont="1" applyBorder="1" applyAlignment="1">
      <alignment vertical="center"/>
    </xf>
    <xf numFmtId="4" fontId="0" fillId="0" borderId="9" xfId="0" applyNumberFormat="1" applyBorder="1" applyAlignment="1">
      <alignment horizontal="right" vertical="center"/>
    </xf>
    <xf numFmtId="4" fontId="4" fillId="0" borderId="53" xfId="0" applyNumberFormat="1" applyFont="1" applyBorder="1" applyAlignment="1">
      <alignment vertical="center"/>
    </xf>
    <xf numFmtId="4" fontId="4" fillId="0" borderId="34" xfId="0" applyNumberFormat="1" applyFont="1" applyBorder="1" applyAlignment="1">
      <alignment vertical="center"/>
    </xf>
    <xf numFmtId="4" fontId="4" fillId="0" borderId="54" xfId="0" applyNumberFormat="1" applyFont="1" applyBorder="1" applyAlignment="1">
      <alignment vertical="center"/>
    </xf>
    <xf numFmtId="4" fontId="0" fillId="0" borderId="30" xfId="0" applyNumberFormat="1" applyBorder="1" applyAlignment="1">
      <alignment horizontal="right" vertical="center"/>
    </xf>
    <xf numFmtId="4" fontId="29" fillId="0" borderId="55" xfId="0" applyNumberFormat="1" applyFont="1" applyBorder="1" applyAlignment="1">
      <alignment vertical="center"/>
    </xf>
    <xf numFmtId="4" fontId="29" fillId="0" borderId="34" xfId="0" applyNumberFormat="1" applyFont="1" applyBorder="1" applyAlignment="1">
      <alignment vertical="center"/>
    </xf>
    <xf numFmtId="4" fontId="4" fillId="0" borderId="56" xfId="0" applyNumberFormat="1" applyFont="1" applyBorder="1" applyAlignment="1">
      <alignment vertical="center"/>
    </xf>
    <xf numFmtId="4" fontId="0" fillId="0" borderId="57" xfId="0" applyNumberFormat="1" applyBorder="1" applyAlignment="1">
      <alignment vertical="center"/>
    </xf>
    <xf numFmtId="0" fontId="4" fillId="0" borderId="4" xfId="0" applyFont="1" applyBorder="1" applyAlignment="1">
      <alignment vertical="center" wrapText="1"/>
    </xf>
    <xf numFmtId="4" fontId="4" fillId="0" borderId="58" xfId="0" applyNumberFormat="1" applyFont="1" applyBorder="1" applyAlignment="1">
      <alignment vertical="center"/>
    </xf>
    <xf numFmtId="4" fontId="29" fillId="0" borderId="50" xfId="0" applyNumberFormat="1" applyFont="1" applyBorder="1" applyAlignment="1">
      <alignment vertical="center"/>
    </xf>
    <xf numFmtId="4" fontId="29" fillId="0" borderId="33" xfId="0" applyNumberFormat="1" applyFont="1" applyBorder="1" applyAlignment="1">
      <alignment vertical="center"/>
    </xf>
    <xf numFmtId="0" fontId="4" fillId="0" borderId="6" xfId="0" applyFont="1" applyBorder="1" applyAlignment="1">
      <alignment horizontal="right" vertical="center"/>
    </xf>
    <xf numFmtId="0" fontId="4" fillId="0" borderId="4" xfId="0" applyFont="1" applyBorder="1" applyAlignment="1">
      <alignment vertical="center"/>
    </xf>
    <xf numFmtId="0" fontId="30" fillId="0" borderId="6" xfId="0" applyFont="1" applyBorder="1" applyAlignment="1">
      <alignment vertical="center"/>
    </xf>
    <xf numFmtId="49" fontId="4" fillId="0" borderId="4" xfId="0" applyNumberFormat="1" applyFont="1" applyBorder="1" applyAlignment="1">
      <alignment vertical="center"/>
    </xf>
    <xf numFmtId="0" fontId="31" fillId="0" borderId="6" xfId="0" applyFont="1" applyBorder="1" applyAlignment="1">
      <alignment horizontal="right" vertical="center"/>
    </xf>
    <xf numFmtId="4" fontId="0" fillId="0" borderId="33" xfId="0" applyNumberFormat="1" applyBorder="1"/>
    <xf numFmtId="4" fontId="0" fillId="0" borderId="4" xfId="0" applyNumberFormat="1" applyBorder="1"/>
    <xf numFmtId="0" fontId="32" fillId="0" borderId="6" xfId="0" applyFont="1" applyBorder="1" applyAlignment="1">
      <alignment horizontal="right" vertical="center"/>
    </xf>
    <xf numFmtId="4" fontId="31" fillId="0" borderId="50" xfId="0" applyNumberFormat="1" applyFont="1" applyBorder="1" applyAlignment="1">
      <alignment vertical="center"/>
    </xf>
    <xf numFmtId="4" fontId="31" fillId="0" borderId="58" xfId="0" applyNumberFormat="1" applyFont="1" applyBorder="1" applyAlignment="1">
      <alignment vertical="center"/>
    </xf>
    <xf numFmtId="4" fontId="4" fillId="0" borderId="33" xfId="0" applyNumberFormat="1" applyFont="1" applyBorder="1"/>
    <xf numFmtId="4" fontId="4" fillId="0" borderId="6" xfId="0" applyNumberFormat="1" applyFont="1" applyBorder="1"/>
    <xf numFmtId="4" fontId="31" fillId="0" borderId="51" xfId="0" applyNumberFormat="1" applyFont="1" applyBorder="1" applyAlignment="1">
      <alignment vertical="center"/>
    </xf>
    <xf numFmtId="4" fontId="4" fillId="0" borderId="4" xfId="0" applyNumberFormat="1" applyFont="1" applyBorder="1"/>
    <xf numFmtId="0" fontId="33" fillId="0" borderId="0" xfId="0" applyFont="1"/>
    <xf numFmtId="0" fontId="34" fillId="0" borderId="6" xfId="0" applyFont="1" applyBorder="1" applyAlignment="1">
      <alignment horizontal="right" vertical="center"/>
    </xf>
    <xf numFmtId="4" fontId="34" fillId="0" borderId="4" xfId="0" applyNumberFormat="1" applyFont="1" applyBorder="1" applyAlignment="1">
      <alignment vertical="center"/>
    </xf>
    <xf numFmtId="4" fontId="34" fillId="0" borderId="50" xfId="0" applyNumberFormat="1" applyFont="1" applyBorder="1" applyAlignment="1">
      <alignment vertical="center"/>
    </xf>
    <xf numFmtId="4" fontId="34" fillId="0" borderId="51" xfId="0" applyNumberFormat="1" applyFont="1" applyBorder="1" applyAlignment="1">
      <alignment vertical="center"/>
    </xf>
    <xf numFmtId="4" fontId="35" fillId="0" borderId="33" xfId="0" applyNumberFormat="1" applyFont="1" applyBorder="1" applyAlignment="1">
      <alignment horizontal="right" vertical="center"/>
    </xf>
    <xf numFmtId="4" fontId="3" fillId="0" borderId="4" xfId="0" applyNumberFormat="1" applyFont="1" applyBorder="1" applyAlignment="1">
      <alignment horizontal="right" vertical="center"/>
    </xf>
    <xf numFmtId="4" fontId="0" fillId="0" borderId="50" xfId="0" applyNumberFormat="1" applyBorder="1" applyAlignment="1">
      <alignment vertical="center"/>
    </xf>
    <xf numFmtId="4" fontId="34" fillId="0" borderId="33" xfId="0" applyNumberFormat="1" applyFont="1" applyBorder="1" applyAlignment="1">
      <alignment vertical="center"/>
    </xf>
    <xf numFmtId="4" fontId="34" fillId="0" borderId="6" xfId="0" applyNumberFormat="1" applyFont="1" applyBorder="1" applyAlignment="1">
      <alignment vertical="center"/>
    </xf>
    <xf numFmtId="4" fontId="4" fillId="0" borderId="33" xfId="0" applyNumberFormat="1" applyFont="1" applyBorder="1" applyAlignment="1">
      <alignment vertical="center"/>
    </xf>
    <xf numFmtId="49" fontId="4" fillId="0" borderId="4" xfId="0" applyNumberFormat="1" applyFont="1" applyBorder="1" applyAlignment="1">
      <alignment vertical="center" wrapText="1"/>
    </xf>
    <xf numFmtId="4" fontId="34" fillId="0" borderId="58" xfId="0" applyNumberFormat="1" applyFont="1" applyBorder="1" applyAlignment="1">
      <alignment vertical="center"/>
    </xf>
    <xf numFmtId="4" fontId="35" fillId="0" borderId="33" xfId="0" applyNumberFormat="1" applyFont="1" applyBorder="1" applyAlignment="1">
      <alignment vertical="center"/>
    </xf>
    <xf numFmtId="4" fontId="35" fillId="0" borderId="6" xfId="0" applyNumberFormat="1" applyFont="1" applyBorder="1" applyAlignment="1">
      <alignment vertical="center"/>
    </xf>
    <xf numFmtId="4" fontId="3" fillId="0" borderId="33" xfId="0" applyNumberFormat="1" applyFont="1" applyBorder="1" applyAlignment="1">
      <alignment horizontal="right" vertical="center"/>
    </xf>
    <xf numFmtId="4" fontId="3" fillId="0" borderId="6" xfId="0" applyNumberFormat="1" applyFont="1" applyBorder="1" applyAlignment="1">
      <alignment horizontal="right" vertical="center"/>
    </xf>
    <xf numFmtId="0" fontId="4" fillId="0" borderId="32" xfId="0" applyFont="1" applyBorder="1" applyAlignment="1">
      <alignment vertical="center"/>
    </xf>
    <xf numFmtId="4" fontId="4" fillId="0" borderId="59" xfId="0" applyNumberFormat="1" applyFont="1" applyBorder="1" applyAlignment="1">
      <alignment vertical="center"/>
    </xf>
    <xf numFmtId="4" fontId="0" fillId="0" borderId="53" xfId="0" applyNumberFormat="1" applyBorder="1" applyAlignment="1">
      <alignment vertical="center"/>
    </xf>
    <xf numFmtId="0" fontId="4" fillId="0" borderId="55" xfId="0" applyFont="1" applyBorder="1" applyAlignment="1">
      <alignment vertical="center"/>
    </xf>
    <xf numFmtId="4" fontId="4" fillId="0" borderId="55" xfId="0" applyNumberFormat="1" applyFont="1" applyBorder="1" applyAlignment="1">
      <alignment vertical="center"/>
    </xf>
    <xf numFmtId="4" fontId="3" fillId="0" borderId="33" xfId="0" applyNumberFormat="1" applyFont="1" applyBorder="1" applyAlignment="1">
      <alignment vertical="center"/>
    </xf>
    <xf numFmtId="49" fontId="4" fillId="0" borderId="6" xfId="0" applyNumberFormat="1" applyFont="1" applyBorder="1" applyAlignment="1">
      <alignment vertical="center"/>
    </xf>
    <xf numFmtId="4" fontId="33" fillId="0" borderId="33" xfId="0" applyNumberFormat="1" applyFont="1" applyBorder="1" applyAlignment="1">
      <alignment vertical="center"/>
    </xf>
    <xf numFmtId="4" fontId="33" fillId="0" borderId="4" xfId="0" applyNumberFormat="1" applyFont="1" applyBorder="1" applyAlignment="1">
      <alignment vertical="center"/>
    </xf>
    <xf numFmtId="0" fontId="4" fillId="0" borderId="6" xfId="8" applyFont="1" applyBorder="1" applyAlignment="1">
      <alignment vertical="center"/>
    </xf>
    <xf numFmtId="0" fontId="4" fillId="0" borderId="6" xfId="8" applyFont="1" applyBorder="1" applyAlignment="1">
      <alignment vertical="center" wrapText="1"/>
    </xf>
    <xf numFmtId="0" fontId="4" fillId="0" borderId="4" xfId="8" applyFont="1" applyBorder="1" applyAlignment="1">
      <alignment vertical="center" wrapText="1"/>
    </xf>
    <xf numFmtId="49" fontId="4" fillId="0" borderId="6" xfId="8" applyNumberFormat="1" applyFont="1" applyBorder="1" applyAlignment="1">
      <alignment vertical="center" wrapText="1"/>
    </xf>
    <xf numFmtId="0" fontId="4" fillId="0" borderId="4" xfId="0" applyFont="1" applyBorder="1" applyAlignment="1">
      <alignment horizontal="right" vertical="center"/>
    </xf>
    <xf numFmtId="0" fontId="29" fillId="0" borderId="4" xfId="0" applyFont="1" applyBorder="1" applyAlignment="1">
      <alignment horizontal="right" vertical="center"/>
    </xf>
    <xf numFmtId="0" fontId="30" fillId="0" borderId="6" xfId="0" applyFont="1" applyBorder="1" applyAlignment="1">
      <alignment horizontal="right" vertical="center"/>
    </xf>
    <xf numFmtId="4" fontId="30" fillId="0" borderId="33" xfId="0" applyNumberFormat="1" applyFont="1" applyBorder="1" applyAlignment="1">
      <alignment vertical="center"/>
    </xf>
    <xf numFmtId="4" fontId="4" fillId="0" borderId="33" xfId="0" applyNumberFormat="1" applyFont="1" applyBorder="1" applyAlignment="1">
      <alignment horizontal="right" vertical="center"/>
    </xf>
    <xf numFmtId="4" fontId="4" fillId="0" borderId="6" xfId="0" applyNumberFormat="1" applyFont="1" applyBorder="1" applyAlignment="1">
      <alignment horizontal="right" vertical="center"/>
    </xf>
    <xf numFmtId="2" fontId="4" fillId="0" borderId="6" xfId="0" applyNumberFormat="1" applyFont="1" applyBorder="1" applyAlignment="1">
      <alignment vertical="center" wrapText="1"/>
    </xf>
    <xf numFmtId="0" fontId="4" fillId="0" borderId="6" xfId="9" applyFont="1" applyBorder="1" applyAlignment="1">
      <alignment vertical="center" wrapText="1"/>
    </xf>
    <xf numFmtId="0" fontId="34" fillId="0" borderId="6" xfId="0" applyFont="1" applyBorder="1" applyAlignment="1">
      <alignment vertical="center"/>
    </xf>
    <xf numFmtId="2" fontId="4" fillId="0" borderId="32" xfId="0" applyNumberFormat="1" applyFont="1" applyBorder="1" applyAlignment="1">
      <alignment vertical="center" wrapText="1"/>
    </xf>
    <xf numFmtId="4" fontId="4" fillId="0" borderId="60" xfId="0" applyNumberFormat="1" applyFont="1" applyBorder="1" applyAlignment="1">
      <alignment vertical="center"/>
    </xf>
    <xf numFmtId="4" fontId="33" fillId="0" borderId="6" xfId="0" applyNumberFormat="1" applyFont="1" applyBorder="1" applyAlignment="1">
      <alignment vertical="center"/>
    </xf>
    <xf numFmtId="4" fontId="33" fillId="0" borderId="50" xfId="0" applyNumberFormat="1" applyFont="1" applyBorder="1" applyAlignment="1">
      <alignment vertical="center"/>
    </xf>
    <xf numFmtId="49" fontId="4" fillId="0" borderId="4" xfId="8" applyNumberFormat="1" applyFont="1" applyBorder="1" applyAlignment="1">
      <alignment vertical="center" wrapText="1"/>
    </xf>
    <xf numFmtId="4" fontId="0" fillId="0" borderId="33" xfId="0" applyNumberFormat="1" applyBorder="1" applyAlignment="1">
      <alignment horizontal="right" vertical="center"/>
    </xf>
    <xf numFmtId="0" fontId="30" fillId="0" borderId="6" xfId="8" applyFont="1" applyBorder="1" applyAlignment="1">
      <alignment vertical="center"/>
    </xf>
    <xf numFmtId="4" fontId="4" fillId="0" borderId="61" xfId="0" applyNumberFormat="1" applyFont="1" applyBorder="1" applyAlignment="1">
      <alignment vertical="center"/>
    </xf>
    <xf numFmtId="4" fontId="4" fillId="0" borderId="37" xfId="0" applyNumberFormat="1" applyFont="1" applyBorder="1" applyAlignment="1">
      <alignment vertical="center"/>
    </xf>
    <xf numFmtId="0" fontId="29" fillId="0" borderId="4" xfId="0" applyFont="1" applyBorder="1" applyAlignment="1">
      <alignment vertical="center"/>
    </xf>
    <xf numFmtId="0" fontId="0" fillId="0" borderId="34" xfId="0" applyBorder="1"/>
    <xf numFmtId="49" fontId="4" fillId="0" borderId="6" xfId="9" applyNumberFormat="1" applyFont="1" applyBorder="1" applyAlignment="1">
      <alignment vertical="center" wrapText="1"/>
    </xf>
    <xf numFmtId="49" fontId="4" fillId="0" borderId="4" xfId="9" applyNumberFormat="1" applyFont="1" applyBorder="1" applyAlignment="1">
      <alignment vertical="center" wrapText="1"/>
    </xf>
    <xf numFmtId="0" fontId="4" fillId="0" borderId="4" xfId="9" applyFont="1" applyBorder="1" applyAlignment="1">
      <alignment vertical="center" wrapText="1"/>
    </xf>
    <xf numFmtId="0" fontId="4" fillId="0" borderId="7" xfId="0" applyFont="1" applyBorder="1" applyAlignment="1">
      <alignment horizontal="right" vertical="center"/>
    </xf>
    <xf numFmtId="49" fontId="4" fillId="0" borderId="4" xfId="8" applyNumberFormat="1" applyFont="1" applyBorder="1" applyAlignment="1">
      <alignment vertical="center"/>
    </xf>
    <xf numFmtId="0" fontId="4" fillId="0" borderId="11" xfId="0" applyFont="1" applyBorder="1" applyAlignment="1">
      <alignment horizontal="right" vertical="center"/>
    </xf>
    <xf numFmtId="0" fontId="4" fillId="0" borderId="0" xfId="0" applyFont="1" applyAlignment="1">
      <alignment vertical="center"/>
    </xf>
    <xf numFmtId="0" fontId="15" fillId="0" borderId="3" xfId="0" applyFont="1" applyBorder="1"/>
    <xf numFmtId="4" fontId="15" fillId="0" borderId="62" xfId="0" applyNumberFormat="1" applyFont="1" applyBorder="1" applyAlignment="1">
      <alignment vertical="center"/>
    </xf>
    <xf numFmtId="0" fontId="1" fillId="0" borderId="20" xfId="0" applyFont="1" applyBorder="1" applyAlignment="1">
      <alignment vertical="center"/>
    </xf>
    <xf numFmtId="0" fontId="1" fillId="0" borderId="17" xfId="0" applyFont="1" applyBorder="1" applyAlignment="1">
      <alignment vertical="center"/>
    </xf>
    <xf numFmtId="0" fontId="29" fillId="0" borderId="0" xfId="0" applyFont="1" applyAlignment="1">
      <alignment vertical="center"/>
    </xf>
    <xf numFmtId="4" fontId="15" fillId="0" borderId="2" xfId="0" applyNumberFormat="1" applyFont="1" applyBorder="1"/>
    <xf numFmtId="4" fontId="23" fillId="0" borderId="2" xfId="0" applyNumberFormat="1" applyFont="1" applyBorder="1"/>
    <xf numFmtId="0" fontId="6" fillId="0" borderId="0" xfId="0" applyFont="1" applyAlignment="1">
      <alignment vertical="center"/>
    </xf>
    <xf numFmtId="0" fontId="19" fillId="0" borderId="14" xfId="0" applyFont="1" applyBorder="1" applyAlignment="1">
      <alignment horizontal="right" vertical="center"/>
    </xf>
    <xf numFmtId="4" fontId="5" fillId="0" borderId="4" xfId="0" applyNumberFormat="1" applyFont="1" applyBorder="1" applyAlignment="1">
      <alignment vertical="center" wrapText="1"/>
    </xf>
    <xf numFmtId="0" fontId="19" fillId="0" borderId="14" xfId="0" applyFont="1" applyBorder="1" applyAlignment="1">
      <alignment horizontal="right" vertical="center" wrapText="1"/>
    </xf>
    <xf numFmtId="0" fontId="15" fillId="0" borderId="0" xfId="0" applyFont="1" applyAlignment="1">
      <alignment wrapText="1"/>
    </xf>
    <xf numFmtId="0" fontId="15" fillId="0" borderId="0" xfId="0" applyFont="1"/>
    <xf numFmtId="0" fontId="5" fillId="0" borderId="4" xfId="0" applyFont="1" applyBorder="1" applyAlignment="1">
      <alignment vertical="top" wrapText="1"/>
    </xf>
    <xf numFmtId="0" fontId="1" fillId="0" borderId="16" xfId="0" applyFont="1" applyBorder="1" applyAlignment="1">
      <alignment vertical="center"/>
    </xf>
    <xf numFmtId="0" fontId="1" fillId="0" borderId="8" xfId="0" applyFont="1" applyBorder="1" applyAlignment="1">
      <alignment vertical="center" wrapText="1"/>
    </xf>
    <xf numFmtId="0" fontId="14" fillId="0" borderId="17" xfId="0" applyFont="1" applyBorder="1"/>
    <xf numFmtId="0" fontId="14" fillId="0" borderId="2" xfId="0" applyFont="1" applyBorder="1"/>
    <xf numFmtId="0" fontId="4" fillId="0" borderId="0" xfId="0" applyFont="1" applyAlignment="1">
      <alignment horizontal="left"/>
    </xf>
    <xf numFmtId="0" fontId="6" fillId="0" borderId="0" xfId="0" applyFont="1" applyAlignment="1">
      <alignment horizontal="right"/>
    </xf>
    <xf numFmtId="4" fontId="6" fillId="0" borderId="62" xfId="0" applyNumberFormat="1" applyFont="1" applyBorder="1" applyAlignment="1">
      <alignment horizontal="center" vertical="center" wrapText="1"/>
    </xf>
    <xf numFmtId="4" fontId="6" fillId="0" borderId="17" xfId="0" applyNumberFormat="1" applyFont="1" applyBorder="1" applyAlignment="1">
      <alignment horizontal="center" vertical="center" wrapText="1"/>
    </xf>
    <xf numFmtId="4" fontId="6" fillId="0" borderId="10" xfId="0" applyNumberFormat="1" applyFont="1" applyBorder="1" applyAlignment="1">
      <alignment horizontal="center" vertical="center" wrapText="1"/>
    </xf>
    <xf numFmtId="4" fontId="6" fillId="0" borderId="63" xfId="0" applyNumberFormat="1" applyFont="1" applyBorder="1" applyAlignment="1">
      <alignment horizontal="center" vertical="center" wrapText="1"/>
    </xf>
    <xf numFmtId="4" fontId="5" fillId="0" borderId="62" xfId="0" applyNumberFormat="1" applyFont="1" applyBorder="1" applyAlignment="1">
      <alignment vertical="center"/>
    </xf>
    <xf numFmtId="4" fontId="0" fillId="0" borderId="17" xfId="0" applyNumberFormat="1" applyBorder="1" applyAlignment="1">
      <alignment vertical="center" shrinkToFit="1"/>
    </xf>
    <xf numFmtId="4" fontId="6" fillId="0" borderId="11" xfId="0" applyNumberFormat="1" applyFont="1" applyBorder="1" applyAlignment="1">
      <alignment horizontal="center" vertical="center" wrapText="1"/>
    </xf>
    <xf numFmtId="4" fontId="6" fillId="0" borderId="15" xfId="0" applyNumberFormat="1" applyFont="1" applyBorder="1" applyAlignment="1">
      <alignment horizontal="center" vertical="center" wrapText="1"/>
    </xf>
    <xf numFmtId="0" fontId="7" fillId="0" borderId="2" xfId="0" applyFont="1" applyBorder="1" applyAlignment="1">
      <alignment vertical="center" wrapText="1"/>
    </xf>
    <xf numFmtId="4" fontId="7" fillId="6" borderId="2" xfId="0" applyNumberFormat="1" applyFont="1" applyFill="1" applyBorder="1" applyAlignment="1">
      <alignment shrinkToFit="1"/>
    </xf>
    <xf numFmtId="4" fontId="7" fillId="6" borderId="17" xfId="0" applyNumberFormat="1" applyFont="1" applyFill="1" applyBorder="1" applyAlignment="1">
      <alignment shrinkToFit="1"/>
    </xf>
    <xf numFmtId="4" fontId="6" fillId="0" borderId="15" xfId="0" applyNumberFormat="1" applyFont="1" applyBorder="1" applyAlignment="1">
      <alignment shrinkToFit="1"/>
    </xf>
    <xf numFmtId="4" fontId="6" fillId="0" borderId="23" xfId="0" applyNumberFormat="1" applyFont="1" applyBorder="1" applyAlignment="1">
      <alignment shrinkToFit="1"/>
    </xf>
    <xf numFmtId="4" fontId="5" fillId="0" borderId="2" xfId="0" applyNumberFormat="1" applyFont="1" applyBorder="1"/>
    <xf numFmtId="0" fontId="5" fillId="0" borderId="2" xfId="0" applyFont="1" applyBorder="1"/>
    <xf numFmtId="4" fontId="7" fillId="6" borderId="62" xfId="0" applyNumberFormat="1" applyFont="1" applyFill="1" applyBorder="1"/>
    <xf numFmtId="4" fontId="7" fillId="6" borderId="2" xfId="0" applyNumberFormat="1" applyFont="1" applyFill="1" applyBorder="1"/>
    <xf numFmtId="4" fontId="7" fillId="6" borderId="17" xfId="0" applyNumberFormat="1" applyFont="1" applyFill="1" applyBorder="1"/>
    <xf numFmtId="4" fontId="6" fillId="0" borderId="62" xfId="0" applyNumberFormat="1" applyFont="1" applyBorder="1"/>
    <xf numFmtId="4" fontId="6" fillId="0" borderId="15" xfId="0" applyNumberFormat="1" applyFont="1" applyBorder="1"/>
    <xf numFmtId="4" fontId="6" fillId="0" borderId="17" xfId="0" applyNumberFormat="1" applyFont="1" applyBorder="1"/>
    <xf numFmtId="4" fontId="7" fillId="6" borderId="3" xfId="0" applyNumberFormat="1" applyFont="1" applyFill="1" applyBorder="1"/>
    <xf numFmtId="4" fontId="15" fillId="6" borderId="62" xfId="0" applyNumberFormat="1" applyFont="1" applyFill="1" applyBorder="1" applyAlignment="1">
      <alignment vertical="center" shrinkToFit="1"/>
    </xf>
    <xf numFmtId="4" fontId="15" fillId="6" borderId="2" xfId="0" applyNumberFormat="1" applyFont="1" applyFill="1" applyBorder="1" applyAlignment="1">
      <alignment vertical="center" shrinkToFit="1"/>
    </xf>
    <xf numFmtId="4" fontId="15" fillId="6" borderId="17" xfId="0" applyNumberFormat="1" applyFont="1" applyFill="1" applyBorder="1" applyAlignment="1">
      <alignment vertical="center" shrinkToFit="1"/>
    </xf>
    <xf numFmtId="4" fontId="7" fillId="0" borderId="62" xfId="0" applyNumberFormat="1" applyFont="1" applyBorder="1" applyAlignment="1">
      <alignment vertical="center" shrinkToFit="1"/>
    </xf>
    <xf numFmtId="4" fontId="7" fillId="0" borderId="15" xfId="0" applyNumberFormat="1" applyFont="1" applyBorder="1" applyAlignment="1">
      <alignment vertical="center" shrinkToFit="1"/>
    </xf>
    <xf numFmtId="4" fontId="7" fillId="6" borderId="62" xfId="0" applyNumberFormat="1" applyFont="1" applyFill="1" applyBorder="1" applyAlignment="1">
      <alignment shrinkToFit="1"/>
    </xf>
    <xf numFmtId="4" fontId="6" fillId="0" borderId="62" xfId="0" applyNumberFormat="1" applyFont="1" applyBorder="1" applyAlignment="1">
      <alignment shrinkToFit="1"/>
    </xf>
    <xf numFmtId="4" fontId="6" fillId="0" borderId="17" xfId="0" applyNumberFormat="1" applyFont="1" applyBorder="1" applyAlignment="1">
      <alignment shrinkToFit="1"/>
    </xf>
    <xf numFmtId="0" fontId="20" fillId="3" borderId="2" xfId="0" applyFont="1" applyFill="1" applyBorder="1"/>
    <xf numFmtId="4" fontId="15" fillId="6" borderId="62" xfId="0" applyNumberFormat="1" applyFont="1" applyFill="1" applyBorder="1" applyAlignment="1">
      <alignment shrinkToFit="1"/>
    </xf>
    <xf numFmtId="4" fontId="15" fillId="6" borderId="2" xfId="0" applyNumberFormat="1" applyFont="1" applyFill="1" applyBorder="1" applyAlignment="1">
      <alignment shrinkToFit="1"/>
    </xf>
    <xf numFmtId="4" fontId="15" fillId="6" borderId="17" xfId="0" applyNumberFormat="1" applyFont="1" applyFill="1" applyBorder="1" applyAlignment="1">
      <alignment shrinkToFit="1"/>
    </xf>
    <xf numFmtId="4" fontId="15" fillId="0" borderId="2" xfId="0" applyNumberFormat="1" applyFont="1" applyBorder="1" applyAlignment="1">
      <alignment shrinkToFit="1"/>
    </xf>
    <xf numFmtId="4" fontId="15" fillId="0" borderId="17" xfId="0" applyNumberFormat="1" applyFont="1" applyBorder="1" applyAlignment="1">
      <alignment shrinkToFit="1"/>
    </xf>
    <xf numFmtId="0" fontId="1" fillId="3" borderId="2" xfId="0" applyFont="1" applyFill="1" applyBorder="1"/>
    <xf numFmtId="4" fontId="36" fillId="6" borderId="62" xfId="0" applyNumberFormat="1" applyFont="1" applyFill="1" applyBorder="1" applyAlignment="1">
      <alignment vertical="center"/>
    </xf>
    <xf numFmtId="4" fontId="36" fillId="6" borderId="2" xfId="0" applyNumberFormat="1" applyFont="1" applyFill="1" applyBorder="1"/>
    <xf numFmtId="4" fontId="36" fillId="6" borderId="2" xfId="0" applyNumberFormat="1" applyFont="1" applyFill="1" applyBorder="1" applyAlignment="1">
      <alignment vertical="center"/>
    </xf>
    <xf numFmtId="4" fontId="36" fillId="6" borderId="63" xfId="0" applyNumberFormat="1" applyFont="1" applyFill="1" applyBorder="1" applyAlignment="1">
      <alignment vertical="center"/>
    </xf>
    <xf numFmtId="0" fontId="9" fillId="0" borderId="2" xfId="0" applyFont="1" applyBorder="1"/>
    <xf numFmtId="4" fontId="36" fillId="6" borderId="64" xfId="0" applyNumberFormat="1" applyFont="1" applyFill="1" applyBorder="1" applyAlignment="1">
      <alignment vertical="center"/>
    </xf>
    <xf numFmtId="4" fontId="36" fillId="6" borderId="65" xfId="0" applyNumberFormat="1" applyFont="1" applyFill="1" applyBorder="1" applyAlignment="1">
      <alignment vertical="center"/>
    </xf>
    <xf numFmtId="4" fontId="36" fillId="6" borderId="15" xfId="0" applyNumberFormat="1" applyFont="1" applyFill="1" applyBorder="1" applyAlignment="1">
      <alignment vertical="center"/>
    </xf>
    <xf numFmtId="4" fontId="36" fillId="6" borderId="10" xfId="0" applyNumberFormat="1" applyFont="1" applyFill="1" applyBorder="1" applyAlignment="1">
      <alignment vertical="center"/>
    </xf>
    <xf numFmtId="0" fontId="18" fillId="3" borderId="2" xfId="0" applyFont="1" applyFill="1" applyBorder="1"/>
    <xf numFmtId="4" fontId="7" fillId="6" borderId="64" xfId="0" applyNumberFormat="1" applyFont="1" applyFill="1" applyBorder="1"/>
    <xf numFmtId="4" fontId="7" fillId="6" borderId="10" xfId="0" applyNumberFormat="1" applyFont="1" applyFill="1" applyBorder="1"/>
    <xf numFmtId="4" fontId="7" fillId="6" borderId="66" xfId="0" applyNumberFormat="1" applyFont="1" applyFill="1" applyBorder="1"/>
    <xf numFmtId="4" fontId="7" fillId="0" borderId="62" xfId="0" applyNumberFormat="1" applyFont="1" applyBorder="1"/>
    <xf numFmtId="4" fontId="7" fillId="0" borderId="63" xfId="0" applyNumberFormat="1" applyFont="1" applyBorder="1"/>
    <xf numFmtId="4" fontId="7" fillId="6" borderId="67" xfId="0" applyNumberFormat="1" applyFont="1" applyFill="1" applyBorder="1" applyAlignment="1">
      <alignment vertical="center"/>
    </xf>
    <xf numFmtId="4" fontId="7" fillId="6" borderId="2" xfId="0" applyNumberFormat="1" applyFont="1" applyFill="1" applyBorder="1" applyAlignment="1">
      <alignment vertical="center"/>
    </xf>
    <xf numFmtId="4" fontId="7" fillId="6" borderId="11" xfId="0" applyNumberFormat="1" applyFont="1" applyFill="1" applyBorder="1" applyAlignment="1">
      <alignment vertical="center"/>
    </xf>
    <xf numFmtId="4" fontId="7" fillId="6" borderId="17" xfId="0" applyNumberFormat="1" applyFont="1" applyFill="1" applyBorder="1" applyAlignment="1">
      <alignment vertical="center"/>
    </xf>
    <xf numFmtId="4" fontId="7" fillId="0" borderId="2" xfId="0" applyNumberFormat="1" applyFont="1" applyBorder="1" applyAlignment="1">
      <alignment vertical="center"/>
    </xf>
    <xf numFmtId="4" fontId="7" fillId="0" borderId="15" xfId="0" applyNumberFormat="1" applyFont="1" applyBorder="1" applyAlignment="1">
      <alignment vertical="center"/>
    </xf>
    <xf numFmtId="4" fontId="7" fillId="6" borderId="62" xfId="0" applyNumberFormat="1" applyFont="1" applyFill="1" applyBorder="1" applyAlignment="1">
      <alignment vertical="center"/>
    </xf>
    <xf numFmtId="0" fontId="15" fillId="0" borderId="11" xfId="0" applyFont="1" applyBorder="1" applyAlignment="1">
      <alignment vertical="center"/>
    </xf>
    <xf numFmtId="4" fontId="7" fillId="0" borderId="66" xfId="0" applyNumberFormat="1" applyFont="1" applyBorder="1"/>
    <xf numFmtId="0" fontId="5" fillId="0" borderId="2" xfId="0" applyFont="1" applyBorder="1" applyAlignment="1">
      <alignment vertical="center"/>
    </xf>
    <xf numFmtId="0" fontId="5" fillId="0" borderId="2" xfId="0" applyFont="1" applyBorder="1" applyAlignment="1">
      <alignment horizontal="right"/>
    </xf>
    <xf numFmtId="4" fontId="7" fillId="6" borderId="64" xfId="0" applyNumberFormat="1" applyFont="1" applyFill="1" applyBorder="1" applyAlignment="1">
      <alignment vertical="center"/>
    </xf>
    <xf numFmtId="4" fontId="7" fillId="6" borderId="10" xfId="0" applyNumberFormat="1" applyFont="1" applyFill="1" applyBorder="1" applyAlignment="1">
      <alignment vertical="center"/>
    </xf>
    <xf numFmtId="4" fontId="7" fillId="6" borderId="63" xfId="0" applyNumberFormat="1" applyFont="1" applyFill="1" applyBorder="1" applyAlignment="1">
      <alignment vertical="center"/>
    </xf>
    <xf numFmtId="4" fontId="15" fillId="0" borderId="64" xfId="0" applyNumberFormat="1" applyFont="1" applyBorder="1"/>
    <xf numFmtId="4" fontId="15" fillId="0" borderId="63" xfId="0" applyNumberFormat="1" applyFont="1" applyBorder="1"/>
    <xf numFmtId="4" fontId="7" fillId="6" borderId="67" xfId="0" applyNumberFormat="1" applyFont="1" applyFill="1" applyBorder="1" applyAlignment="1">
      <alignment shrinkToFit="1"/>
    </xf>
    <xf numFmtId="4" fontId="7" fillId="6" borderId="11" xfId="0" applyNumberFormat="1" applyFont="1" applyFill="1" applyBorder="1" applyAlignment="1">
      <alignment shrinkToFit="1"/>
    </xf>
    <xf numFmtId="4" fontId="7" fillId="6" borderId="15" xfId="0" applyNumberFormat="1" applyFont="1" applyFill="1" applyBorder="1" applyAlignment="1">
      <alignment shrinkToFit="1"/>
    </xf>
    <xf numFmtId="4" fontId="7" fillId="0" borderId="11" xfId="0" applyNumberFormat="1" applyFont="1" applyBorder="1" applyAlignment="1">
      <alignment shrinkToFit="1"/>
    </xf>
    <xf numFmtId="4" fontId="7" fillId="0" borderId="15" xfId="0" applyNumberFormat="1" applyFont="1" applyBorder="1" applyAlignment="1">
      <alignment shrinkToFit="1"/>
    </xf>
    <xf numFmtId="4" fontId="7" fillId="0" borderId="2" xfId="0" applyNumberFormat="1" applyFont="1" applyBorder="1" applyAlignment="1">
      <alignment shrinkToFit="1"/>
    </xf>
    <xf numFmtId="4" fontId="7" fillId="0" borderId="17" xfId="0" applyNumberFormat="1" applyFont="1" applyBorder="1" applyAlignment="1">
      <alignment shrinkToFit="1"/>
    </xf>
    <xf numFmtId="0" fontId="5" fillId="0" borderId="11" xfId="0" applyFont="1" applyBorder="1" applyAlignment="1">
      <alignment vertical="center"/>
    </xf>
    <xf numFmtId="4" fontId="7" fillId="0" borderId="17" xfId="0" applyNumberFormat="1" applyFont="1" applyBorder="1" applyAlignment="1">
      <alignment vertical="center"/>
    </xf>
    <xf numFmtId="4" fontId="7" fillId="0" borderId="63" xfId="0" applyNumberFormat="1" applyFont="1" applyBorder="1" applyAlignment="1">
      <alignment vertical="center"/>
    </xf>
    <xf numFmtId="0" fontId="7" fillId="0" borderId="2" xfId="0" applyFont="1" applyBorder="1" applyAlignment="1">
      <alignment horizontal="center" vertical="center"/>
    </xf>
    <xf numFmtId="0" fontId="0" fillId="0" borderId="2" xfId="0" applyBorder="1"/>
    <xf numFmtId="0" fontId="4" fillId="0" borderId="2" xfId="0" applyFont="1" applyBorder="1" applyAlignment="1">
      <alignment vertical="center"/>
    </xf>
    <xf numFmtId="4" fontId="15" fillId="0" borderId="17" xfId="0" applyNumberFormat="1" applyFont="1" applyBorder="1"/>
    <xf numFmtId="4" fontId="15" fillId="6" borderId="62" xfId="0" applyNumberFormat="1" applyFont="1" applyFill="1" applyBorder="1"/>
    <xf numFmtId="4" fontId="15" fillId="6" borderId="2" xfId="0" applyNumberFormat="1" applyFont="1" applyFill="1" applyBorder="1"/>
    <xf numFmtId="4" fontId="15" fillId="6" borderId="17" xfId="0" applyNumberFormat="1" applyFont="1" applyFill="1" applyBorder="1"/>
    <xf numFmtId="0" fontId="6" fillId="0" borderId="0" xfId="0" applyFont="1" applyAlignment="1">
      <alignment horizontal="center"/>
    </xf>
    <xf numFmtId="0" fontId="7" fillId="0" borderId="62" xfId="0" applyFont="1" applyBorder="1" applyAlignment="1">
      <alignment horizontal="center" vertical="center" wrapText="1"/>
    </xf>
    <xf numFmtId="0" fontId="6" fillId="0" borderId="2" xfId="0" applyFont="1" applyBorder="1" applyAlignment="1">
      <alignment horizontal="center" vertical="center" wrapText="1"/>
    </xf>
    <xf numFmtId="0" fontId="15" fillId="0" borderId="62" xfId="0" applyFont="1" applyBorder="1"/>
    <xf numFmtId="4" fontId="5" fillId="0" borderId="63" xfId="0" applyNumberFormat="1" applyFont="1" applyBorder="1" applyAlignment="1">
      <alignment vertical="center" shrinkToFit="1"/>
    </xf>
    <xf numFmtId="4" fontId="0" fillId="0" borderId="2" xfId="0" applyNumberFormat="1" applyBorder="1" applyAlignment="1">
      <alignment horizontal="center" vertical="center" wrapText="1"/>
    </xf>
    <xf numFmtId="0" fontId="1" fillId="0" borderId="2" xfId="0" applyFont="1" applyBorder="1" applyAlignment="1">
      <alignment horizontal="center" vertical="center"/>
    </xf>
    <xf numFmtId="0" fontId="6" fillId="0" borderId="62" xfId="0" applyFont="1" applyBorder="1" applyAlignment="1">
      <alignment vertical="center" wrapText="1"/>
    </xf>
    <xf numFmtId="4" fontId="7" fillId="0" borderId="10" xfId="0" applyNumberFormat="1" applyFont="1" applyBorder="1" applyAlignment="1">
      <alignment shrinkToFit="1"/>
    </xf>
    <xf numFmtId="0" fontId="5" fillId="0" borderId="4" xfId="0" applyFont="1" applyBorder="1" applyAlignment="1">
      <alignment horizontal="right" vertical="center"/>
    </xf>
    <xf numFmtId="0" fontId="5" fillId="0" borderId="18" xfId="0" applyFont="1" applyBorder="1" applyAlignment="1">
      <alignment vertical="center"/>
    </xf>
    <xf numFmtId="4" fontId="5" fillId="0" borderId="5" xfId="0" applyNumberFormat="1" applyFont="1" applyBorder="1" applyAlignment="1">
      <alignment vertical="center" shrinkToFit="1"/>
    </xf>
    <xf numFmtId="4" fontId="5" fillId="0" borderId="0" xfId="0" applyNumberFormat="1" applyFont="1" applyAlignment="1">
      <alignment vertical="center" shrinkToFit="1"/>
    </xf>
    <xf numFmtId="4" fontId="5" fillId="0" borderId="63" xfId="0" applyNumberFormat="1" applyFont="1" applyBorder="1"/>
    <xf numFmtId="4" fontId="5" fillId="0" borderId="12" xfId="0" applyNumberFormat="1" applyFont="1" applyBorder="1"/>
    <xf numFmtId="4" fontId="5" fillId="0" borderId="5" xfId="0" applyNumberFormat="1" applyFont="1" applyBorder="1"/>
    <xf numFmtId="0" fontId="5" fillId="0" borderId="6" xfId="0" applyFont="1" applyBorder="1" applyAlignment="1">
      <alignment horizontal="right" vertical="center"/>
    </xf>
    <xf numFmtId="0" fontId="5" fillId="0" borderId="21" xfId="0" applyFont="1" applyBorder="1" applyAlignment="1">
      <alignment vertical="center"/>
    </xf>
    <xf numFmtId="4" fontId="5" fillId="0" borderId="13" xfId="0" applyNumberFormat="1" applyFont="1" applyBorder="1" applyAlignment="1">
      <alignment horizontal="right" vertical="center" shrinkToFit="1"/>
    </xf>
    <xf numFmtId="4" fontId="5" fillId="0" borderId="13" xfId="0" applyNumberFormat="1" applyFont="1" applyBorder="1" applyAlignment="1">
      <alignment vertical="center" shrinkToFit="1"/>
    </xf>
    <xf numFmtId="0" fontId="5" fillId="0" borderId="21" xfId="0" applyFont="1" applyBorder="1" applyAlignment="1">
      <alignment vertical="center" wrapText="1"/>
    </xf>
    <xf numFmtId="4" fontId="5" fillId="0" borderId="14" xfId="0" applyNumberFormat="1" applyFont="1" applyBorder="1" applyAlignment="1">
      <alignment vertical="center" shrinkToFit="1"/>
    </xf>
    <xf numFmtId="4" fontId="5" fillId="0" borderId="9" xfId="0" applyNumberFormat="1" applyFont="1" applyBorder="1"/>
    <xf numFmtId="4" fontId="5" fillId="6" borderId="13" xfId="0" applyNumberFormat="1" applyFont="1" applyFill="1" applyBorder="1" applyAlignment="1">
      <alignment vertical="center"/>
    </xf>
    <xf numFmtId="4" fontId="5" fillId="6" borderId="6" xfId="0" applyNumberFormat="1" applyFont="1" applyFill="1" applyBorder="1" applyAlignment="1">
      <alignment vertical="center"/>
    </xf>
    <xf numFmtId="0" fontId="19" fillId="0" borderId="6" xfId="0" applyFont="1" applyBorder="1" applyAlignment="1">
      <alignment horizontal="right" vertical="center"/>
    </xf>
    <xf numFmtId="0" fontId="1" fillId="0" borderId="21" xfId="0" applyFont="1" applyBorder="1" applyAlignment="1">
      <alignment vertical="center"/>
    </xf>
    <xf numFmtId="4" fontId="0" fillId="6" borderId="13" xfId="0" applyNumberFormat="1" applyFill="1" applyBorder="1" applyAlignment="1">
      <alignment vertical="center"/>
    </xf>
    <xf numFmtId="4" fontId="1" fillId="0" borderId="6" xfId="0" applyNumberFormat="1" applyFont="1" applyBorder="1"/>
    <xf numFmtId="0" fontId="1" fillId="0" borderId="6" xfId="0" applyFont="1" applyBorder="1" applyAlignment="1">
      <alignment horizontal="right" vertical="center"/>
    </xf>
    <xf numFmtId="4" fontId="1" fillId="0" borderId="9" xfId="0" applyNumberFormat="1" applyFont="1" applyBorder="1"/>
    <xf numFmtId="4" fontId="1" fillId="0" borderId="7" xfId="0" applyNumberFormat="1" applyFont="1" applyBorder="1"/>
    <xf numFmtId="0" fontId="5" fillId="0" borderId="6" xfId="0" applyFont="1" applyBorder="1" applyAlignment="1">
      <alignment horizontal="right" vertical="center" wrapText="1"/>
    </xf>
    <xf numFmtId="4" fontId="5" fillId="6" borderId="14" xfId="0" applyNumberFormat="1" applyFont="1" applyFill="1" applyBorder="1" applyAlignment="1">
      <alignment vertical="center"/>
    </xf>
    <xf numFmtId="4" fontId="5" fillId="6" borderId="4" xfId="0" applyNumberFormat="1" applyFont="1" applyFill="1" applyBorder="1" applyAlignment="1">
      <alignment vertical="center"/>
    </xf>
    <xf numFmtId="4" fontId="0" fillId="0" borderId="14" xfId="0" applyNumberFormat="1" applyBorder="1"/>
    <xf numFmtId="0" fontId="0" fillId="0" borderId="6" xfId="0" applyBorder="1" applyAlignment="1">
      <alignment horizontal="right" vertical="center"/>
    </xf>
    <xf numFmtId="0" fontId="1" fillId="0" borderId="21" xfId="0" applyFont="1" applyBorder="1" applyAlignment="1">
      <alignment vertical="center" wrapText="1"/>
    </xf>
    <xf numFmtId="4" fontId="0" fillId="3" borderId="13" xfId="0" applyNumberFormat="1" applyFill="1" applyBorder="1"/>
    <xf numFmtId="4" fontId="1" fillId="3" borderId="6" xfId="0" applyNumberFormat="1" applyFont="1" applyFill="1" applyBorder="1"/>
    <xf numFmtId="4" fontId="5" fillId="0" borderId="14" xfId="0" applyNumberFormat="1" applyFont="1" applyBorder="1" applyAlignment="1">
      <alignment horizontal="right" vertical="center"/>
    </xf>
    <xf numFmtId="4" fontId="5" fillId="0" borderId="4" xfId="0" applyNumberFormat="1" applyFont="1" applyBorder="1" applyAlignment="1">
      <alignment horizontal="right" vertical="center"/>
    </xf>
    <xf numFmtId="0" fontId="5" fillId="0" borderId="8" xfId="0" applyFont="1" applyBorder="1" applyAlignment="1">
      <alignment horizontal="right" vertical="center"/>
    </xf>
    <xf numFmtId="0" fontId="5" fillId="0" borderId="68" xfId="0" applyFont="1" applyBorder="1" applyAlignment="1">
      <alignment vertical="center"/>
    </xf>
    <xf numFmtId="4" fontId="5" fillId="0" borderId="15" xfId="0" applyNumberFormat="1" applyFont="1" applyBorder="1"/>
    <xf numFmtId="4" fontId="0" fillId="0" borderId="15" xfId="0" applyNumberFormat="1" applyBorder="1" applyAlignment="1">
      <alignment horizontal="right" vertical="center" shrinkToFit="1"/>
    </xf>
    <xf numFmtId="0" fontId="6" fillId="0" borderId="62" xfId="0" applyFont="1" applyBorder="1"/>
    <xf numFmtId="0" fontId="0" fillId="0" borderId="18" xfId="0" applyBorder="1" applyAlignment="1">
      <alignment vertical="center"/>
    </xf>
    <xf numFmtId="4" fontId="0" fillId="6" borderId="4" xfId="0" applyNumberFormat="1" applyFill="1" applyBorder="1" applyAlignment="1">
      <alignment vertical="center"/>
    </xf>
    <xf numFmtId="4" fontId="0" fillId="6" borderId="18" xfId="0" applyNumberFormat="1" applyFill="1" applyBorder="1" applyAlignment="1">
      <alignment vertical="center"/>
    </xf>
    <xf numFmtId="0" fontId="5" fillId="0" borderId="13" xfId="0" applyFont="1" applyBorder="1"/>
    <xf numFmtId="0" fontId="5" fillId="0" borderId="6" xfId="0" applyFont="1" applyBorder="1"/>
    <xf numFmtId="4" fontId="0" fillId="6" borderId="6" xfId="0" applyNumberFormat="1" applyFill="1" applyBorder="1" applyAlignment="1">
      <alignment vertical="center"/>
    </xf>
    <xf numFmtId="4" fontId="0" fillId="6" borderId="21" xfId="0" applyNumberFormat="1" applyFill="1" applyBorder="1" applyAlignment="1">
      <alignment vertical="center"/>
    </xf>
    <xf numFmtId="0" fontId="1" fillId="0" borderId="13" xfId="0" applyFont="1" applyBorder="1"/>
    <xf numFmtId="0" fontId="1" fillId="0" borderId="6" xfId="0" applyFont="1" applyBorder="1"/>
    <xf numFmtId="0" fontId="1" fillId="7" borderId="0" xfId="0" applyFont="1" applyFill="1"/>
    <xf numFmtId="0" fontId="1" fillId="6" borderId="21" xfId="0" applyFont="1" applyFill="1" applyBorder="1" applyAlignment="1">
      <alignment vertical="center"/>
    </xf>
    <xf numFmtId="4" fontId="0" fillId="6" borderId="9" xfId="0" applyNumberFormat="1" applyFill="1" applyBorder="1" applyAlignment="1">
      <alignment vertical="center"/>
    </xf>
    <xf numFmtId="4" fontId="0" fillId="6" borderId="47" xfId="0" applyNumberFormat="1" applyFill="1" applyBorder="1" applyAlignment="1">
      <alignment vertical="center"/>
    </xf>
    <xf numFmtId="0" fontId="5" fillId="7" borderId="0" xfId="0" applyFont="1" applyFill="1"/>
    <xf numFmtId="0" fontId="5" fillId="6" borderId="21" xfId="0" applyFont="1" applyFill="1" applyBorder="1" applyAlignment="1">
      <alignment vertical="center" wrapText="1"/>
    </xf>
    <xf numFmtId="4" fontId="5" fillId="6" borderId="21" xfId="0" applyNumberFormat="1" applyFont="1" applyFill="1" applyBorder="1" applyAlignment="1">
      <alignment vertical="center"/>
    </xf>
    <xf numFmtId="0" fontId="37" fillId="6" borderId="21" xfId="0" applyFont="1" applyFill="1" applyBorder="1" applyAlignment="1">
      <alignment vertical="center" wrapText="1"/>
    </xf>
    <xf numFmtId="4" fontId="29" fillId="6" borderId="6" xfId="0" applyNumberFormat="1" applyFont="1" applyFill="1" applyBorder="1" applyAlignment="1">
      <alignment vertical="center"/>
    </xf>
    <xf numFmtId="4" fontId="32" fillId="6" borderId="6" xfId="0" applyNumberFormat="1" applyFont="1" applyFill="1" applyBorder="1" applyAlignment="1">
      <alignment vertical="center"/>
    </xf>
    <xf numFmtId="0" fontId="5" fillId="6" borderId="21" xfId="0" applyFont="1" applyFill="1" applyBorder="1" applyAlignment="1">
      <alignment vertical="center"/>
    </xf>
    <xf numFmtId="0" fontId="1" fillId="6" borderId="21" xfId="0" applyFont="1" applyFill="1" applyBorder="1" applyAlignment="1">
      <alignment vertical="center" wrapText="1"/>
    </xf>
    <xf numFmtId="0" fontId="0" fillId="6" borderId="21" xfId="0" applyFill="1" applyBorder="1" applyAlignment="1">
      <alignment vertical="center" wrapText="1"/>
    </xf>
    <xf numFmtId="0" fontId="1" fillId="6" borderId="6" xfId="0" applyFont="1" applyFill="1" applyBorder="1" applyAlignment="1">
      <alignment vertical="center"/>
    </xf>
    <xf numFmtId="0" fontId="5" fillId="6" borderId="6" xfId="0" applyFont="1" applyFill="1" applyBorder="1" applyAlignment="1">
      <alignment vertical="center"/>
    </xf>
    <xf numFmtId="0" fontId="19" fillId="6" borderId="6" xfId="0" applyFont="1" applyFill="1" applyBorder="1" applyAlignment="1">
      <alignment vertical="center"/>
    </xf>
    <xf numFmtId="4" fontId="1" fillId="6" borderId="4" xfId="0" applyNumberFormat="1" applyFont="1" applyFill="1" applyBorder="1" applyAlignment="1">
      <alignment vertical="center"/>
    </xf>
    <xf numFmtId="4" fontId="1" fillId="6" borderId="6" xfId="0" applyNumberFormat="1" applyFont="1" applyFill="1" applyBorder="1" applyAlignment="1">
      <alignment vertical="center"/>
    </xf>
    <xf numFmtId="4" fontId="1" fillId="6" borderId="21" xfId="0" applyNumberFormat="1" applyFont="1" applyFill="1" applyBorder="1" applyAlignment="1">
      <alignment vertical="center"/>
    </xf>
    <xf numFmtId="0" fontId="0" fillId="6" borderId="21" xfId="0" applyFill="1" applyBorder="1" applyAlignment="1">
      <alignment vertical="center"/>
    </xf>
    <xf numFmtId="4" fontId="0" fillId="6" borderId="6" xfId="0" applyNumberFormat="1" applyFill="1" applyBorder="1" applyAlignment="1">
      <alignment horizontal="right" vertical="center"/>
    </xf>
    <xf numFmtId="4" fontId="1" fillId="6" borderId="6" xfId="0" applyNumberFormat="1" applyFont="1" applyFill="1" applyBorder="1" applyAlignment="1">
      <alignment shrinkToFit="1"/>
    </xf>
    <xf numFmtId="4" fontId="1" fillId="6" borderId="21" xfId="0" applyNumberFormat="1" applyFont="1" applyFill="1" applyBorder="1" applyAlignment="1">
      <alignment shrinkToFit="1"/>
    </xf>
    <xf numFmtId="4" fontId="1" fillId="6" borderId="19" xfId="0" applyNumberFormat="1" applyFont="1" applyFill="1" applyBorder="1" applyAlignment="1">
      <alignment shrinkToFit="1"/>
    </xf>
    <xf numFmtId="4" fontId="5" fillId="6" borderId="6" xfId="0" applyNumberFormat="1" applyFont="1" applyFill="1" applyBorder="1" applyAlignment="1">
      <alignment shrinkToFit="1"/>
    </xf>
    <xf numFmtId="4" fontId="5" fillId="6" borderId="21" xfId="0" applyNumberFormat="1" applyFont="1" applyFill="1" applyBorder="1" applyAlignment="1">
      <alignment shrinkToFit="1"/>
    </xf>
    <xf numFmtId="4" fontId="37" fillId="6" borderId="4" xfId="0" applyNumberFormat="1" applyFont="1" applyFill="1" applyBorder="1" applyAlignment="1">
      <alignment horizontal="center" vertical="center"/>
    </xf>
    <xf numFmtId="0" fontId="19" fillId="6" borderId="6" xfId="0" applyFont="1" applyFill="1" applyBorder="1" applyAlignment="1">
      <alignment horizontal="right" vertical="center"/>
    </xf>
    <xf numFmtId="4" fontId="0" fillId="6" borderId="21" xfId="0" applyNumberFormat="1" applyFill="1" applyBorder="1" applyAlignment="1">
      <alignment horizontal="right" vertical="center"/>
    </xf>
    <xf numFmtId="0" fontId="1" fillId="6" borderId="6" xfId="0" applyFont="1" applyFill="1" applyBorder="1" applyAlignment="1">
      <alignment horizontal="right"/>
    </xf>
    <xf numFmtId="0" fontId="1" fillId="6" borderId="21" xfId="0" applyFont="1" applyFill="1" applyBorder="1" applyAlignment="1">
      <alignment wrapText="1"/>
    </xf>
    <xf numFmtId="4" fontId="0" fillId="6" borderId="6" xfId="0" applyNumberFormat="1" applyFill="1" applyBorder="1" applyAlignment="1">
      <alignment shrinkToFit="1"/>
    </xf>
    <xf numFmtId="4" fontId="0" fillId="6" borderId="21" xfId="0" applyNumberFormat="1" applyFill="1" applyBorder="1" applyAlignment="1">
      <alignment shrinkToFit="1"/>
    </xf>
    <xf numFmtId="0" fontId="0" fillId="6" borderId="6" xfId="0" applyFill="1" applyBorder="1" applyAlignment="1">
      <alignment horizontal="right" vertical="center"/>
    </xf>
    <xf numFmtId="4" fontId="5" fillId="6" borderId="21" xfId="0" applyNumberFormat="1" applyFont="1" applyFill="1" applyBorder="1" applyAlignment="1">
      <alignment vertical="center" shrinkToFit="1"/>
    </xf>
    <xf numFmtId="0" fontId="0" fillId="0" borderId="6" xfId="0" applyBorder="1"/>
    <xf numFmtId="4" fontId="1" fillId="6" borderId="6" xfId="0" applyNumberFormat="1" applyFont="1" applyFill="1" applyBorder="1" applyAlignment="1">
      <alignment vertical="center" shrinkToFit="1"/>
    </xf>
    <xf numFmtId="4" fontId="1" fillId="6" borderId="21" xfId="0" applyNumberFormat="1" applyFont="1" applyFill="1" applyBorder="1" applyAlignment="1">
      <alignment vertical="center" shrinkToFit="1"/>
    </xf>
    <xf numFmtId="0" fontId="1" fillId="6" borderId="7" xfId="0" applyFont="1" applyFill="1" applyBorder="1" applyAlignment="1">
      <alignment vertical="center"/>
    </xf>
    <xf numFmtId="0" fontId="1" fillId="6" borderId="22" xfId="0" applyFont="1" applyFill="1" applyBorder="1" applyAlignment="1">
      <alignment vertical="center"/>
    </xf>
    <xf numFmtId="4" fontId="1" fillId="6" borderId="9" xfId="0" applyNumberFormat="1" applyFont="1" applyFill="1" applyBorder="1" applyAlignment="1">
      <alignment vertical="center"/>
    </xf>
    <xf numFmtId="4" fontId="1" fillId="6" borderId="7" xfId="0" applyNumberFormat="1" applyFont="1" applyFill="1" applyBorder="1" applyAlignment="1">
      <alignment vertical="center"/>
    </xf>
    <xf numFmtId="4" fontId="1" fillId="6" borderId="7" xfId="0" applyNumberFormat="1" applyFont="1" applyFill="1" applyBorder="1" applyAlignment="1">
      <alignment shrinkToFit="1"/>
    </xf>
    <xf numFmtId="4" fontId="1" fillId="6" borderId="22" xfId="0" applyNumberFormat="1" applyFont="1" applyFill="1" applyBorder="1" applyAlignment="1">
      <alignment shrinkToFit="1"/>
    </xf>
    <xf numFmtId="0" fontId="0" fillId="6" borderId="7" xfId="0" applyFill="1" applyBorder="1" applyAlignment="1">
      <alignment horizontal="right" vertical="center"/>
    </xf>
    <xf numFmtId="0" fontId="5" fillId="6" borderId="7" xfId="0" applyFont="1" applyFill="1" applyBorder="1"/>
    <xf numFmtId="4" fontId="0" fillId="6" borderId="11" xfId="0" applyNumberFormat="1" applyFill="1" applyBorder="1" applyAlignment="1">
      <alignment vertical="center"/>
    </xf>
    <xf numFmtId="4" fontId="5" fillId="6" borderId="8" xfId="0" applyNumberFormat="1" applyFont="1" applyFill="1" applyBorder="1"/>
    <xf numFmtId="4" fontId="1" fillId="6" borderId="8" xfId="0" applyNumberFormat="1" applyFont="1" applyFill="1" applyBorder="1" applyAlignment="1">
      <alignment shrinkToFit="1"/>
    </xf>
    <xf numFmtId="4" fontId="1" fillId="6" borderId="68" xfId="0" applyNumberFormat="1" applyFont="1" applyFill="1" applyBorder="1" applyAlignment="1">
      <alignment shrinkToFit="1"/>
    </xf>
    <xf numFmtId="0" fontId="1" fillId="0" borderId="20" xfId="0" applyFont="1" applyBorder="1"/>
    <xf numFmtId="0" fontId="1" fillId="0" borderId="7" xfId="0" applyFont="1" applyBorder="1"/>
    <xf numFmtId="0" fontId="5" fillId="6" borderId="2" xfId="0" applyFont="1" applyFill="1" applyBorder="1"/>
    <xf numFmtId="0" fontId="6" fillId="6" borderId="2" xfId="0" applyFont="1" applyFill="1" applyBorder="1"/>
    <xf numFmtId="4" fontId="7" fillId="6" borderId="9" xfId="0" applyNumberFormat="1" applyFont="1" applyFill="1" applyBorder="1"/>
    <xf numFmtId="0" fontId="5" fillId="6" borderId="4" xfId="0" applyFont="1" applyFill="1" applyBorder="1" applyAlignment="1">
      <alignment vertical="center"/>
    </xf>
    <xf numFmtId="0" fontId="5" fillId="6" borderId="18" xfId="0" applyFont="1" applyFill="1" applyBorder="1" applyAlignment="1">
      <alignment vertical="center" wrapText="1"/>
    </xf>
    <xf numFmtId="4" fontId="5" fillId="6" borderId="5" xfId="0" applyNumberFormat="1" applyFont="1" applyFill="1" applyBorder="1" applyAlignment="1">
      <alignment vertical="center"/>
    </xf>
    <xf numFmtId="4" fontId="5" fillId="6" borderId="28" xfId="0" applyNumberFormat="1" applyFont="1" applyFill="1" applyBorder="1" applyAlignment="1">
      <alignment vertical="center"/>
    </xf>
    <xf numFmtId="0" fontId="5" fillId="0" borderId="14" xfId="0" applyFont="1" applyBorder="1"/>
    <xf numFmtId="0" fontId="5" fillId="0" borderId="4" xfId="0" applyFont="1" applyBorder="1"/>
    <xf numFmtId="4" fontId="5" fillId="6" borderId="46" xfId="0" applyNumberFormat="1" applyFont="1" applyFill="1" applyBorder="1" applyAlignment="1">
      <alignment vertical="center"/>
    </xf>
    <xf numFmtId="4" fontId="0" fillId="6" borderId="19" xfId="0" applyNumberFormat="1" applyFill="1" applyBorder="1" applyAlignment="1">
      <alignment vertical="center"/>
    </xf>
    <xf numFmtId="4" fontId="0" fillId="6" borderId="46" xfId="0" applyNumberFormat="1" applyFill="1" applyBorder="1" applyAlignment="1">
      <alignment vertical="center"/>
    </xf>
    <xf numFmtId="4" fontId="1" fillId="6" borderId="19" xfId="0" applyNumberFormat="1" applyFont="1" applyFill="1" applyBorder="1" applyAlignment="1">
      <alignment vertical="center"/>
    </xf>
    <xf numFmtId="0" fontId="5" fillId="6" borderId="7" xfId="0" applyFont="1" applyFill="1" applyBorder="1" applyAlignment="1">
      <alignment vertical="center"/>
    </xf>
    <xf numFmtId="4" fontId="0" fillId="6" borderId="6" xfId="0" applyNumberFormat="1" applyFill="1" applyBorder="1"/>
    <xf numFmtId="4" fontId="0" fillId="6" borderId="44" xfId="0" applyNumberFormat="1" applyFill="1" applyBorder="1" applyAlignment="1">
      <alignment vertical="center"/>
    </xf>
    <xf numFmtId="4" fontId="0" fillId="6" borderId="7" xfId="0" applyNumberFormat="1" applyFill="1" applyBorder="1" applyAlignment="1">
      <alignment vertical="center"/>
    </xf>
    <xf numFmtId="0" fontId="31" fillId="6" borderId="6" xfId="0" applyFont="1" applyFill="1" applyBorder="1" applyAlignment="1">
      <alignment vertical="center"/>
    </xf>
    <xf numFmtId="4" fontId="4" fillId="6" borderId="4" xfId="0" applyNumberFormat="1" applyFont="1" applyFill="1" applyBorder="1" applyAlignment="1">
      <alignment vertical="center"/>
    </xf>
    <xf numFmtId="0" fontId="4" fillId="6" borderId="56" xfId="0" applyFont="1" applyFill="1" applyBorder="1"/>
    <xf numFmtId="4" fontId="4" fillId="6" borderId="6" xfId="0" applyNumberFormat="1" applyFont="1" applyFill="1" applyBorder="1" applyAlignment="1">
      <alignment vertical="center"/>
    </xf>
    <xf numFmtId="0" fontId="4" fillId="6" borderId="7" xfId="0" applyFont="1" applyFill="1" applyBorder="1"/>
    <xf numFmtId="0" fontId="4" fillId="6" borderId="6" xfId="0" applyFont="1" applyFill="1" applyBorder="1"/>
    <xf numFmtId="4" fontId="0" fillId="6" borderId="7" xfId="0" applyNumberFormat="1" applyFill="1" applyBorder="1"/>
    <xf numFmtId="4" fontId="4" fillId="6" borderId="9" xfId="0" applyNumberFormat="1" applyFont="1" applyFill="1" applyBorder="1" applyAlignment="1">
      <alignment vertical="center"/>
    </xf>
    <xf numFmtId="0" fontId="5" fillId="6" borderId="9" xfId="0" applyFont="1" applyFill="1" applyBorder="1" applyAlignment="1">
      <alignment vertical="center"/>
    </xf>
    <xf numFmtId="4" fontId="4" fillId="6" borderId="8" xfId="0" applyNumberFormat="1" applyFont="1" applyFill="1" applyBorder="1" applyAlignment="1">
      <alignment vertical="center"/>
    </xf>
    <xf numFmtId="4" fontId="5" fillId="6" borderId="11" xfId="0" applyNumberFormat="1" applyFont="1" applyFill="1" applyBorder="1" applyAlignment="1">
      <alignment vertical="center"/>
    </xf>
    <xf numFmtId="4" fontId="0" fillId="6" borderId="41" xfId="0" applyNumberFormat="1" applyFill="1" applyBorder="1" applyAlignment="1">
      <alignment vertical="center"/>
    </xf>
    <xf numFmtId="0" fontId="5" fillId="0" borderId="11" xfId="0" applyFont="1" applyBorder="1"/>
    <xf numFmtId="0" fontId="6" fillId="6" borderId="64" xfId="0" applyFont="1" applyFill="1" applyBorder="1"/>
    <xf numFmtId="0" fontId="5" fillId="6" borderId="4" xfId="0" applyFont="1" applyFill="1" applyBorder="1"/>
    <xf numFmtId="0" fontId="5" fillId="6" borderId="69" xfId="0" applyFont="1" applyFill="1" applyBorder="1"/>
    <xf numFmtId="4" fontId="5" fillId="6" borderId="5" xfId="0" applyNumberFormat="1" applyFont="1" applyFill="1" applyBorder="1"/>
    <xf numFmtId="0" fontId="5" fillId="6" borderId="4" xfId="0" applyFont="1" applyFill="1" applyBorder="1" applyAlignment="1">
      <alignment horizontal="right"/>
    </xf>
    <xf numFmtId="0" fontId="0" fillId="6" borderId="18" xfId="0" applyFill="1" applyBorder="1"/>
    <xf numFmtId="4" fontId="0" fillId="6" borderId="4" xfId="0" applyNumberFormat="1" applyFill="1" applyBorder="1"/>
    <xf numFmtId="4" fontId="0" fillId="6" borderId="14" xfId="0" applyNumberFormat="1" applyFill="1" applyBorder="1"/>
    <xf numFmtId="0" fontId="5" fillId="6" borderId="4" xfId="0" applyFont="1" applyFill="1" applyBorder="1" applyAlignment="1">
      <alignment horizontal="right" vertical="center"/>
    </xf>
    <xf numFmtId="0" fontId="5" fillId="6" borderId="7" xfId="0" applyFont="1" applyFill="1" applyBorder="1" applyAlignment="1">
      <alignment horizontal="right" vertical="center"/>
    </xf>
    <xf numFmtId="0" fontId="1" fillId="6" borderId="6" xfId="0" applyFont="1" applyFill="1" applyBorder="1"/>
    <xf numFmtId="0" fontId="1" fillId="6" borderId="0" xfId="0" applyFont="1" applyFill="1"/>
    <xf numFmtId="0" fontId="5" fillId="6" borderId="6" xfId="0" applyFont="1" applyFill="1" applyBorder="1" applyAlignment="1">
      <alignment horizontal="right" vertical="center"/>
    </xf>
    <xf numFmtId="0" fontId="0" fillId="6" borderId="6" xfId="0" applyFill="1" applyBorder="1" applyAlignment="1">
      <alignment vertical="center"/>
    </xf>
    <xf numFmtId="0" fontId="5" fillId="6" borderId="9" xfId="0" applyFont="1" applyFill="1" applyBorder="1" applyAlignment="1">
      <alignment horizontal="right" vertical="center"/>
    </xf>
    <xf numFmtId="0" fontId="0" fillId="6" borderId="18" xfId="0" applyFill="1" applyBorder="1" applyAlignment="1">
      <alignment vertical="center"/>
    </xf>
    <xf numFmtId="4" fontId="0" fillId="6" borderId="20" xfId="0" applyNumberFormat="1" applyFill="1" applyBorder="1" applyAlignment="1">
      <alignment vertical="center"/>
    </xf>
    <xf numFmtId="4" fontId="0" fillId="6" borderId="7" xfId="0" applyNumberFormat="1" applyFill="1" applyBorder="1" applyAlignment="1">
      <alignment horizontal="right" vertical="center"/>
    </xf>
    <xf numFmtId="4" fontId="0" fillId="6" borderId="14" xfId="0" applyNumberFormat="1" applyFill="1" applyBorder="1" applyAlignment="1">
      <alignment vertical="center"/>
    </xf>
    <xf numFmtId="0" fontId="0" fillId="6" borderId="22" xfId="0" applyFill="1" applyBorder="1" applyAlignment="1">
      <alignment vertical="center"/>
    </xf>
    <xf numFmtId="0" fontId="5" fillId="0" borderId="23" xfId="0" applyFont="1" applyBorder="1"/>
    <xf numFmtId="0" fontId="5" fillId="0" borderId="9" xfId="0" applyFont="1" applyBorder="1"/>
    <xf numFmtId="0" fontId="4" fillId="6" borderId="21" xfId="0" applyFont="1" applyFill="1" applyBorder="1" applyAlignment="1">
      <alignment vertical="center"/>
    </xf>
    <xf numFmtId="0" fontId="0" fillId="0" borderId="13" xfId="0" applyBorder="1"/>
    <xf numFmtId="4" fontId="5" fillId="6" borderId="6" xfId="4" applyNumberFormat="1" applyFont="1" applyFill="1" applyBorder="1" applyAlignment="1" applyProtection="1">
      <alignment vertical="center"/>
    </xf>
    <xf numFmtId="4" fontId="5" fillId="6" borderId="19" xfId="4" applyNumberFormat="1" applyFont="1" applyFill="1" applyBorder="1" applyAlignment="1" applyProtection="1">
      <alignment vertical="center"/>
    </xf>
    <xf numFmtId="4" fontId="1" fillId="6" borderId="20" xfId="0" applyNumberFormat="1" applyFont="1" applyFill="1" applyBorder="1" applyAlignment="1">
      <alignment vertical="center"/>
    </xf>
    <xf numFmtId="0" fontId="1" fillId="6" borderId="22" xfId="0" applyFont="1" applyFill="1" applyBorder="1" applyAlignment="1">
      <alignment vertical="center" wrapText="1"/>
    </xf>
    <xf numFmtId="4" fontId="0" fillId="6" borderId="20" xfId="0" applyNumberFormat="1" applyFill="1" applyBorder="1"/>
    <xf numFmtId="0" fontId="5" fillId="6" borderId="11" xfId="0" applyFont="1" applyFill="1" applyBorder="1" applyAlignment="1">
      <alignment vertical="center"/>
    </xf>
    <xf numFmtId="0" fontId="1" fillId="6" borderId="67" xfId="0" applyFont="1" applyFill="1" applyBorder="1" applyAlignment="1">
      <alignment vertical="center"/>
    </xf>
    <xf numFmtId="4" fontId="0" fillId="6" borderId="15" xfId="0" applyNumberFormat="1" applyFill="1" applyBorder="1" applyAlignment="1">
      <alignment vertical="center"/>
    </xf>
    <xf numFmtId="0" fontId="15" fillId="6" borderId="2" xfId="0" applyFont="1" applyFill="1" applyBorder="1"/>
    <xf numFmtId="0" fontId="15" fillId="6" borderId="67" xfId="0" applyFont="1" applyFill="1" applyBorder="1"/>
    <xf numFmtId="0" fontId="5" fillId="6" borderId="9" xfId="0" applyFont="1" applyFill="1" applyBorder="1"/>
    <xf numFmtId="0" fontId="6" fillId="6" borderId="47" xfId="0" applyFont="1" applyFill="1" applyBorder="1"/>
    <xf numFmtId="0" fontId="5" fillId="6" borderId="11" xfId="0" applyFont="1" applyFill="1" applyBorder="1"/>
    <xf numFmtId="4" fontId="1" fillId="6" borderId="11" xfId="0" applyNumberFormat="1" applyFont="1" applyFill="1" applyBorder="1" applyAlignment="1">
      <alignment vertical="center"/>
    </xf>
    <xf numFmtId="4" fontId="1" fillId="6" borderId="15" xfId="0" applyNumberFormat="1" applyFont="1" applyFill="1" applyBorder="1" applyAlignment="1">
      <alignment vertical="center"/>
    </xf>
    <xf numFmtId="0" fontId="6" fillId="6" borderId="62" xfId="0" applyFont="1" applyFill="1" applyBorder="1"/>
    <xf numFmtId="0" fontId="5" fillId="6" borderId="69" xfId="0" applyFont="1" applyFill="1" applyBorder="1" applyAlignment="1">
      <alignment horizontal="left" vertical="center" wrapText="1"/>
    </xf>
    <xf numFmtId="0" fontId="5" fillId="6" borderId="18" xfId="0" applyFont="1" applyFill="1" applyBorder="1" applyAlignment="1">
      <alignment horizontal="left" vertical="center" wrapText="1"/>
    </xf>
    <xf numFmtId="4" fontId="5" fillId="6" borderId="7" xfId="0" applyNumberFormat="1" applyFont="1" applyFill="1" applyBorder="1" applyAlignment="1">
      <alignment vertical="center"/>
    </xf>
    <xf numFmtId="4" fontId="5" fillId="6" borderId="20" xfId="0" applyNumberFormat="1" applyFont="1" applyFill="1" applyBorder="1" applyAlignment="1">
      <alignment vertical="center"/>
    </xf>
    <xf numFmtId="0" fontId="0" fillId="6" borderId="6" xfId="0" applyFill="1" applyBorder="1" applyAlignment="1">
      <alignment vertical="center" wrapText="1"/>
    </xf>
    <xf numFmtId="0" fontId="21" fillId="0" borderId="13" xfId="0" applyFont="1" applyBorder="1"/>
    <xf numFmtId="0" fontId="21" fillId="0" borderId="6" xfId="0" applyFont="1" applyBorder="1"/>
    <xf numFmtId="0" fontId="1" fillId="6" borderId="9" xfId="0" applyFont="1" applyFill="1" applyBorder="1" applyAlignment="1">
      <alignment vertical="center"/>
    </xf>
    <xf numFmtId="0" fontId="1" fillId="6" borderId="47" xfId="0" applyFont="1" applyFill="1" applyBorder="1" applyAlignment="1">
      <alignment vertical="center"/>
    </xf>
    <xf numFmtId="4" fontId="0" fillId="6" borderId="8" xfId="0" applyNumberFormat="1" applyFill="1" applyBorder="1" applyAlignment="1">
      <alignment vertical="center"/>
    </xf>
    <xf numFmtId="165" fontId="1" fillId="6" borderId="9" xfId="0" applyNumberFormat="1" applyFont="1" applyFill="1" applyBorder="1" applyAlignment="1">
      <alignment vertical="center"/>
    </xf>
    <xf numFmtId="4" fontId="0" fillId="6" borderId="16" xfId="0" applyNumberFormat="1" applyFill="1" applyBorder="1" applyAlignment="1">
      <alignment vertical="center"/>
    </xf>
    <xf numFmtId="0" fontId="1" fillId="0" borderId="15" xfId="0" applyFont="1" applyBorder="1"/>
    <xf numFmtId="0" fontId="1" fillId="0" borderId="11" xfId="0" applyFont="1" applyBorder="1"/>
    <xf numFmtId="0" fontId="20" fillId="6" borderId="2" xfId="0" applyFont="1" applyFill="1" applyBorder="1"/>
    <xf numFmtId="0" fontId="14" fillId="6" borderId="62" xfId="0" applyFont="1" applyFill="1" applyBorder="1"/>
    <xf numFmtId="4" fontId="15" fillId="6" borderId="11" xfId="0" applyNumberFormat="1" applyFont="1" applyFill="1" applyBorder="1" applyAlignment="1">
      <alignment shrinkToFit="1"/>
    </xf>
    <xf numFmtId="0" fontId="1" fillId="6" borderId="2" xfId="0" applyFont="1" applyFill="1" applyBorder="1"/>
    <xf numFmtId="0" fontId="15" fillId="6" borderId="62" xfId="0" applyFont="1" applyFill="1" applyBorder="1"/>
    <xf numFmtId="4" fontId="0" fillId="6" borderId="2" xfId="0" applyNumberFormat="1" applyFill="1" applyBorder="1" applyAlignment="1">
      <alignment vertical="center"/>
    </xf>
    <xf numFmtId="0" fontId="15" fillId="6" borderId="11" xfId="0" applyFont="1" applyFill="1" applyBorder="1"/>
    <xf numFmtId="4" fontId="0" fillId="6" borderId="17" xfId="0" applyNumberFormat="1" applyFill="1" applyBorder="1" applyAlignment="1">
      <alignment vertical="center"/>
    </xf>
    <xf numFmtId="0" fontId="18" fillId="6" borderId="2" xfId="0" applyFont="1" applyFill="1" applyBorder="1"/>
    <xf numFmtId="0" fontId="6" fillId="6" borderId="2" xfId="0" applyFont="1" applyFill="1" applyBorder="1" applyAlignment="1">
      <alignment vertical="center"/>
    </xf>
    <xf numFmtId="0" fontId="6" fillId="6" borderId="62" xfId="0" applyFont="1" applyFill="1" applyBorder="1" applyAlignment="1">
      <alignment vertical="center"/>
    </xf>
    <xf numFmtId="4" fontId="6" fillId="6" borderId="2" xfId="0" applyNumberFormat="1" applyFont="1" applyFill="1" applyBorder="1" applyAlignment="1">
      <alignment vertical="center"/>
    </xf>
    <xf numFmtId="0" fontId="5" fillId="6" borderId="5" xfId="0" applyFont="1" applyFill="1" applyBorder="1" applyAlignment="1">
      <alignment vertical="center"/>
    </xf>
    <xf numFmtId="0" fontId="5" fillId="6" borderId="69" xfId="0" applyFont="1" applyFill="1" applyBorder="1" applyAlignment="1">
      <alignment vertical="center"/>
    </xf>
    <xf numFmtId="0" fontId="1" fillId="0" borderId="14" xfId="0" applyFont="1" applyBorder="1"/>
    <xf numFmtId="0" fontId="1" fillId="0" borderId="5" xfId="0" applyFont="1" applyBorder="1"/>
    <xf numFmtId="0" fontId="22" fillId="6" borderId="6" xfId="0" applyFont="1" applyFill="1" applyBorder="1" applyAlignment="1">
      <alignment vertical="center"/>
    </xf>
    <xf numFmtId="0" fontId="5" fillId="6" borderId="18" xfId="0" applyFont="1" applyFill="1" applyBorder="1" applyAlignment="1">
      <alignment vertical="center"/>
    </xf>
    <xf numFmtId="4" fontId="5" fillId="6" borderId="9" xfId="0" applyNumberFormat="1" applyFont="1" applyFill="1" applyBorder="1" applyAlignment="1">
      <alignment vertical="center"/>
    </xf>
    <xf numFmtId="0" fontId="1" fillId="0" borderId="16" xfId="0" applyFont="1" applyBorder="1"/>
    <xf numFmtId="0" fontId="1" fillId="0" borderId="8" xfId="0" applyFont="1" applyBorder="1"/>
    <xf numFmtId="4" fontId="6" fillId="6" borderId="10" xfId="0" applyNumberFormat="1" applyFont="1" applyFill="1" applyBorder="1" applyAlignment="1">
      <alignment vertical="center"/>
    </xf>
    <xf numFmtId="4" fontId="6" fillId="6" borderId="63" xfId="0" applyNumberFormat="1" applyFont="1" applyFill="1" applyBorder="1" applyAlignment="1">
      <alignment vertical="center"/>
    </xf>
    <xf numFmtId="4" fontId="5" fillId="6" borderId="12" xfId="0" applyNumberFormat="1" applyFont="1" applyFill="1" applyBorder="1" applyAlignment="1">
      <alignment vertical="center"/>
    </xf>
    <xf numFmtId="0" fontId="5" fillId="0" borderId="70" xfId="0" applyFont="1" applyBorder="1"/>
    <xf numFmtId="0" fontId="5" fillId="0" borderId="5" xfId="0" applyFont="1" applyBorder="1"/>
    <xf numFmtId="0" fontId="0" fillId="0" borderId="71" xfId="0" applyBorder="1"/>
    <xf numFmtId="0" fontId="1" fillId="6" borderId="18" xfId="0" applyFont="1" applyFill="1" applyBorder="1" applyAlignment="1">
      <alignment vertical="center"/>
    </xf>
    <xf numFmtId="4" fontId="1" fillId="6" borderId="13" xfId="0" applyNumberFormat="1" applyFont="1" applyFill="1" applyBorder="1" applyAlignment="1">
      <alignment vertical="center"/>
    </xf>
    <xf numFmtId="0" fontId="5" fillId="0" borderId="71" xfId="0" applyFont="1" applyBorder="1"/>
    <xf numFmtId="0" fontId="1" fillId="6" borderId="18" xfId="0" applyFont="1" applyFill="1" applyBorder="1" applyAlignment="1">
      <alignment vertical="center" wrapText="1"/>
    </xf>
    <xf numFmtId="0" fontId="22" fillId="6" borderId="7" xfId="0" applyFont="1" applyFill="1" applyBorder="1" applyAlignment="1">
      <alignment vertical="center"/>
    </xf>
    <xf numFmtId="0" fontId="1" fillId="0" borderId="71" xfId="0" applyFont="1" applyBorder="1"/>
    <xf numFmtId="0" fontId="38" fillId="6" borderId="7" xfId="0" applyFont="1" applyFill="1" applyBorder="1" applyAlignment="1">
      <alignment vertical="center"/>
    </xf>
    <xf numFmtId="0" fontId="22" fillId="6" borderId="4" xfId="0" applyFont="1" applyFill="1" applyBorder="1" applyAlignment="1">
      <alignment vertical="center"/>
    </xf>
    <xf numFmtId="0" fontId="1" fillId="0" borderId="72" xfId="0" applyFont="1" applyBorder="1"/>
    <xf numFmtId="4" fontId="6" fillId="6" borderId="2" xfId="0" applyNumberFormat="1" applyFont="1" applyFill="1" applyBorder="1"/>
    <xf numFmtId="4" fontId="6" fillId="6" borderId="17" xfId="0" applyNumberFormat="1" applyFont="1" applyFill="1" applyBorder="1"/>
    <xf numFmtId="0" fontId="1" fillId="0" borderId="17" xfId="0" applyFont="1" applyBorder="1"/>
    <xf numFmtId="4" fontId="5" fillId="6" borderId="23" xfId="0" applyNumberFormat="1" applyFont="1" applyFill="1" applyBorder="1" applyAlignment="1">
      <alignment vertical="center"/>
    </xf>
    <xf numFmtId="0" fontId="1" fillId="0" borderId="12" xfId="0" applyFont="1" applyBorder="1"/>
    <xf numFmtId="0" fontId="22" fillId="6" borderId="9" xfId="0" applyFont="1" applyFill="1" applyBorder="1" applyAlignment="1">
      <alignment vertical="center"/>
    </xf>
    <xf numFmtId="4" fontId="1" fillId="6" borderId="14" xfId="0" applyNumberFormat="1" applyFont="1" applyFill="1" applyBorder="1" applyAlignment="1">
      <alignment vertical="center"/>
    </xf>
    <xf numFmtId="0" fontId="1" fillId="6" borderId="68" xfId="0" applyFont="1" applyFill="1" applyBorder="1" applyAlignment="1">
      <alignment vertical="center"/>
    </xf>
    <xf numFmtId="0" fontId="0" fillId="6" borderId="18" xfId="0" applyFill="1" applyBorder="1" applyAlignment="1">
      <alignment horizontal="left" vertical="center"/>
    </xf>
    <xf numFmtId="0" fontId="0" fillId="6" borderId="21" xfId="0" applyFill="1" applyBorder="1" applyAlignment="1">
      <alignment horizontal="left" vertical="center"/>
    </xf>
    <xf numFmtId="4" fontId="5" fillId="6" borderId="13" xfId="5" applyNumberFormat="1" applyFont="1" applyFill="1" applyBorder="1" applyAlignment="1" applyProtection="1">
      <alignment vertical="center"/>
    </xf>
    <xf numFmtId="4" fontId="0" fillId="6" borderId="13" xfId="5" applyNumberFormat="1" applyFont="1" applyFill="1" applyBorder="1" applyAlignment="1" applyProtection="1">
      <alignment vertical="center"/>
    </xf>
    <xf numFmtId="4" fontId="0" fillId="6" borderId="6" xfId="5" applyNumberFormat="1" applyFont="1" applyFill="1" applyBorder="1" applyAlignment="1" applyProtection="1">
      <alignment vertical="center"/>
    </xf>
    <xf numFmtId="9" fontId="1" fillId="0" borderId="13" xfId="0" applyNumberFormat="1" applyFont="1" applyBorder="1"/>
    <xf numFmtId="4" fontId="0" fillId="6" borderId="13" xfId="0" applyNumberFormat="1" applyFill="1" applyBorder="1" applyAlignment="1">
      <alignment shrinkToFit="1"/>
    </xf>
    <xf numFmtId="0" fontId="19" fillId="6" borderId="21" xfId="0" applyFont="1" applyFill="1" applyBorder="1" applyAlignment="1">
      <alignment vertical="center"/>
    </xf>
    <xf numFmtId="0" fontId="38" fillId="6" borderId="6" xfId="0" applyFont="1" applyFill="1" applyBorder="1" applyAlignment="1">
      <alignment vertical="center"/>
    </xf>
    <xf numFmtId="4" fontId="0" fillId="6" borderId="13" xfId="0" applyNumberFormat="1" applyFill="1" applyBorder="1" applyAlignment="1">
      <alignment vertical="center" shrinkToFit="1"/>
    </xf>
    <xf numFmtId="4" fontId="0" fillId="6" borderId="6" xfId="0" applyNumberFormat="1" applyFill="1" applyBorder="1" applyAlignment="1">
      <alignment vertical="center" shrinkToFit="1"/>
    </xf>
    <xf numFmtId="0" fontId="22" fillId="0" borderId="6" xfId="0" applyFont="1" applyBorder="1" applyAlignment="1">
      <alignment vertical="center"/>
    </xf>
    <xf numFmtId="0" fontId="0" fillId="0" borderId="21" xfId="0" applyBorder="1" applyAlignment="1">
      <alignment horizontal="left" vertical="center"/>
    </xf>
    <xf numFmtId="4" fontId="0" fillId="0" borderId="13" xfId="0" applyNumberFormat="1" applyBorder="1" applyAlignment="1">
      <alignment vertical="center" shrinkToFit="1"/>
    </xf>
    <xf numFmtId="0" fontId="0" fillId="0" borderId="21" xfId="0" applyBorder="1" applyAlignment="1">
      <alignment vertical="center"/>
    </xf>
    <xf numFmtId="0" fontId="1" fillId="0" borderId="18" xfId="0" applyFont="1" applyBorder="1" applyAlignment="1">
      <alignment vertical="center"/>
    </xf>
    <xf numFmtId="0" fontId="22" fillId="0" borderId="4" xfId="0" applyFont="1" applyBorder="1" applyAlignment="1">
      <alignment vertical="center"/>
    </xf>
    <xf numFmtId="0" fontId="22" fillId="0" borderId="7" xfId="0" applyFont="1" applyBorder="1" applyAlignment="1">
      <alignment vertical="center"/>
    </xf>
    <xf numFmtId="0" fontId="1" fillId="0" borderId="47" xfId="0" applyFont="1" applyBorder="1" applyAlignment="1">
      <alignment vertical="center"/>
    </xf>
    <xf numFmtId="0" fontId="22" fillId="0" borderId="8" xfId="0" applyFont="1" applyBorder="1" applyAlignment="1">
      <alignment vertical="center"/>
    </xf>
    <xf numFmtId="0" fontId="1" fillId="0" borderId="8" xfId="0" applyFont="1" applyBorder="1" applyAlignment="1">
      <alignment vertical="center"/>
    </xf>
    <xf numFmtId="0" fontId="18" fillId="0" borderId="2" xfId="0" applyFont="1" applyBorder="1"/>
    <xf numFmtId="4" fontId="7" fillId="0" borderId="10" xfId="0" applyNumberFormat="1" applyFont="1" applyBorder="1"/>
    <xf numFmtId="0" fontId="6" fillId="0" borderId="62" xfId="0" applyFont="1" applyBorder="1" applyAlignment="1">
      <alignment vertical="center"/>
    </xf>
    <xf numFmtId="0" fontId="22" fillId="0" borderId="73" xfId="0" applyFont="1" applyBorder="1" applyAlignment="1">
      <alignment vertical="center"/>
    </xf>
    <xf numFmtId="0" fontId="1" fillId="0" borderId="74" xfId="0" applyFont="1" applyBorder="1" applyAlignment="1">
      <alignment vertical="center"/>
    </xf>
    <xf numFmtId="4" fontId="0" fillId="0" borderId="73" xfId="0" applyNumberFormat="1" applyBorder="1" applyAlignment="1">
      <alignment vertical="center"/>
    </xf>
    <xf numFmtId="0" fontId="22" fillId="0" borderId="75" xfId="0" applyFont="1" applyBorder="1" applyAlignment="1">
      <alignment vertical="center"/>
    </xf>
    <xf numFmtId="0" fontId="1" fillId="0" borderId="76" xfId="0" applyFont="1" applyBorder="1" applyAlignment="1">
      <alignment vertical="center"/>
    </xf>
    <xf numFmtId="4" fontId="0" fillId="0" borderId="75" xfId="0" applyNumberFormat="1" applyBorder="1" applyAlignment="1">
      <alignment vertical="center"/>
    </xf>
    <xf numFmtId="0" fontId="1" fillId="0" borderId="4" xfId="0" applyFont="1" applyBorder="1"/>
    <xf numFmtId="0" fontId="0" fillId="0" borderId="74" xfId="0" applyBorder="1" applyAlignment="1">
      <alignment vertical="center"/>
    </xf>
    <xf numFmtId="0" fontId="22" fillId="0" borderId="9" xfId="0" applyFont="1" applyBorder="1" applyAlignment="1">
      <alignment vertical="center"/>
    </xf>
    <xf numFmtId="4" fontId="0" fillId="0" borderId="55" xfId="0" applyNumberFormat="1" applyBorder="1" applyAlignment="1">
      <alignment vertical="center"/>
    </xf>
    <xf numFmtId="4" fontId="0" fillId="0" borderId="77" xfId="0" applyNumberFormat="1" applyBorder="1" applyAlignment="1">
      <alignment vertical="center"/>
    </xf>
    <xf numFmtId="0" fontId="0" fillId="0" borderId="76" xfId="0" applyBorder="1" applyAlignment="1">
      <alignment vertical="center"/>
    </xf>
    <xf numFmtId="0" fontId="5" fillId="0" borderId="69" xfId="0" applyFont="1" applyBorder="1" applyAlignment="1">
      <alignment vertical="center"/>
    </xf>
    <xf numFmtId="4" fontId="5" fillId="0" borderId="46" xfId="0" applyNumberFormat="1" applyFont="1" applyBorder="1" applyAlignment="1">
      <alignment vertical="center"/>
    </xf>
    <xf numFmtId="0" fontId="0" fillId="6" borderId="74" xfId="0" applyFill="1" applyBorder="1" applyAlignment="1">
      <alignment vertical="center"/>
    </xf>
    <xf numFmtId="4" fontId="0" fillId="6" borderId="73" xfId="0" applyNumberFormat="1" applyFill="1" applyBorder="1" applyAlignment="1">
      <alignment vertical="center"/>
    </xf>
    <xf numFmtId="4" fontId="0" fillId="6" borderId="34" xfId="0" applyNumberFormat="1" applyFill="1" applyBorder="1" applyAlignment="1">
      <alignment vertical="center"/>
    </xf>
    <xf numFmtId="0" fontId="5" fillId="6" borderId="73" xfId="0" applyFont="1" applyFill="1" applyBorder="1" applyAlignment="1">
      <alignment vertical="center"/>
    </xf>
    <xf numFmtId="4" fontId="5" fillId="6" borderId="78" xfId="0" applyNumberFormat="1" applyFont="1" applyFill="1" applyBorder="1" applyAlignment="1">
      <alignment vertical="center"/>
    </xf>
    <xf numFmtId="4" fontId="5" fillId="6" borderId="73" xfId="0" applyNumberFormat="1" applyFont="1" applyFill="1" applyBorder="1" applyAlignment="1">
      <alignment vertical="center"/>
    </xf>
    <xf numFmtId="0" fontId="22" fillId="6" borderId="73" xfId="0" applyFont="1" applyFill="1" applyBorder="1" applyAlignment="1">
      <alignment vertical="center"/>
    </xf>
    <xf numFmtId="0" fontId="1" fillId="6" borderId="74" xfId="0" applyFont="1" applyFill="1" applyBorder="1" applyAlignment="1">
      <alignment vertical="center"/>
    </xf>
    <xf numFmtId="0" fontId="1" fillId="6" borderId="76" xfId="0" applyFont="1" applyFill="1" applyBorder="1" applyAlignment="1">
      <alignment vertical="center"/>
    </xf>
    <xf numFmtId="4" fontId="0" fillId="6" borderId="75" xfId="0" applyNumberFormat="1" applyFill="1" applyBorder="1" applyAlignment="1">
      <alignment vertical="center"/>
    </xf>
    <xf numFmtId="4" fontId="0" fillId="6" borderId="38" xfId="0" applyNumberFormat="1" applyFill="1" applyBorder="1" applyAlignment="1">
      <alignment vertical="center"/>
    </xf>
    <xf numFmtId="4" fontId="0" fillId="6" borderId="78" xfId="0" applyNumberFormat="1" applyFill="1" applyBorder="1" applyAlignment="1">
      <alignment vertical="center"/>
    </xf>
    <xf numFmtId="4" fontId="0" fillId="6" borderId="23" xfId="0" applyNumberFormat="1" applyFill="1" applyBorder="1" applyAlignment="1">
      <alignment vertical="center"/>
    </xf>
    <xf numFmtId="0" fontId="5" fillId="6" borderId="76" xfId="0" applyFont="1" applyFill="1" applyBorder="1" applyAlignment="1">
      <alignment vertical="center"/>
    </xf>
    <xf numFmtId="0" fontId="5" fillId="6" borderId="74" xfId="0" applyFont="1" applyFill="1" applyBorder="1" applyAlignment="1">
      <alignment vertical="center"/>
    </xf>
    <xf numFmtId="4" fontId="5" fillId="6" borderId="34" xfId="0" applyNumberFormat="1" applyFont="1" applyFill="1" applyBorder="1" applyAlignment="1">
      <alignment vertical="center"/>
    </xf>
    <xf numFmtId="4" fontId="0" fillId="6" borderId="79" xfId="0" applyNumberFormat="1" applyFill="1" applyBorder="1" applyAlignment="1">
      <alignment vertical="center"/>
    </xf>
    <xf numFmtId="4" fontId="6" fillId="6" borderId="3" xfId="0" applyNumberFormat="1" applyFont="1" applyFill="1" applyBorder="1" applyAlignment="1">
      <alignment vertical="center"/>
    </xf>
    <xf numFmtId="0" fontId="0" fillId="0" borderId="74" xfId="0" applyBorder="1" applyAlignment="1">
      <alignment vertical="center" wrapText="1"/>
    </xf>
    <xf numFmtId="0" fontId="0" fillId="0" borderId="67" xfId="0" applyBorder="1" applyAlignment="1">
      <alignment vertical="center"/>
    </xf>
    <xf numFmtId="0" fontId="22" fillId="0" borderId="2" xfId="0" applyFont="1" applyBorder="1" applyAlignment="1">
      <alignment vertical="center"/>
    </xf>
    <xf numFmtId="0" fontId="6" fillId="0" borderId="62" xfId="0" applyFont="1" applyBorder="1" applyAlignment="1">
      <alignment horizontal="left" vertical="center"/>
    </xf>
    <xf numFmtId="0" fontId="22" fillId="6" borderId="2" xfId="0" applyFont="1" applyFill="1" applyBorder="1" applyAlignment="1">
      <alignment vertical="center"/>
    </xf>
    <xf numFmtId="0" fontId="6" fillId="6" borderId="62" xfId="0" applyFont="1" applyFill="1" applyBorder="1" applyAlignment="1">
      <alignment horizontal="left" vertical="center"/>
    </xf>
    <xf numFmtId="4" fontId="0" fillId="6" borderId="74" xfId="0" applyNumberFormat="1" applyFill="1" applyBorder="1" applyAlignment="1">
      <alignment vertical="center"/>
    </xf>
    <xf numFmtId="4" fontId="0" fillId="0" borderId="78" xfId="0" applyNumberFormat="1" applyBorder="1" applyAlignment="1">
      <alignment vertical="center"/>
    </xf>
    <xf numFmtId="4" fontId="0" fillId="0" borderId="74" xfId="0" applyNumberFormat="1" applyBorder="1" applyAlignment="1">
      <alignment vertical="center"/>
    </xf>
    <xf numFmtId="4" fontId="0" fillId="0" borderId="80" xfId="0" applyNumberFormat="1" applyBorder="1" applyAlignment="1">
      <alignment vertical="center"/>
    </xf>
    <xf numFmtId="4" fontId="0" fillId="0" borderId="76" xfId="0" applyNumberFormat="1" applyBorder="1" applyAlignment="1">
      <alignment vertical="center"/>
    </xf>
    <xf numFmtId="0" fontId="1" fillId="0" borderId="38" xfId="0" applyFont="1" applyBorder="1"/>
    <xf numFmtId="4" fontId="6" fillId="0" borderId="17" xfId="0" applyNumberFormat="1" applyFont="1" applyBorder="1" applyAlignment="1">
      <alignment vertical="center"/>
    </xf>
    <xf numFmtId="0" fontId="1" fillId="0" borderId="32" xfId="0" applyFont="1" applyBorder="1"/>
    <xf numFmtId="4" fontId="5" fillId="0" borderId="12" xfId="0" applyNumberFormat="1" applyFont="1" applyBorder="1" applyAlignment="1">
      <alignment vertical="center"/>
    </xf>
    <xf numFmtId="4" fontId="5" fillId="0" borderId="10" xfId="0" applyNumberFormat="1" applyFont="1" applyBorder="1" applyAlignment="1">
      <alignment vertical="center"/>
    </xf>
    <xf numFmtId="0" fontId="1" fillId="0" borderId="4" xfId="0" applyFont="1" applyBorder="1" applyAlignment="1">
      <alignment vertical="center"/>
    </xf>
    <xf numFmtId="0" fontId="1" fillId="0" borderId="34" xfId="0" applyFont="1" applyBorder="1"/>
    <xf numFmtId="0" fontId="5" fillId="0" borderId="9" xfId="0" applyFont="1" applyBorder="1" applyAlignment="1">
      <alignment horizontal="right" vertical="center"/>
    </xf>
    <xf numFmtId="0" fontId="5" fillId="0" borderId="47" xfId="0" applyFont="1" applyBorder="1" applyAlignment="1">
      <alignment vertical="center"/>
    </xf>
    <xf numFmtId="0" fontId="5" fillId="0" borderId="53" xfId="0" applyFont="1" applyBorder="1"/>
    <xf numFmtId="0" fontId="5" fillId="0" borderId="81" xfId="0" applyFont="1" applyBorder="1"/>
    <xf numFmtId="4" fontId="5" fillId="0" borderId="53" xfId="0" applyNumberFormat="1" applyFont="1" applyBorder="1"/>
    <xf numFmtId="4" fontId="5" fillId="0" borderId="32" xfId="0" applyNumberFormat="1" applyFont="1" applyBorder="1"/>
    <xf numFmtId="4" fontId="5" fillId="0" borderId="82" xfId="0" applyNumberFormat="1" applyFont="1" applyBorder="1"/>
    <xf numFmtId="0" fontId="0" fillId="0" borderId="74" xfId="0" applyBorder="1"/>
    <xf numFmtId="4" fontId="0" fillId="0" borderId="73" xfId="0" applyNumberFormat="1" applyBorder="1"/>
    <xf numFmtId="4" fontId="0" fillId="0" borderId="78" xfId="0" applyNumberFormat="1" applyBorder="1"/>
    <xf numFmtId="4" fontId="0" fillId="0" borderId="74" xfId="0" applyNumberFormat="1" applyBorder="1"/>
    <xf numFmtId="0" fontId="0" fillId="0" borderId="73" xfId="0" applyBorder="1"/>
    <xf numFmtId="0" fontId="5" fillId="0" borderId="73" xfId="0" applyFont="1" applyBorder="1" applyAlignment="1">
      <alignment vertical="center"/>
    </xf>
    <xf numFmtId="4" fontId="5" fillId="0" borderId="83" xfId="0" applyNumberFormat="1" applyFont="1" applyBorder="1"/>
    <xf numFmtId="0" fontId="1" fillId="0" borderId="73" xfId="0" applyFont="1" applyBorder="1" applyAlignment="1">
      <alignment vertical="center"/>
    </xf>
    <xf numFmtId="0" fontId="1" fillId="0" borderId="76" xfId="0" applyFont="1" applyBorder="1" applyAlignment="1">
      <alignment vertical="center" wrapText="1"/>
    </xf>
    <xf numFmtId="0" fontId="5" fillId="0" borderId="73" xfId="0" applyFont="1" applyBorder="1" applyAlignment="1">
      <alignment horizontal="right" vertical="center"/>
    </xf>
    <xf numFmtId="0" fontId="5" fillId="0" borderId="74" xfId="0" applyFont="1" applyBorder="1" applyAlignment="1">
      <alignment vertical="center"/>
    </xf>
    <xf numFmtId="4" fontId="5" fillId="0" borderId="73" xfId="0" applyNumberFormat="1" applyFont="1" applyBorder="1" applyAlignment="1">
      <alignment vertical="center"/>
    </xf>
    <xf numFmtId="4" fontId="5" fillId="0" borderId="78" xfId="0" applyNumberFormat="1" applyFont="1" applyBorder="1" applyAlignment="1">
      <alignment vertical="center"/>
    </xf>
    <xf numFmtId="0" fontId="22" fillId="0" borderId="55" xfId="0" applyFont="1" applyBorder="1" applyAlignment="1">
      <alignment vertical="center"/>
    </xf>
    <xf numFmtId="0" fontId="1" fillId="0" borderId="55" xfId="0" applyFont="1" applyBorder="1" applyAlignment="1">
      <alignment vertical="center"/>
    </xf>
    <xf numFmtId="0" fontId="22" fillId="0" borderId="53" xfId="0" applyFont="1" applyBorder="1" applyAlignment="1">
      <alignment horizontal="left" vertical="center"/>
    </xf>
    <xf numFmtId="0" fontId="1" fillId="0" borderId="81" xfId="0" applyFont="1" applyBorder="1" applyAlignment="1">
      <alignment vertical="center"/>
    </xf>
    <xf numFmtId="0" fontId="5" fillId="0" borderId="53" xfId="0" applyFont="1" applyBorder="1" applyAlignment="1">
      <alignment vertical="center"/>
    </xf>
    <xf numFmtId="4" fontId="0" fillId="0" borderId="83" xfId="0" applyNumberFormat="1" applyBorder="1" applyAlignment="1">
      <alignment vertical="center"/>
    </xf>
    <xf numFmtId="4" fontId="0" fillId="0" borderId="81" xfId="0" applyNumberFormat="1" applyBorder="1" applyAlignment="1">
      <alignment vertical="center"/>
    </xf>
    <xf numFmtId="4" fontId="0" fillId="0" borderId="79" xfId="0" applyNumberFormat="1" applyBorder="1" applyAlignment="1">
      <alignment vertical="center"/>
    </xf>
    <xf numFmtId="0" fontId="22" fillId="0" borderId="5" xfId="0" applyFont="1" applyBorder="1" applyAlignment="1" applyProtection="1">
      <alignment vertical="center"/>
      <protection locked="0"/>
    </xf>
    <xf numFmtId="0" fontId="0" fillId="0" borderId="4" xfId="0" applyBorder="1" applyAlignment="1" applyProtection="1">
      <alignment vertical="center"/>
      <protection locked="0"/>
    </xf>
    <xf numFmtId="4" fontId="0" fillId="0" borderId="5" xfId="0" applyNumberFormat="1" applyBorder="1" applyAlignment="1">
      <alignment vertical="center"/>
    </xf>
    <xf numFmtId="0" fontId="22" fillId="0" borderId="53" xfId="0" applyFont="1" applyBorder="1" applyAlignment="1" applyProtection="1">
      <alignment vertical="center"/>
      <protection locked="0"/>
    </xf>
    <xf numFmtId="0" fontId="0" fillId="0" borderId="81" xfId="0" applyBorder="1" applyAlignment="1" applyProtection="1">
      <alignment vertical="center"/>
      <protection locked="0"/>
    </xf>
    <xf numFmtId="0" fontId="15" fillId="0" borderId="62" xfId="0" applyFont="1" applyBorder="1" applyAlignment="1">
      <alignment vertical="center"/>
    </xf>
    <xf numFmtId="0" fontId="19" fillId="0" borderId="4" xfId="0" applyFont="1" applyBorder="1" applyAlignment="1">
      <alignment horizontal="right" vertical="center"/>
    </xf>
    <xf numFmtId="0" fontId="5" fillId="0" borderId="18" xfId="0" applyFont="1" applyBorder="1" applyAlignment="1">
      <alignment vertical="center" wrapText="1"/>
    </xf>
    <xf numFmtId="4" fontId="5" fillId="0" borderId="9" xfId="0" applyNumberFormat="1" applyFont="1" applyBorder="1" applyAlignment="1">
      <alignment vertical="center" wrapText="1"/>
    </xf>
    <xf numFmtId="4" fontId="5" fillId="0" borderId="9" xfId="0" applyNumberFormat="1" applyFont="1" applyBorder="1" applyAlignment="1">
      <alignment horizontal="right" vertical="center"/>
    </xf>
    <xf numFmtId="0" fontId="6" fillId="0" borderId="11" xfId="0" applyFont="1" applyBorder="1"/>
    <xf numFmtId="0" fontId="6" fillId="0" borderId="47" xfId="0" applyFont="1" applyBorder="1"/>
    <xf numFmtId="0" fontId="5" fillId="0" borderId="7" xfId="0" applyFont="1" applyBorder="1"/>
    <xf numFmtId="0" fontId="6" fillId="0" borderId="20" xfId="0" applyFont="1" applyBorder="1"/>
    <xf numFmtId="0" fontId="6" fillId="0" borderId="7" xfId="0" applyFont="1" applyBorder="1"/>
    <xf numFmtId="0" fontId="5" fillId="0" borderId="8" xfId="0" applyFont="1" applyBorder="1"/>
    <xf numFmtId="0" fontId="5" fillId="0" borderId="68" xfId="0" applyFont="1" applyBorder="1" applyAlignment="1">
      <alignment vertical="center" wrapText="1"/>
    </xf>
    <xf numFmtId="4" fontId="5" fillId="0" borderId="23" xfId="0" applyNumberFormat="1" applyFont="1" applyBorder="1"/>
    <xf numFmtId="0" fontId="5" fillId="0" borderId="20" xfId="0" applyFont="1" applyBorder="1"/>
    <xf numFmtId="0" fontId="15" fillId="0" borderId="67" xfId="0" applyFont="1" applyBorder="1" applyAlignment="1">
      <alignment vertical="center"/>
    </xf>
    <xf numFmtId="4" fontId="7" fillId="0" borderId="10" xfId="0" applyNumberFormat="1" applyFont="1" applyBorder="1" applyAlignment="1">
      <alignment vertical="center"/>
    </xf>
    <xf numFmtId="0" fontId="1" fillId="0" borderId="21" xfId="0" applyFont="1" applyBorder="1"/>
    <xf numFmtId="4" fontId="0" fillId="0" borderId="9" xfId="0" applyNumberFormat="1" applyBorder="1"/>
    <xf numFmtId="4" fontId="7" fillId="0" borderId="3" xfId="0" applyNumberFormat="1" applyFont="1" applyBorder="1"/>
    <xf numFmtId="0" fontId="5" fillId="0" borderId="22" xfId="0" applyFont="1" applyBorder="1" applyAlignment="1">
      <alignment vertical="center"/>
    </xf>
    <xf numFmtId="4" fontId="5" fillId="0" borderId="0" xfId="0" applyNumberFormat="1" applyFont="1" applyAlignment="1">
      <alignment vertical="center"/>
    </xf>
    <xf numFmtId="0" fontId="15" fillId="0" borderId="62" xfId="0" applyFont="1" applyBorder="1" applyAlignment="1">
      <alignment wrapText="1"/>
    </xf>
    <xf numFmtId="4" fontId="39" fillId="0" borderId="2" xfId="0" applyNumberFormat="1" applyFont="1" applyBorder="1"/>
    <xf numFmtId="0" fontId="0" fillId="0" borderId="17" xfId="0" applyBorder="1"/>
    <xf numFmtId="0" fontId="6" fillId="0" borderId="62" xfId="0" applyFont="1" applyBorder="1" applyAlignment="1">
      <alignment wrapText="1"/>
    </xf>
    <xf numFmtId="0" fontId="0" fillId="0" borderId="14" xfId="0" applyBorder="1"/>
    <xf numFmtId="0" fontId="0" fillId="0" borderId="4" xfId="0" applyBorder="1"/>
    <xf numFmtId="0" fontId="4" fillId="0" borderId="21" xfId="0" applyFont="1" applyBorder="1" applyAlignment="1">
      <alignment vertical="center" wrapText="1"/>
    </xf>
    <xf numFmtId="4" fontId="4" fillId="0" borderId="19" xfId="0" applyNumberFormat="1" applyFont="1" applyBorder="1" applyAlignment="1">
      <alignment vertical="center"/>
    </xf>
    <xf numFmtId="0" fontId="27" fillId="0" borderId="21" xfId="0" applyFont="1" applyBorder="1" applyAlignment="1">
      <alignment vertical="center" wrapText="1"/>
    </xf>
    <xf numFmtId="4" fontId="29" fillId="0" borderId="19" xfId="0" applyNumberFormat="1" applyFont="1" applyBorder="1" applyAlignment="1">
      <alignment vertical="center"/>
    </xf>
    <xf numFmtId="4" fontId="29" fillId="0" borderId="7" xfId="0" applyNumberFormat="1" applyFont="1" applyBorder="1" applyAlignment="1">
      <alignment vertical="center"/>
    </xf>
    <xf numFmtId="4" fontId="29" fillId="0" borderId="44" xfId="0" applyNumberFormat="1" applyFont="1" applyBorder="1" applyAlignment="1">
      <alignment vertical="center"/>
    </xf>
    <xf numFmtId="4" fontId="4" fillId="0" borderId="6" xfId="0" applyNumberFormat="1" applyFont="1" applyBorder="1" applyAlignment="1">
      <alignment vertical="center" wrapText="1"/>
    </xf>
    <xf numFmtId="4" fontId="4" fillId="0" borderId="19" xfId="0" applyNumberFormat="1" applyFont="1" applyBorder="1"/>
    <xf numFmtId="4" fontId="4" fillId="0" borderId="7" xfId="0" applyNumberFormat="1" applyFont="1" applyBorder="1" applyAlignment="1">
      <alignment vertical="center"/>
    </xf>
    <xf numFmtId="4" fontId="4" fillId="0" borderId="44" xfId="0" applyNumberFormat="1" applyFont="1" applyBorder="1" applyAlignment="1">
      <alignment vertical="center"/>
    </xf>
    <xf numFmtId="4" fontId="4" fillId="0" borderId="9" xfId="0" applyNumberFormat="1" applyFont="1" applyBorder="1" applyAlignment="1">
      <alignment vertical="center"/>
    </xf>
    <xf numFmtId="4" fontId="4" fillId="0" borderId="46" xfId="0" applyNumberFormat="1" applyFont="1" applyBorder="1" applyAlignment="1">
      <alignment vertical="center"/>
    </xf>
    <xf numFmtId="4" fontId="29" fillId="0" borderId="46" xfId="0" applyNumberFormat="1" applyFont="1" applyBorder="1" applyAlignment="1">
      <alignment vertical="center"/>
    </xf>
    <xf numFmtId="0" fontId="5" fillId="0" borderId="47" xfId="0" applyFont="1" applyBorder="1" applyAlignment="1">
      <alignment vertical="center" wrapText="1"/>
    </xf>
    <xf numFmtId="4" fontId="29" fillId="0" borderId="9" xfId="0" applyNumberFormat="1" applyFont="1" applyBorder="1" applyAlignment="1">
      <alignment vertical="center"/>
    </xf>
    <xf numFmtId="4" fontId="29" fillId="0" borderId="0" xfId="0" applyNumberFormat="1" applyFont="1" applyAlignment="1">
      <alignment vertical="center"/>
    </xf>
    <xf numFmtId="0" fontId="0" fillId="0" borderId="20" xfId="0" applyBorder="1"/>
    <xf numFmtId="0" fontId="0" fillId="0" borderId="7" xfId="0" applyBorder="1"/>
    <xf numFmtId="4" fontId="40" fillId="0" borderId="2" xfId="0" applyNumberFormat="1" applyFont="1" applyBorder="1"/>
    <xf numFmtId="4" fontId="40" fillId="0" borderId="17" xfId="0" applyNumberFormat="1" applyFont="1" applyBorder="1"/>
    <xf numFmtId="4" fontId="40" fillId="0" borderId="3" xfId="0" applyNumberFormat="1" applyFont="1" applyBorder="1"/>
    <xf numFmtId="49" fontId="5" fillId="0" borderId="4" xfId="0" applyNumberFormat="1" applyFont="1" applyBorder="1" applyAlignment="1">
      <alignment horizontal="right" vertical="center"/>
    </xf>
    <xf numFmtId="2" fontId="5" fillId="0" borderId="18" xfId="0" applyNumberFormat="1" applyFont="1" applyBorder="1" applyAlignment="1">
      <alignment vertical="center" wrapText="1"/>
    </xf>
    <xf numFmtId="4" fontId="29" fillId="0" borderId="14" xfId="0" applyNumberFormat="1" applyFont="1" applyBorder="1" applyAlignment="1">
      <alignment vertical="center"/>
    </xf>
    <xf numFmtId="49" fontId="1" fillId="0" borderId="6" xfId="0" applyNumberFormat="1" applyFont="1" applyBorder="1" applyAlignment="1">
      <alignment horizontal="right" vertical="center"/>
    </xf>
    <xf numFmtId="2" fontId="1" fillId="0" borderId="21" xfId="0" applyNumberFormat="1" applyFont="1" applyBorder="1" applyAlignment="1">
      <alignment vertical="center" wrapText="1"/>
    </xf>
    <xf numFmtId="4" fontId="4" fillId="0" borderId="13" xfId="0" applyNumberFormat="1" applyFont="1" applyBorder="1" applyAlignment="1">
      <alignment vertical="center"/>
    </xf>
    <xf numFmtId="49" fontId="5" fillId="0" borderId="6" xfId="0" applyNumberFormat="1" applyFont="1" applyBorder="1" applyAlignment="1">
      <alignment horizontal="right" vertical="center"/>
    </xf>
    <xf numFmtId="2" fontId="5" fillId="0" borderId="21" xfId="0" applyNumberFormat="1" applyFont="1" applyBorder="1" applyAlignment="1">
      <alignment vertical="center" wrapText="1"/>
    </xf>
    <xf numFmtId="4" fontId="29" fillId="0" borderId="13" xfId="0" applyNumberFormat="1" applyFont="1" applyBorder="1" applyAlignment="1">
      <alignment vertical="center"/>
    </xf>
    <xf numFmtId="4" fontId="4" fillId="0" borderId="14" xfId="0" applyNumberFormat="1" applyFont="1" applyBorder="1" applyAlignment="1">
      <alignment vertical="center"/>
    </xf>
    <xf numFmtId="2" fontId="19" fillId="0" borderId="21" xfId="0" applyNumberFormat="1" applyFont="1" applyBorder="1" applyAlignment="1">
      <alignment vertical="center" wrapText="1"/>
    </xf>
    <xf numFmtId="4" fontId="4" fillId="0" borderId="20" xfId="0" applyNumberFormat="1" applyFont="1" applyBorder="1" applyAlignment="1">
      <alignment vertical="center"/>
    </xf>
    <xf numFmtId="49" fontId="1" fillId="0" borderId="9" xfId="0" applyNumberFormat="1" applyFont="1" applyBorder="1" applyAlignment="1">
      <alignment horizontal="right" vertical="center"/>
    </xf>
    <xf numFmtId="2" fontId="1" fillId="0" borderId="47" xfId="0" applyNumberFormat="1" applyFont="1" applyBorder="1" applyAlignment="1">
      <alignment vertical="center" wrapText="1"/>
    </xf>
    <xf numFmtId="4" fontId="4" fillId="0" borderId="8" xfId="0" applyNumberFormat="1" applyFont="1" applyBorder="1" applyAlignment="1">
      <alignment vertical="center"/>
    </xf>
    <xf numFmtId="4" fontId="4" fillId="0" borderId="23" xfId="0" applyNumberFormat="1" applyFont="1" applyBorder="1" applyAlignment="1">
      <alignment vertical="center"/>
    </xf>
    <xf numFmtId="4" fontId="40" fillId="0" borderId="2" xfId="0" applyNumberFormat="1" applyFont="1" applyBorder="1" applyAlignment="1">
      <alignment vertical="center" shrinkToFit="1"/>
    </xf>
    <xf numFmtId="4" fontId="40" fillId="0" borderId="17" xfId="0" applyNumberFormat="1" applyFont="1" applyBorder="1" applyAlignment="1">
      <alignment vertical="center" shrinkToFit="1"/>
    </xf>
    <xf numFmtId="4" fontId="29" fillId="0" borderId="4" xfId="0" applyNumberFormat="1" applyFont="1" applyBorder="1" applyAlignment="1">
      <alignment vertical="center" shrinkToFit="1"/>
    </xf>
    <xf numFmtId="4" fontId="29" fillId="0" borderId="14" xfId="0" applyNumberFormat="1" applyFont="1" applyBorder="1" applyAlignment="1">
      <alignment vertical="center" shrinkToFit="1"/>
    </xf>
    <xf numFmtId="0" fontId="1" fillId="0" borderId="68" xfId="0" applyFont="1" applyBorder="1" applyAlignment="1">
      <alignment vertical="center" wrapText="1"/>
    </xf>
    <xf numFmtId="4" fontId="41" fillId="0" borderId="16" xfId="0" applyNumberFormat="1" applyFont="1" applyBorder="1" applyAlignment="1">
      <alignment vertical="center"/>
    </xf>
    <xf numFmtId="4" fontId="4" fillId="0" borderId="16" xfId="0" applyNumberFormat="1" applyFont="1" applyBorder="1" applyAlignment="1">
      <alignment vertical="center"/>
    </xf>
    <xf numFmtId="4" fontId="42" fillId="0" borderId="2" xfId="0" applyNumberFormat="1" applyFont="1" applyBorder="1" applyAlignment="1">
      <alignment vertical="center"/>
    </xf>
    <xf numFmtId="4" fontId="42" fillId="0" borderId="66" xfId="0" applyNumberFormat="1" applyFont="1" applyBorder="1" applyAlignment="1">
      <alignment vertical="center"/>
    </xf>
    <xf numFmtId="4" fontId="42" fillId="0" borderId="15" xfId="0" applyNumberFormat="1" applyFont="1" applyBorder="1" applyAlignment="1">
      <alignment vertical="center"/>
    </xf>
    <xf numFmtId="4" fontId="4" fillId="0" borderId="4" xfId="0" applyNumberFormat="1" applyFont="1" applyBorder="1" applyAlignment="1">
      <alignment horizontal="right" vertical="center" wrapText="1"/>
    </xf>
    <xf numFmtId="4" fontId="4" fillId="0" borderId="13" xfId="1" applyNumberFormat="1" applyFont="1" applyBorder="1" applyAlignment="1" applyProtection="1">
      <alignment vertical="center"/>
    </xf>
    <xf numFmtId="49" fontId="0" fillId="0" borderId="6" xfId="0" applyNumberFormat="1" applyBorder="1" applyAlignment="1">
      <alignment horizontal="right" vertical="center" wrapText="1"/>
    </xf>
    <xf numFmtId="0" fontId="1" fillId="0" borderId="67" xfId="0" applyFont="1" applyBorder="1" applyAlignment="1">
      <alignment vertical="center" wrapText="1"/>
    </xf>
    <xf numFmtId="4" fontId="4" fillId="0" borderId="11" xfId="0" applyNumberFormat="1" applyFont="1" applyBorder="1" applyAlignment="1">
      <alignment vertical="center"/>
    </xf>
    <xf numFmtId="4" fontId="24" fillId="0" borderId="23" xfId="0" applyNumberFormat="1" applyFont="1" applyBorder="1" applyAlignment="1">
      <alignment horizontal="right"/>
    </xf>
    <xf numFmtId="4" fontId="42" fillId="0" borderId="2" xfId="0" applyNumberFormat="1" applyFont="1" applyBorder="1"/>
    <xf numFmtId="4" fontId="42" fillId="0" borderId="3" xfId="0" applyNumberFormat="1" applyFont="1" applyBorder="1"/>
    <xf numFmtId="4" fontId="42" fillId="0" borderId="17" xfId="0" applyNumberFormat="1" applyFont="1" applyBorder="1"/>
    <xf numFmtId="4" fontId="1" fillId="0" borderId="17" xfId="0" applyNumberFormat="1" applyFont="1" applyBorder="1"/>
    <xf numFmtId="4" fontId="29" fillId="0" borderId="12" xfId="0" applyNumberFormat="1" applyFont="1" applyBorder="1" applyAlignment="1">
      <alignment vertical="center"/>
    </xf>
    <xf numFmtId="4" fontId="1" fillId="0" borderId="14" xfId="0" applyNumberFormat="1" applyFont="1" applyBorder="1"/>
    <xf numFmtId="4" fontId="1" fillId="0" borderId="13" xfId="0" applyNumberFormat="1" applyFont="1" applyBorder="1"/>
    <xf numFmtId="0" fontId="6" fillId="0" borderId="6" xfId="0" applyFont="1" applyBorder="1"/>
    <xf numFmtId="0" fontId="19" fillId="0" borderId="21" xfId="0" applyFont="1" applyBorder="1" applyAlignment="1">
      <alignment vertical="center" wrapText="1"/>
    </xf>
    <xf numFmtId="0" fontId="28" fillId="0" borderId="21" xfId="0" applyFont="1" applyBorder="1" applyAlignment="1">
      <alignment vertical="center" wrapText="1"/>
    </xf>
    <xf numFmtId="0" fontId="5" fillId="0" borderId="22" xfId="0" applyFont="1" applyBorder="1"/>
    <xf numFmtId="4" fontId="0" fillId="0" borderId="15" xfId="0" applyNumberFormat="1" applyBorder="1" applyAlignment="1">
      <alignment vertical="center"/>
    </xf>
    <xf numFmtId="4" fontId="5" fillId="0" borderId="20" xfId="0" applyNumberFormat="1" applyFont="1" applyBorder="1"/>
    <xf numFmtId="4" fontId="1" fillId="0" borderId="20" xfId="0" applyNumberFormat="1" applyFont="1" applyBorder="1"/>
    <xf numFmtId="0" fontId="5" fillId="0" borderId="84" xfId="0" applyFont="1" applyBorder="1"/>
    <xf numFmtId="0" fontId="5" fillId="0" borderId="18" xfId="0" applyFont="1" applyBorder="1"/>
    <xf numFmtId="4" fontId="5" fillId="6" borderId="14" xfId="0" applyNumberFormat="1" applyFont="1" applyFill="1" applyBorder="1"/>
    <xf numFmtId="4" fontId="5" fillId="6" borderId="85" xfId="0" applyNumberFormat="1" applyFont="1" applyFill="1" applyBorder="1" applyAlignment="1">
      <alignment vertical="center"/>
    </xf>
    <xf numFmtId="4" fontId="5" fillId="6" borderId="18" xfId="0" applyNumberFormat="1" applyFont="1" applyFill="1" applyBorder="1" applyAlignment="1">
      <alignment vertical="center"/>
    </xf>
    <xf numFmtId="0" fontId="19" fillId="0" borderId="18" xfId="0" applyFont="1" applyBorder="1" applyAlignment="1">
      <alignment vertical="center" wrapText="1"/>
    </xf>
    <xf numFmtId="4" fontId="0" fillId="6" borderId="14" xfId="0" applyNumberFormat="1" applyFill="1" applyBorder="1" applyAlignment="1">
      <alignment vertical="center" shrinkToFit="1"/>
    </xf>
    <xf numFmtId="4" fontId="0" fillId="6" borderId="4" xfId="0" applyNumberFormat="1" applyFill="1" applyBorder="1" applyAlignment="1">
      <alignment vertical="center" shrinkToFit="1"/>
    </xf>
    <xf numFmtId="4" fontId="0" fillId="6" borderId="18" xfId="0" applyNumberFormat="1" applyFill="1" applyBorder="1" applyAlignment="1">
      <alignment vertical="center" shrinkToFit="1"/>
    </xf>
    <xf numFmtId="0" fontId="6" fillId="0" borderId="4" xfId="0" applyFont="1" applyBorder="1"/>
    <xf numFmtId="4" fontId="5" fillId="6" borderId="0" xfId="0" applyNumberFormat="1" applyFont="1" applyFill="1" applyAlignment="1">
      <alignment vertical="center"/>
    </xf>
    <xf numFmtId="0" fontId="6" fillId="0" borderId="13" xfId="0" applyFont="1" applyBorder="1"/>
    <xf numFmtId="166" fontId="5" fillId="0" borderId="13" xfId="0" applyNumberFormat="1" applyFont="1" applyBorder="1"/>
    <xf numFmtId="166" fontId="5" fillId="0" borderId="6" xfId="0" applyNumberFormat="1" applyFont="1" applyBorder="1"/>
    <xf numFmtId="0" fontId="1" fillId="0" borderId="22" xfId="0" applyFont="1" applyBorder="1" applyAlignment="1">
      <alignment vertical="center" wrapText="1"/>
    </xf>
    <xf numFmtId="4" fontId="5" fillId="0" borderId="5" xfId="0" applyNumberFormat="1" applyFont="1" applyBorder="1" applyAlignment="1">
      <alignment horizontal="right" vertical="center"/>
    </xf>
    <xf numFmtId="4" fontId="5" fillId="0" borderId="46" xfId="0" applyNumberFormat="1" applyFont="1" applyBorder="1" applyAlignment="1">
      <alignment horizontal="right" vertical="center"/>
    </xf>
    <xf numFmtId="4" fontId="0" fillId="0" borderId="19" xfId="0" applyNumberFormat="1" applyBorder="1"/>
    <xf numFmtId="0" fontId="1" fillId="0" borderId="67" xfId="0" applyFont="1" applyBorder="1" applyAlignment="1">
      <alignment vertical="center"/>
    </xf>
    <xf numFmtId="0" fontId="5" fillId="0" borderId="41" xfId="0" applyFont="1" applyBorder="1" applyAlignment="1">
      <alignment vertical="center"/>
    </xf>
    <xf numFmtId="4" fontId="7" fillId="0" borderId="11" xfId="0" applyNumberFormat="1" applyFont="1" applyBorder="1" applyAlignment="1">
      <alignment vertical="center"/>
    </xf>
    <xf numFmtId="4" fontId="5" fillId="0" borderId="20" xfId="0" applyNumberFormat="1" applyFont="1" applyBorder="1" applyAlignment="1">
      <alignment vertical="center"/>
    </xf>
    <xf numFmtId="0" fontId="1" fillId="0" borderId="10" xfId="0" applyFont="1" applyBorder="1" applyAlignment="1">
      <alignment vertical="center"/>
    </xf>
    <xf numFmtId="0" fontId="6" fillId="0" borderId="64" xfId="0" applyFont="1" applyBorder="1"/>
    <xf numFmtId="4" fontId="6" fillId="0" borderId="10" xfId="0" applyNumberFormat="1" applyFont="1" applyBorder="1" applyAlignment="1">
      <alignment vertical="center"/>
    </xf>
    <xf numFmtId="4" fontId="6" fillId="0" borderId="63" xfId="0" applyNumberFormat="1" applyFont="1" applyBorder="1" applyAlignment="1">
      <alignment vertical="center"/>
    </xf>
    <xf numFmtId="0" fontId="10" fillId="0" borderId="17" xfId="0" applyFont="1" applyBorder="1"/>
    <xf numFmtId="0" fontId="19" fillId="0" borderId="5" xfId="0" applyFont="1" applyBorder="1" applyAlignment="1" applyProtection="1">
      <alignment horizontal="right" vertical="center"/>
      <protection locked="0"/>
    </xf>
    <xf numFmtId="0" fontId="0" fillId="0" borderId="69" xfId="0" applyBorder="1" applyAlignment="1" applyProtection="1">
      <alignment vertical="center"/>
      <protection locked="0"/>
    </xf>
    <xf numFmtId="0" fontId="10" fillId="0" borderId="14" xfId="0" applyFont="1" applyBorder="1"/>
    <xf numFmtId="0" fontId="19" fillId="0" borderId="11" xfId="0" applyFont="1" applyBorder="1" applyAlignment="1" applyProtection="1">
      <alignment horizontal="right" vertical="center"/>
      <protection locked="0"/>
    </xf>
    <xf numFmtId="0" fontId="0" fillId="0" borderId="67" xfId="0" applyBorder="1" applyAlignment="1" applyProtection="1">
      <alignment vertical="center"/>
      <protection locked="0"/>
    </xf>
    <xf numFmtId="4" fontId="5" fillId="0" borderId="15" xfId="0" applyNumberFormat="1" applyFont="1" applyBorder="1" applyAlignment="1">
      <alignment vertical="center"/>
    </xf>
    <xf numFmtId="0" fontId="10" fillId="0" borderId="20" xfId="0" applyFont="1" applyBorder="1"/>
    <xf numFmtId="0" fontId="5" fillId="0" borderId="67" xfId="0" applyFont="1" applyBorder="1" applyAlignment="1">
      <alignment vertical="center"/>
    </xf>
    <xf numFmtId="0" fontId="15" fillId="0" borderId="10" xfId="0" applyFont="1" applyBorder="1" applyAlignment="1">
      <alignment horizontal="center" vertical="center"/>
    </xf>
    <xf numFmtId="4" fontId="6" fillId="6" borderId="17" xfId="0" applyNumberFormat="1" applyFont="1" applyFill="1" applyBorder="1" applyAlignment="1">
      <alignment vertical="center"/>
    </xf>
    <xf numFmtId="0" fontId="10" fillId="0" borderId="2" xfId="0" applyFont="1" applyBorder="1"/>
    <xf numFmtId="0" fontId="5" fillId="0" borderId="10" xfId="0" applyFont="1" applyBorder="1" applyAlignment="1">
      <alignment horizontal="right" vertical="center"/>
    </xf>
    <xf numFmtId="49" fontId="5" fillId="0" borderId="69" xfId="0" applyNumberFormat="1" applyFont="1" applyBorder="1" applyAlignment="1">
      <alignment vertical="center" wrapText="1"/>
    </xf>
    <xf numFmtId="0" fontId="10" fillId="0" borderId="4" xfId="0" applyFont="1" applyBorder="1"/>
    <xf numFmtId="0" fontId="10" fillId="0" borderId="13" xfId="0" applyFont="1" applyBorder="1"/>
    <xf numFmtId="0" fontId="10" fillId="0" borderId="6" xfId="0" applyFont="1" applyBorder="1"/>
    <xf numFmtId="0" fontId="33" fillId="0" borderId="21" xfId="0" applyFont="1" applyBorder="1" applyAlignment="1">
      <alignment vertical="center"/>
    </xf>
    <xf numFmtId="4" fontId="33" fillId="0" borderId="13" xfId="0" applyNumberFormat="1" applyFont="1" applyBorder="1" applyAlignment="1">
      <alignment vertical="center"/>
    </xf>
    <xf numFmtId="49" fontId="0" fillId="0" borderId="21" xfId="0" applyNumberFormat="1" applyBorder="1" applyAlignment="1">
      <alignment vertical="center" wrapText="1"/>
    </xf>
    <xf numFmtId="49" fontId="0" fillId="6" borderId="21" xfId="0" applyNumberFormat="1" applyFill="1" applyBorder="1" applyAlignment="1">
      <alignment vertical="center" wrapText="1"/>
    </xf>
    <xf numFmtId="49" fontId="33" fillId="6" borderId="21" xfId="0" applyNumberFormat="1" applyFont="1" applyFill="1" applyBorder="1" applyAlignment="1">
      <alignment vertical="center" wrapText="1"/>
    </xf>
    <xf numFmtId="4" fontId="33" fillId="6" borderId="6" xfId="0" applyNumberFormat="1" applyFont="1" applyFill="1" applyBorder="1" applyAlignment="1">
      <alignment horizontal="right" vertical="center"/>
    </xf>
    <xf numFmtId="4" fontId="33" fillId="0" borderId="13" xfId="0" applyNumberFormat="1" applyFont="1" applyBorder="1" applyAlignment="1">
      <alignment horizontal="right" vertical="center"/>
    </xf>
    <xf numFmtId="4" fontId="33" fillId="0" borderId="6" xfId="0" applyNumberFormat="1" applyFont="1" applyBorder="1" applyAlignment="1">
      <alignment horizontal="right" vertical="center"/>
    </xf>
    <xf numFmtId="0" fontId="0" fillId="6" borderId="18" xfId="0" applyFill="1" applyBorder="1" applyAlignment="1">
      <alignment vertical="center" wrapText="1"/>
    </xf>
    <xf numFmtId="0" fontId="33" fillId="6" borderId="18" xfId="0" applyFont="1" applyFill="1" applyBorder="1" applyAlignment="1">
      <alignment vertical="center" wrapText="1"/>
    </xf>
    <xf numFmtId="4" fontId="33" fillId="6" borderId="6" xfId="0" applyNumberFormat="1" applyFont="1" applyFill="1" applyBorder="1" applyAlignment="1">
      <alignment vertical="center"/>
    </xf>
    <xf numFmtId="0" fontId="27" fillId="6" borderId="18" xfId="0" applyFont="1" applyFill="1" applyBorder="1" applyAlignment="1">
      <alignment vertical="center"/>
    </xf>
    <xf numFmtId="0" fontId="33" fillId="6" borderId="21" xfId="0" applyFont="1" applyFill="1" applyBorder="1" applyAlignment="1">
      <alignment vertical="center"/>
    </xf>
    <xf numFmtId="4" fontId="33" fillId="6" borderId="4" xfId="0" applyNumberFormat="1" applyFont="1" applyFill="1" applyBorder="1" applyAlignment="1">
      <alignment vertical="center"/>
    </xf>
    <xf numFmtId="4" fontId="33" fillId="0" borderId="14" xfId="0" applyNumberFormat="1" applyFont="1" applyBorder="1" applyAlignment="1">
      <alignment vertical="center"/>
    </xf>
    <xf numFmtId="49" fontId="0" fillId="6" borderId="18" xfId="0" applyNumberFormat="1" applyFill="1" applyBorder="1" applyAlignment="1">
      <alignment vertical="center"/>
    </xf>
    <xf numFmtId="0" fontId="0" fillId="0" borderId="7" xfId="0" applyBorder="1" applyAlignment="1">
      <alignment horizontal="right" vertical="center"/>
    </xf>
    <xf numFmtId="0" fontId="33" fillId="6" borderId="22" xfId="0" applyFont="1" applyFill="1" applyBorder="1" applyAlignment="1">
      <alignment vertical="center"/>
    </xf>
    <xf numFmtId="4" fontId="33" fillId="6" borderId="7" xfId="0" applyNumberFormat="1" applyFont="1" applyFill="1" applyBorder="1" applyAlignment="1">
      <alignment vertical="center"/>
    </xf>
    <xf numFmtId="4" fontId="33" fillId="0" borderId="20" xfId="0" applyNumberFormat="1" applyFont="1" applyBorder="1" applyAlignment="1">
      <alignment vertical="center"/>
    </xf>
    <xf numFmtId="4" fontId="33" fillId="0" borderId="7" xfId="0" applyNumberFormat="1" applyFont="1" applyBorder="1" applyAlignment="1">
      <alignment vertical="center"/>
    </xf>
    <xf numFmtId="4" fontId="0" fillId="6" borderId="86" xfId="0" applyNumberFormat="1" applyFill="1" applyBorder="1" applyAlignment="1">
      <alignment vertical="center"/>
    </xf>
    <xf numFmtId="0" fontId="0" fillId="0" borderId="4" xfId="0" applyBorder="1" applyAlignment="1">
      <alignment horizontal="right" vertical="center"/>
    </xf>
    <xf numFmtId="4" fontId="33" fillId="0" borderId="21" xfId="0" applyNumberFormat="1" applyFont="1" applyBorder="1" applyAlignment="1">
      <alignment vertical="center"/>
    </xf>
    <xf numFmtId="0" fontId="33" fillId="6" borderId="21" xfId="0" applyFont="1" applyFill="1" applyBorder="1" applyAlignment="1">
      <alignment vertical="center" wrapText="1"/>
    </xf>
    <xf numFmtId="4" fontId="33" fillId="6" borderId="6" xfId="0" applyNumberFormat="1" applyFont="1" applyFill="1" applyBorder="1"/>
    <xf numFmtId="4" fontId="33" fillId="0" borderId="13" xfId="0" applyNumberFormat="1" applyFont="1" applyBorder="1"/>
    <xf numFmtId="4" fontId="0" fillId="0" borderId="18" xfId="0" applyNumberFormat="1" applyBorder="1"/>
    <xf numFmtId="0" fontId="27" fillId="0" borderId="6" xfId="0" applyFont="1" applyBorder="1" applyAlignment="1">
      <alignment horizontal="right" vertical="center"/>
    </xf>
    <xf numFmtId="0" fontId="27" fillId="6" borderId="21" xfId="0" applyFont="1" applyFill="1" applyBorder="1" applyAlignment="1">
      <alignment vertical="center" wrapText="1"/>
    </xf>
    <xf numFmtId="4" fontId="27" fillId="6" borderId="4" xfId="0" applyNumberFormat="1" applyFont="1" applyFill="1" applyBorder="1"/>
    <xf numFmtId="4" fontId="27" fillId="0" borderId="14" xfId="0" applyNumberFormat="1" applyFont="1" applyBorder="1"/>
    <xf numFmtId="0" fontId="27" fillId="6" borderId="21" xfId="0" applyFont="1" applyFill="1" applyBorder="1" applyAlignment="1">
      <alignment vertical="center"/>
    </xf>
    <xf numFmtId="4" fontId="27" fillId="6" borderId="6" xfId="0" applyNumberFormat="1" applyFont="1" applyFill="1" applyBorder="1" applyAlignment="1">
      <alignment vertical="center"/>
    </xf>
    <xf numFmtId="4" fontId="27" fillId="0" borderId="13" xfId="0" applyNumberFormat="1" applyFont="1" applyBorder="1" applyAlignment="1">
      <alignment vertical="center"/>
    </xf>
    <xf numFmtId="4" fontId="27" fillId="0" borderId="6" xfId="0" applyNumberFormat="1" applyFont="1" applyBorder="1" applyAlignment="1">
      <alignment vertical="center"/>
    </xf>
    <xf numFmtId="0" fontId="33" fillId="6" borderId="18" xfId="0" applyFont="1" applyFill="1" applyBorder="1" applyAlignment="1">
      <alignment vertical="center"/>
    </xf>
    <xf numFmtId="0" fontId="12" fillId="0" borderId="13" xfId="0" applyFont="1" applyBorder="1"/>
    <xf numFmtId="0" fontId="12" fillId="0" borderId="6" xfId="0" applyFont="1" applyBorder="1"/>
    <xf numFmtId="0" fontId="33" fillId="0" borderId="6" xfId="0" applyFont="1" applyBorder="1" applyAlignment="1">
      <alignment horizontal="right" vertical="center"/>
    </xf>
    <xf numFmtId="49" fontId="27" fillId="6" borderId="18" xfId="0" applyNumberFormat="1" applyFont="1" applyFill="1" applyBorder="1" applyAlignment="1">
      <alignment vertical="center" wrapText="1"/>
    </xf>
    <xf numFmtId="49" fontId="0" fillId="6" borderId="18" xfId="0" applyNumberFormat="1" applyFill="1" applyBorder="1" applyAlignment="1">
      <alignment vertical="center" wrapText="1"/>
    </xf>
    <xf numFmtId="4" fontId="0" fillId="0" borderId="13" xfId="0" applyNumberFormat="1" applyBorder="1" applyAlignment="1">
      <alignment horizontal="right" vertical="center"/>
    </xf>
    <xf numFmtId="49" fontId="27" fillId="6" borderId="21" xfId="0" applyNumberFormat="1" applyFont="1" applyFill="1" applyBorder="1" applyAlignment="1">
      <alignment vertical="center"/>
    </xf>
    <xf numFmtId="4" fontId="27" fillId="6" borderId="4" xfId="0" applyNumberFormat="1" applyFont="1" applyFill="1" applyBorder="1" applyAlignment="1">
      <alignment vertical="center"/>
    </xf>
    <xf numFmtId="4" fontId="27" fillId="0" borderId="14" xfId="0" applyNumberFormat="1" applyFont="1" applyBorder="1" applyAlignment="1">
      <alignment vertical="center"/>
    </xf>
    <xf numFmtId="4" fontId="27" fillId="0" borderId="4" xfId="0" applyNumberFormat="1" applyFont="1" applyBorder="1" applyAlignment="1">
      <alignment vertical="center"/>
    </xf>
    <xf numFmtId="0" fontId="0" fillId="6" borderId="21" xfId="8" applyFont="1" applyFill="1" applyBorder="1" applyAlignment="1">
      <alignment vertical="center" wrapText="1"/>
    </xf>
    <xf numFmtId="0" fontId="0" fillId="6" borderId="18" xfId="8" applyFont="1" applyFill="1" applyBorder="1" applyAlignment="1">
      <alignment vertical="center" wrapText="1"/>
    </xf>
    <xf numFmtId="0" fontId="33" fillId="6" borderId="21" xfId="8" applyFont="1" applyFill="1" applyBorder="1" applyAlignment="1">
      <alignment vertical="center" wrapText="1"/>
    </xf>
    <xf numFmtId="49" fontId="0" fillId="6" borderId="21" xfId="8" applyNumberFormat="1" applyFont="1" applyFill="1" applyBorder="1" applyAlignment="1">
      <alignment vertical="center" wrapText="1"/>
    </xf>
    <xf numFmtId="0" fontId="0" fillId="6" borderId="21" xfId="8" applyFont="1" applyFill="1" applyBorder="1" applyAlignment="1">
      <alignment vertical="center"/>
    </xf>
    <xf numFmtId="0" fontId="33" fillId="0" borderId="4" xfId="0" applyFont="1" applyBorder="1" applyAlignment="1">
      <alignment horizontal="right" vertical="center"/>
    </xf>
    <xf numFmtId="0" fontId="33" fillId="6" borderId="21" xfId="8" applyFont="1" applyFill="1" applyBorder="1" applyAlignment="1">
      <alignment vertical="center"/>
    </xf>
    <xf numFmtId="2" fontId="0" fillId="6" borderId="21" xfId="0" applyNumberFormat="1" applyFill="1" applyBorder="1" applyAlignment="1">
      <alignment vertical="center" wrapText="1"/>
    </xf>
    <xf numFmtId="0" fontId="0" fillId="6" borderId="21" xfId="9" applyFont="1" applyFill="1" applyBorder="1" applyAlignment="1">
      <alignment vertical="center" wrapText="1"/>
    </xf>
    <xf numFmtId="0" fontId="0" fillId="6" borderId="18" xfId="9" applyFont="1" applyFill="1" applyBorder="1" applyAlignment="1">
      <alignment vertical="center" wrapText="1"/>
    </xf>
    <xf numFmtId="49" fontId="5" fillId="0" borderId="18" xfId="8" applyNumberFormat="1" applyFont="1" applyBorder="1" applyAlignment="1">
      <alignment vertical="center" wrapText="1"/>
    </xf>
    <xf numFmtId="49" fontId="0" fillId="6" borderId="18" xfId="8" applyNumberFormat="1" applyFont="1" applyFill="1" applyBorder="1" applyAlignment="1">
      <alignment vertical="center" wrapText="1"/>
    </xf>
    <xf numFmtId="0" fontId="33" fillId="6" borderId="18" xfId="8" applyFont="1" applyFill="1" applyBorder="1" applyAlignment="1">
      <alignment vertical="center" wrapText="1"/>
    </xf>
    <xf numFmtId="0" fontId="5" fillId="6" borderId="18" xfId="8" applyFont="1" applyFill="1" applyBorder="1" applyAlignment="1">
      <alignment vertical="center" wrapText="1"/>
    </xf>
    <xf numFmtId="0" fontId="0" fillId="6" borderId="21" xfId="8" applyFont="1" applyFill="1" applyBorder="1" applyAlignment="1">
      <alignment vertical="top" wrapText="1"/>
    </xf>
    <xf numFmtId="49" fontId="0" fillId="6" borderId="18" xfId="9" applyNumberFormat="1" applyFont="1" applyFill="1" applyBorder="1" applyAlignment="1">
      <alignment vertical="center" wrapText="1"/>
    </xf>
    <xf numFmtId="49" fontId="5" fillId="6" borderId="18" xfId="9" applyNumberFormat="1" applyFont="1" applyFill="1" applyBorder="1" applyAlignment="1">
      <alignment vertical="center" wrapText="1"/>
    </xf>
    <xf numFmtId="0" fontId="5" fillId="6" borderId="18" xfId="9" applyFont="1" applyFill="1" applyBorder="1" applyAlignment="1">
      <alignment vertical="center" wrapText="1"/>
    </xf>
    <xf numFmtId="0" fontId="0" fillId="0" borderId="7" xfId="0" applyBorder="1" applyAlignment="1">
      <alignment horizontal="right" vertical="center" wrapText="1"/>
    </xf>
    <xf numFmtId="4" fontId="0" fillId="6" borderId="6" xfId="0" applyNumberFormat="1" applyFill="1" applyBorder="1" applyAlignment="1">
      <alignment vertical="center" wrapText="1"/>
    </xf>
    <xf numFmtId="4" fontId="0" fillId="0" borderId="13" xfId="0" applyNumberFormat="1" applyBorder="1" applyAlignment="1">
      <alignment vertical="center" wrapText="1"/>
    </xf>
    <xf numFmtId="4" fontId="0" fillId="0" borderId="6" xfId="0" applyNumberFormat="1" applyBorder="1" applyAlignment="1">
      <alignment vertical="center" wrapText="1"/>
    </xf>
    <xf numFmtId="49" fontId="0" fillId="6" borderId="18" xfId="8" applyNumberFormat="1" applyFont="1" applyFill="1" applyBorder="1" applyAlignment="1">
      <alignment vertical="center"/>
    </xf>
    <xf numFmtId="0" fontId="0" fillId="6" borderId="47" xfId="0" applyFill="1" applyBorder="1" applyAlignment="1">
      <alignment vertical="center"/>
    </xf>
    <xf numFmtId="0" fontId="4" fillId="0" borderId="8" xfId="0" applyFont="1" applyBorder="1" applyAlignment="1">
      <alignment horizontal="right" vertical="center"/>
    </xf>
    <xf numFmtId="0" fontId="4" fillId="6" borderId="68" xfId="0" applyFont="1" applyFill="1" applyBorder="1" applyAlignment="1">
      <alignment vertical="center"/>
    </xf>
    <xf numFmtId="4" fontId="43" fillId="6" borderId="8" xfId="0" applyNumberFormat="1" applyFont="1" applyFill="1" applyBorder="1" applyAlignment="1">
      <alignment vertical="center"/>
    </xf>
    <xf numFmtId="0" fontId="12" fillId="0" borderId="20" xfId="0" applyFont="1" applyBorder="1"/>
    <xf numFmtId="0" fontId="12" fillId="0" borderId="7" xfId="0" applyFont="1" applyBorder="1"/>
    <xf numFmtId="0" fontId="4" fillId="0" borderId="17" xfId="0" applyFont="1" applyBorder="1" applyAlignment="1">
      <alignment vertical="center"/>
    </xf>
    <xf numFmtId="0" fontId="4" fillId="0" borderId="14" xfId="0" applyFont="1" applyBorder="1" applyAlignment="1">
      <alignment vertical="center"/>
    </xf>
    <xf numFmtId="0" fontId="4" fillId="0" borderId="13" xfId="0" applyFont="1" applyBorder="1" applyAlignment="1">
      <alignment vertical="center"/>
    </xf>
    <xf numFmtId="0" fontId="4" fillId="0" borderId="20" xfId="0" applyFont="1" applyBorder="1" applyAlignment="1">
      <alignment vertical="center"/>
    </xf>
    <xf numFmtId="0" fontId="4" fillId="0" borderId="7" xfId="0" applyFont="1" applyBorder="1" applyAlignment="1">
      <alignment vertical="center"/>
    </xf>
    <xf numFmtId="0" fontId="1" fillId="0" borderId="2" xfId="0" applyFont="1" applyBorder="1" applyAlignment="1">
      <alignment vertical="center"/>
    </xf>
    <xf numFmtId="0" fontId="29" fillId="0" borderId="20" xfId="0" applyFont="1" applyBorder="1" applyAlignment="1">
      <alignment vertical="center"/>
    </xf>
    <xf numFmtId="0" fontId="29" fillId="0" borderId="7" xfId="0" applyFont="1" applyBorder="1" applyAlignment="1">
      <alignment vertical="center"/>
    </xf>
    <xf numFmtId="0" fontId="19" fillId="0" borderId="4" xfId="0" applyFont="1" applyBorder="1" applyAlignment="1">
      <alignment horizontal="right" vertical="center" wrapText="1"/>
    </xf>
    <xf numFmtId="0" fontId="0" fillId="0" borderId="21" xfId="0" applyBorder="1" applyAlignment="1">
      <alignment vertical="center" wrapText="1"/>
    </xf>
    <xf numFmtId="0" fontId="5" fillId="0" borderId="18" xfId="0" applyFont="1" applyBorder="1" applyAlignment="1">
      <alignment vertical="top" wrapText="1"/>
    </xf>
    <xf numFmtId="4" fontId="0" fillId="6" borderId="13" xfId="0" applyNumberFormat="1" applyFill="1" applyBorder="1"/>
    <xf numFmtId="0" fontId="19" fillId="0" borderId="21" xfId="0" applyFont="1" applyBorder="1" applyAlignment="1">
      <alignment vertical="center"/>
    </xf>
    <xf numFmtId="0" fontId="1" fillId="0" borderId="22" xfId="0" applyFont="1" applyBorder="1" applyAlignment="1">
      <alignment vertical="center"/>
    </xf>
    <xf numFmtId="0" fontId="1" fillId="0" borderId="9" xfId="0" applyFont="1" applyBorder="1" applyAlignment="1">
      <alignment vertical="center"/>
    </xf>
    <xf numFmtId="0" fontId="20" fillId="0" borderId="22" xfId="0" applyFont="1" applyBorder="1" applyAlignment="1">
      <alignment vertical="center" wrapText="1"/>
    </xf>
    <xf numFmtId="0" fontId="20" fillId="0" borderId="2" xfId="0" applyFont="1" applyBorder="1" applyAlignment="1">
      <alignment vertical="center" wrapText="1"/>
    </xf>
    <xf numFmtId="4" fontId="15" fillId="0" borderId="11" xfId="0" applyNumberFormat="1" applyFont="1" applyBorder="1"/>
    <xf numFmtId="4" fontId="15" fillId="0" borderId="15" xfId="0" applyNumberFormat="1" applyFont="1" applyBorder="1"/>
    <xf numFmtId="0" fontId="20" fillId="0" borderId="0" xfId="0" applyFont="1" applyAlignment="1">
      <alignment vertical="center" wrapText="1"/>
    </xf>
    <xf numFmtId="0" fontId="14" fillId="0" borderId="0" xfId="0" applyFont="1"/>
    <xf numFmtId="0" fontId="44" fillId="0" borderId="0" xfId="10" applyFont="1" applyAlignment="1">
      <alignment vertical="center"/>
    </xf>
    <xf numFmtId="0" fontId="45" fillId="0" borderId="0" xfId="10" applyFont="1" applyAlignment="1">
      <alignment vertical="center"/>
    </xf>
    <xf numFmtId="0" fontId="44" fillId="0" borderId="0" xfId="10" applyFont="1" applyAlignment="1">
      <alignment horizontal="center" vertical="center"/>
    </xf>
    <xf numFmtId="0" fontId="45" fillId="0" borderId="0" xfId="10" applyFont="1" applyAlignment="1">
      <alignment horizontal="justify" vertical="justify"/>
    </xf>
    <xf numFmtId="0" fontId="46" fillId="0" borderId="0" xfId="10" applyFont="1" applyAlignment="1">
      <alignment horizontal="right" vertical="justify"/>
    </xf>
    <xf numFmtId="0" fontId="48" fillId="0" borderId="0" xfId="10" applyFont="1" applyAlignment="1">
      <alignment horizontal="center" vertical="center" wrapText="1"/>
    </xf>
    <xf numFmtId="3" fontId="48" fillId="0" borderId="0" xfId="10" applyNumberFormat="1" applyFont="1" applyAlignment="1">
      <alignment horizontal="center" vertical="center" wrapText="1"/>
    </xf>
    <xf numFmtId="0" fontId="49" fillId="0" borderId="0" xfId="10" applyFont="1" applyAlignment="1">
      <alignment vertical="center"/>
    </xf>
    <xf numFmtId="0" fontId="49" fillId="0" borderId="0" xfId="10" applyFont="1" applyAlignment="1">
      <alignment horizontal="center" vertical="center"/>
    </xf>
    <xf numFmtId="0" fontId="50" fillId="0" borderId="0" xfId="10" applyFont="1" applyAlignment="1">
      <alignment horizontal="right" vertical="justify"/>
    </xf>
    <xf numFmtId="3" fontId="44" fillId="0" borderId="0" xfId="10" applyNumberFormat="1" applyFont="1" applyAlignment="1">
      <alignment vertical="center"/>
    </xf>
    <xf numFmtId="49" fontId="50" fillId="8" borderId="96" xfId="10" applyNumberFormat="1" applyFont="1" applyFill="1" applyBorder="1" applyAlignment="1">
      <alignment horizontal="center" vertical="center"/>
    </xf>
    <xf numFmtId="0" fontId="52" fillId="0" borderId="99" xfId="10" applyFont="1" applyBorder="1" applyAlignment="1">
      <alignment horizontal="center" vertical="center"/>
    </xf>
    <xf numFmtId="0" fontId="52" fillId="0" borderId="33" xfId="10" applyFont="1" applyBorder="1" applyAlignment="1">
      <alignment horizontal="center" vertical="center" wrapText="1"/>
    </xf>
    <xf numFmtId="0" fontId="53" fillId="0" borderId="100" xfId="10" applyFont="1" applyBorder="1" applyAlignment="1">
      <alignment horizontal="left" vertical="center" wrapText="1"/>
    </xf>
    <xf numFmtId="3" fontId="53" fillId="0" borderId="100" xfId="10" applyNumberFormat="1" applyFont="1" applyBorder="1" applyAlignment="1">
      <alignment vertical="center"/>
    </xf>
    <xf numFmtId="3" fontId="53" fillId="0" borderId="100" xfId="10" applyNumberFormat="1" applyFont="1" applyBorder="1" applyAlignment="1">
      <alignment horizontal="right" vertical="center"/>
    </xf>
    <xf numFmtId="3" fontId="53" fillId="8" borderId="100" xfId="14" applyNumberFormat="1" applyFont="1" applyFill="1" applyBorder="1" applyAlignment="1">
      <alignment horizontal="right" vertical="center"/>
    </xf>
    <xf numFmtId="0" fontId="53" fillId="0" borderId="101" xfId="14" applyFont="1" applyBorder="1" applyAlignment="1">
      <alignment horizontal="justify" vertical="center" wrapText="1"/>
    </xf>
    <xf numFmtId="0" fontId="48" fillId="0" borderId="0" xfId="10" applyFont="1" applyAlignment="1">
      <alignment vertical="center"/>
    </xf>
    <xf numFmtId="3" fontId="50" fillId="8" borderId="102" xfId="10" applyNumberFormat="1" applyFont="1" applyFill="1" applyBorder="1" applyAlignment="1">
      <alignment vertical="center"/>
    </xf>
    <xf numFmtId="3" fontId="50" fillId="8" borderId="103" xfId="10" applyNumberFormat="1" applyFont="1" applyFill="1" applyBorder="1" applyAlignment="1">
      <alignment horizontal="justify" vertical="center"/>
    </xf>
    <xf numFmtId="0" fontId="44" fillId="0" borderId="0" xfId="12" applyFont="1" applyAlignment="1">
      <alignment vertical="center"/>
    </xf>
    <xf numFmtId="0" fontId="45" fillId="0" borderId="0" xfId="12" applyFont="1" applyAlignment="1">
      <alignment vertical="center"/>
    </xf>
    <xf numFmtId="0" fontId="44" fillId="0" borderId="0" xfId="12" applyFont="1" applyAlignment="1">
      <alignment horizontal="center" vertical="center"/>
    </xf>
    <xf numFmtId="0" fontId="45" fillId="0" borderId="0" xfId="12" applyFont="1" applyAlignment="1">
      <alignment horizontal="justify" vertical="justify"/>
    </xf>
    <xf numFmtId="0" fontId="46" fillId="0" borderId="0" xfId="12" applyFont="1" applyAlignment="1">
      <alignment horizontal="right" vertical="justify"/>
    </xf>
    <xf numFmtId="0" fontId="48" fillId="0" borderId="0" xfId="12" applyFont="1" applyAlignment="1">
      <alignment horizontal="center" vertical="center" wrapText="1"/>
    </xf>
    <xf numFmtId="3" fontId="48" fillId="0" borderId="0" xfId="12" applyNumberFormat="1" applyFont="1" applyAlignment="1">
      <alignment horizontal="center" vertical="center" wrapText="1"/>
    </xf>
    <xf numFmtId="0" fontId="49" fillId="0" borderId="0" xfId="12" applyFont="1" applyAlignment="1">
      <alignment vertical="center"/>
    </xf>
    <xf numFmtId="0" fontId="49" fillId="0" borderId="0" xfId="12" applyFont="1" applyAlignment="1">
      <alignment horizontal="center" vertical="center"/>
    </xf>
    <xf numFmtId="0" fontId="50" fillId="0" borderId="0" xfId="12" applyFont="1" applyAlignment="1">
      <alignment horizontal="right" vertical="justify"/>
    </xf>
    <xf numFmtId="3" fontId="44" fillId="0" borderId="0" xfId="12" applyNumberFormat="1" applyFont="1" applyAlignment="1">
      <alignment vertical="center"/>
    </xf>
    <xf numFmtId="0" fontId="72" fillId="0" borderId="34" xfId="13" applyFont="1" applyBorder="1" applyAlignment="1">
      <alignment vertical="center" wrapText="1"/>
    </xf>
    <xf numFmtId="0" fontId="72" fillId="0" borderId="74" xfId="14" applyFont="1" applyBorder="1" applyAlignment="1">
      <alignment horizontal="justify" vertical="center" wrapText="1"/>
    </xf>
    <xf numFmtId="49" fontId="73" fillId="8" borderId="96" xfId="12" applyNumberFormat="1" applyFont="1" applyFill="1" applyBorder="1" applyAlignment="1">
      <alignment horizontal="center" vertical="center" wrapText="1"/>
    </xf>
    <xf numFmtId="49" fontId="73" fillId="8" borderId="96" xfId="12" applyNumberFormat="1" applyFont="1" applyFill="1" applyBorder="1" applyAlignment="1">
      <alignment horizontal="center" vertical="center"/>
    </xf>
    <xf numFmtId="0" fontId="72" fillId="0" borderId="33" xfId="12" applyFont="1" applyBorder="1" applyAlignment="1">
      <alignment horizontal="center" vertical="center" wrapText="1"/>
    </xf>
    <xf numFmtId="0" fontId="72" fillId="0" borderId="34" xfId="12" applyFont="1" applyBorder="1" applyAlignment="1">
      <alignment horizontal="center" vertical="center" wrapText="1"/>
    </xf>
    <xf numFmtId="3" fontId="72" fillId="0" borderId="34" xfId="12" applyNumberFormat="1" applyFont="1" applyBorder="1" applyAlignment="1">
      <alignment horizontal="right" vertical="center"/>
    </xf>
    <xf numFmtId="3" fontId="72" fillId="8" borderId="34" xfId="14" applyNumberFormat="1" applyFont="1" applyFill="1" applyBorder="1" applyAlignment="1">
      <alignment horizontal="right" vertical="center"/>
    </xf>
    <xf numFmtId="0" fontId="72" fillId="0" borderId="38" xfId="13" applyFont="1" applyBorder="1" applyAlignment="1">
      <alignment vertical="center" wrapText="1"/>
    </xf>
    <xf numFmtId="0" fontId="72" fillId="0" borderId="32" xfId="12" applyFont="1" applyBorder="1" applyAlignment="1">
      <alignment horizontal="center" vertical="center" wrapText="1"/>
    </xf>
    <xf numFmtId="0" fontId="74" fillId="0" borderId="33" xfId="12" applyFont="1" applyBorder="1" applyAlignment="1">
      <alignment horizontal="center" vertical="center" wrapText="1"/>
    </xf>
    <xf numFmtId="0" fontId="75" fillId="0" borderId="0" xfId="12" applyFont="1" applyAlignment="1">
      <alignment vertical="center"/>
    </xf>
    <xf numFmtId="0" fontId="76" fillId="0" borderId="0" xfId="12" applyFont="1" applyAlignment="1">
      <alignment vertical="center"/>
    </xf>
    <xf numFmtId="0" fontId="77" fillId="0" borderId="0" xfId="12" applyFont="1" applyAlignment="1">
      <alignment vertical="center"/>
    </xf>
    <xf numFmtId="49" fontId="78" fillId="8" borderId="96" xfId="12" applyNumberFormat="1" applyFont="1" applyFill="1" applyBorder="1" applyAlignment="1">
      <alignment horizontal="center" vertical="center" wrapText="1"/>
    </xf>
    <xf numFmtId="3" fontId="50" fillId="8" borderId="95" xfId="12" applyNumberFormat="1" applyFont="1" applyFill="1" applyBorder="1" applyAlignment="1">
      <alignment vertical="center"/>
    </xf>
    <xf numFmtId="3" fontId="78" fillId="8" borderId="95" xfId="12" applyNumberFormat="1" applyFont="1" applyFill="1" applyBorder="1" applyAlignment="1">
      <alignment vertical="center"/>
    </xf>
    <xf numFmtId="3" fontId="50" fillId="8" borderId="98" xfId="12" applyNumberFormat="1" applyFont="1" applyFill="1" applyBorder="1" applyAlignment="1">
      <alignment horizontal="justify" vertical="center"/>
    </xf>
    <xf numFmtId="3" fontId="72" fillId="0" borderId="33" xfId="12" applyNumberFormat="1" applyFont="1" applyBorder="1" applyAlignment="1">
      <alignment horizontal="right" vertical="center"/>
    </xf>
    <xf numFmtId="3" fontId="72" fillId="0" borderId="33" xfId="12" applyNumberFormat="1" applyFont="1" applyFill="1" applyBorder="1" applyAlignment="1">
      <alignment horizontal="right" vertical="center"/>
    </xf>
    <xf numFmtId="0" fontId="81" fillId="0" borderId="0" xfId="12" applyFont="1" applyAlignment="1">
      <alignment vertical="center"/>
    </xf>
    <xf numFmtId="0" fontId="53" fillId="8" borderId="104" xfId="12" applyFont="1" applyFill="1" applyBorder="1" applyAlignment="1">
      <alignment vertical="center"/>
    </xf>
    <xf numFmtId="0" fontId="72" fillId="0" borderId="106" xfId="13" applyFont="1" applyBorder="1" applyAlignment="1">
      <alignment vertical="center" wrapText="1"/>
    </xf>
    <xf numFmtId="0" fontId="52" fillId="9" borderId="83" xfId="12" applyFont="1" applyFill="1" applyBorder="1" applyAlignment="1">
      <alignment horizontal="center" vertical="center"/>
    </xf>
    <xf numFmtId="0" fontId="52" fillId="9" borderId="32" xfId="12" applyFont="1" applyFill="1" applyBorder="1" applyAlignment="1">
      <alignment horizontal="center" vertical="center" wrapText="1"/>
    </xf>
    <xf numFmtId="0" fontId="74" fillId="9" borderId="107" xfId="12" applyFont="1" applyFill="1" applyBorder="1" applyAlignment="1">
      <alignment horizontal="left" vertical="center" wrapText="1"/>
    </xf>
    <xf numFmtId="3" fontId="72" fillId="9" borderId="107" xfId="12" applyNumberFormat="1" applyFont="1" applyFill="1" applyBorder="1" applyAlignment="1">
      <alignment vertical="center"/>
    </xf>
    <xf numFmtId="3" fontId="53" fillId="9" borderId="107" xfId="12" applyNumberFormat="1" applyFont="1" applyFill="1" applyBorder="1" applyAlignment="1">
      <alignment horizontal="right" vertical="center"/>
    </xf>
    <xf numFmtId="3" fontId="53" fillId="9" borderId="107" xfId="12" applyNumberFormat="1" applyFont="1" applyFill="1" applyBorder="1" applyAlignment="1">
      <alignment vertical="center"/>
    </xf>
    <xf numFmtId="3" fontId="79" fillId="8" borderId="107" xfId="14" applyNumberFormat="1" applyFont="1" applyFill="1" applyBorder="1" applyAlignment="1">
      <alignment horizontal="right" vertical="center"/>
    </xf>
    <xf numFmtId="3" fontId="72" fillId="8" borderId="107" xfId="14" applyNumberFormat="1" applyFont="1" applyFill="1" applyBorder="1" applyAlignment="1">
      <alignment horizontal="right" vertical="center"/>
    </xf>
    <xf numFmtId="3" fontId="72" fillId="9" borderId="107" xfId="12" applyNumberFormat="1" applyFont="1" applyFill="1" applyBorder="1" applyAlignment="1">
      <alignment horizontal="right" vertical="center"/>
    </xf>
    <xf numFmtId="4" fontId="72" fillId="9" borderId="107" xfId="12" applyNumberFormat="1" applyFont="1" applyFill="1" applyBorder="1" applyAlignment="1">
      <alignment vertical="center"/>
    </xf>
    <xf numFmtId="4" fontId="72" fillId="9" borderId="107" xfId="12" applyNumberFormat="1" applyFont="1" applyFill="1" applyBorder="1" applyAlignment="1">
      <alignment horizontal="right" vertical="center"/>
    </xf>
    <xf numFmtId="0" fontId="53" fillId="0" borderId="34" xfId="12" applyFont="1" applyBorder="1" applyAlignment="1">
      <alignment horizontal="left" vertical="center" wrapText="1"/>
    </xf>
    <xf numFmtId="0" fontId="52" fillId="9" borderId="110" xfId="12" applyFont="1" applyFill="1" applyBorder="1" applyAlignment="1">
      <alignment horizontal="center" vertical="center"/>
    </xf>
    <xf numFmtId="0" fontId="52" fillId="9" borderId="107" xfId="12" applyFont="1" applyFill="1" applyBorder="1" applyAlignment="1">
      <alignment horizontal="center" vertical="center" wrapText="1"/>
    </xf>
    <xf numFmtId="0" fontId="53" fillId="9" borderId="107" xfId="12" applyFont="1" applyFill="1" applyBorder="1" applyAlignment="1">
      <alignment horizontal="left" vertical="center" wrapText="1"/>
    </xf>
    <xf numFmtId="0" fontId="53" fillId="9" borderId="111" xfId="14" applyFont="1" applyFill="1" applyBorder="1" applyAlignment="1">
      <alignment horizontal="justify" vertical="center" wrapText="1"/>
    </xf>
    <xf numFmtId="0" fontId="74" fillId="9" borderId="110" xfId="12" applyFont="1" applyFill="1" applyBorder="1" applyAlignment="1">
      <alignment horizontal="center" vertical="center"/>
    </xf>
    <xf numFmtId="0" fontId="74" fillId="9" borderId="107" xfId="12" applyFont="1" applyFill="1" applyBorder="1" applyAlignment="1">
      <alignment horizontal="center" vertical="center" wrapText="1"/>
    </xf>
    <xf numFmtId="3" fontId="74" fillId="9" borderId="107" xfId="12" applyNumberFormat="1" applyFont="1" applyFill="1" applyBorder="1" applyAlignment="1">
      <alignment horizontal="right" vertical="center"/>
    </xf>
    <xf numFmtId="3" fontId="74" fillId="9" borderId="107" xfId="12" applyNumberFormat="1" applyFont="1" applyFill="1" applyBorder="1" applyAlignment="1">
      <alignment vertical="center"/>
    </xf>
    <xf numFmtId="3" fontId="80" fillId="8" borderId="107" xfId="14" applyNumberFormat="1" applyFont="1" applyFill="1" applyBorder="1" applyAlignment="1">
      <alignment horizontal="right" vertical="center"/>
    </xf>
    <xf numFmtId="3" fontId="74" fillId="8" borderId="107" xfId="14" applyNumberFormat="1" applyFont="1" applyFill="1" applyBorder="1" applyAlignment="1">
      <alignment horizontal="right" vertical="center"/>
    </xf>
    <xf numFmtId="0" fontId="53" fillId="9" borderId="111" xfId="12" applyFont="1" applyFill="1" applyBorder="1" applyAlignment="1">
      <alignment horizontal="left" vertical="center" wrapText="1"/>
    </xf>
    <xf numFmtId="3" fontId="53" fillId="8" borderId="107" xfId="14" applyNumberFormat="1" applyFont="1" applyFill="1" applyBorder="1" applyAlignment="1">
      <alignment horizontal="right" vertical="center"/>
    </xf>
    <xf numFmtId="0" fontId="53" fillId="9" borderId="111" xfId="14" applyFont="1" applyFill="1" applyBorder="1" applyAlignment="1">
      <alignment horizontal="left" vertical="center" wrapText="1"/>
    </xf>
    <xf numFmtId="49" fontId="73" fillId="8" borderId="107" xfId="12" applyNumberFormat="1" applyFont="1" applyFill="1" applyBorder="1" applyAlignment="1">
      <alignment horizontal="center" vertical="center"/>
    </xf>
    <xf numFmtId="0" fontId="72" fillId="0" borderId="110" xfId="12" applyFont="1" applyBorder="1" applyAlignment="1">
      <alignment horizontal="center" vertical="center"/>
    </xf>
    <xf numFmtId="0" fontId="72" fillId="0" borderId="107" xfId="12" applyFont="1" applyBorder="1" applyAlignment="1">
      <alignment horizontal="left" vertical="center" wrapText="1"/>
    </xf>
    <xf numFmtId="3" fontId="72" fillId="0" borderId="107" xfId="12" applyNumberFormat="1" applyFont="1" applyBorder="1" applyAlignment="1">
      <alignment vertical="center"/>
    </xf>
    <xf numFmtId="3" fontId="72" fillId="0" borderId="107" xfId="12" applyNumberFormat="1" applyFont="1" applyBorder="1" applyAlignment="1">
      <alignment horizontal="right" vertical="center"/>
    </xf>
    <xf numFmtId="0" fontId="72" fillId="0" borderId="111" xfId="14" applyFont="1" applyBorder="1" applyAlignment="1">
      <alignment horizontal="justify" vertical="center" wrapText="1"/>
    </xf>
    <xf numFmtId="0" fontId="72" fillId="0" borderId="107" xfId="12" applyFont="1" applyBorder="1" applyAlignment="1">
      <alignment horizontal="center" vertical="center" wrapText="1"/>
    </xf>
    <xf numFmtId="0" fontId="53" fillId="0" borderId="107" xfId="12" applyFont="1" applyBorder="1" applyAlignment="1">
      <alignment horizontal="left" vertical="center" wrapText="1"/>
    </xf>
    <xf numFmtId="3" fontId="72" fillId="0" borderId="107" xfId="12" applyNumberFormat="1" applyFont="1" applyFill="1" applyBorder="1" applyAlignment="1">
      <alignment horizontal="right" vertical="center"/>
    </xf>
    <xf numFmtId="0" fontId="72" fillId="9" borderId="110" xfId="12" applyFont="1" applyFill="1" applyBorder="1" applyAlignment="1">
      <alignment horizontal="center" vertical="center"/>
    </xf>
    <xf numFmtId="0" fontId="72" fillId="9" borderId="107" xfId="12" applyFont="1" applyFill="1" applyBorder="1" applyAlignment="1">
      <alignment horizontal="center" vertical="center" wrapText="1"/>
    </xf>
    <xf numFmtId="0" fontId="72" fillId="9" borderId="107" xfId="12" applyFont="1" applyFill="1" applyBorder="1" applyAlignment="1">
      <alignment horizontal="left" vertical="center" wrapText="1"/>
    </xf>
    <xf numFmtId="0" fontId="72" fillId="9" borderId="111" xfId="14" applyFont="1" applyFill="1" applyBorder="1" applyAlignment="1">
      <alignment horizontal="justify" vertical="center" wrapText="1"/>
    </xf>
    <xf numFmtId="0" fontId="72" fillId="0" borderId="107" xfId="13" applyFont="1" applyBorder="1" applyAlignment="1">
      <alignment vertical="center" wrapText="1"/>
    </xf>
    <xf numFmtId="0" fontId="74" fillId="0" borderId="110" xfId="12" applyFont="1" applyBorder="1" applyAlignment="1">
      <alignment horizontal="center" vertical="center"/>
    </xf>
    <xf numFmtId="0" fontId="72" fillId="0" borderId="111" xfId="14" applyFont="1" applyFill="1" applyBorder="1" applyAlignment="1">
      <alignment horizontal="justify" vertical="center" wrapText="1"/>
    </xf>
    <xf numFmtId="0" fontId="74" fillId="0" borderId="107" xfId="12" applyFont="1" applyBorder="1" applyAlignment="1">
      <alignment horizontal="center" vertical="center" wrapText="1"/>
    </xf>
    <xf numFmtId="0" fontId="72" fillId="0" borderId="113" xfId="12" applyFont="1" applyBorder="1" applyAlignment="1">
      <alignment horizontal="center" vertical="center"/>
    </xf>
    <xf numFmtId="0" fontId="52" fillId="9" borderId="114" xfId="12" applyFont="1" applyFill="1" applyBorder="1" applyAlignment="1">
      <alignment horizontal="center" vertical="center"/>
    </xf>
    <xf numFmtId="0" fontId="52" fillId="9" borderId="112" xfId="12" applyFont="1" applyFill="1" applyBorder="1" applyAlignment="1">
      <alignment horizontal="center" vertical="center" wrapText="1"/>
    </xf>
    <xf numFmtId="0" fontId="53" fillId="9" borderId="112" xfId="12" applyFont="1" applyFill="1" applyBorder="1" applyAlignment="1">
      <alignment horizontal="left" vertical="center" wrapText="1"/>
    </xf>
    <xf numFmtId="3" fontId="53" fillId="9" borderId="112" xfId="12" applyNumberFormat="1" applyFont="1" applyFill="1" applyBorder="1" applyAlignment="1">
      <alignment vertical="center"/>
    </xf>
    <xf numFmtId="3" fontId="74" fillId="9" borderId="112" xfId="12" applyNumberFormat="1" applyFont="1" applyFill="1" applyBorder="1" applyAlignment="1">
      <alignment horizontal="right" vertical="center"/>
    </xf>
    <xf numFmtId="3" fontId="74" fillId="9" borderId="112" xfId="12" applyNumberFormat="1" applyFont="1" applyFill="1" applyBorder="1" applyAlignment="1">
      <alignment vertical="center"/>
    </xf>
    <xf numFmtId="3" fontId="80" fillId="8" borderId="112" xfId="14" applyNumberFormat="1" applyFont="1" applyFill="1" applyBorder="1" applyAlignment="1">
      <alignment horizontal="right" vertical="center"/>
    </xf>
    <xf numFmtId="3" fontId="74" fillId="8" borderId="112" xfId="14" applyNumberFormat="1" applyFont="1" applyFill="1" applyBorder="1" applyAlignment="1">
      <alignment horizontal="right" vertical="center"/>
    </xf>
    <xf numFmtId="3" fontId="53" fillId="9" borderId="112" xfId="12" applyNumberFormat="1" applyFont="1" applyFill="1" applyBorder="1" applyAlignment="1">
      <alignment horizontal="right" vertical="center"/>
    </xf>
    <xf numFmtId="0" fontId="53" fillId="9" borderId="115" xfId="14" applyFont="1" applyFill="1" applyBorder="1" applyAlignment="1">
      <alignment horizontal="justify" vertical="center" wrapText="1"/>
    </xf>
    <xf numFmtId="4" fontId="0" fillId="6" borderId="7" xfId="0" applyNumberFormat="1" applyFill="1" applyBorder="1" applyAlignment="1">
      <alignment horizontal="right" vertical="center"/>
    </xf>
    <xf numFmtId="4" fontId="0" fillId="6" borderId="9" xfId="0" applyNumberFormat="1" applyFill="1" applyBorder="1" applyAlignment="1">
      <alignment horizontal="right" vertical="center"/>
    </xf>
    <xf numFmtId="4" fontId="0" fillId="6" borderId="4" xfId="0" applyNumberFormat="1" applyFill="1" applyBorder="1" applyAlignment="1">
      <alignment horizontal="right" vertical="center"/>
    </xf>
    <xf numFmtId="4" fontId="5" fillId="0" borderId="20" xfId="0" applyNumberFormat="1" applyFont="1" applyBorder="1" applyAlignment="1">
      <alignment horizontal="right" vertical="center"/>
    </xf>
    <xf numFmtId="4" fontId="5" fillId="0" borderId="14" xfId="0" applyNumberFormat="1" applyFont="1" applyBorder="1" applyAlignment="1">
      <alignment horizontal="right" vertical="center"/>
    </xf>
    <xf numFmtId="4" fontId="5" fillId="0" borderId="7" xfId="0" applyNumberFormat="1" applyFont="1" applyBorder="1" applyAlignment="1">
      <alignment horizontal="right" vertical="center"/>
    </xf>
    <xf numFmtId="4" fontId="5" fillId="0" borderId="4" xfId="0" applyNumberFormat="1" applyFont="1" applyBorder="1" applyAlignment="1">
      <alignment horizontal="right" vertical="center"/>
    </xf>
    <xf numFmtId="0" fontId="47" fillId="0" borderId="0" xfId="10" applyFont="1" applyAlignment="1">
      <alignment horizontal="center" vertical="center" wrapText="1"/>
    </xf>
    <xf numFmtId="3" fontId="50" fillId="8" borderId="87" xfId="10" applyNumberFormat="1" applyFont="1" applyFill="1" applyBorder="1" applyAlignment="1">
      <alignment horizontal="center" vertical="center" wrapText="1"/>
    </xf>
    <xf numFmtId="3" fontId="50" fillId="8" borderId="94" xfId="10" applyNumberFormat="1" applyFont="1" applyFill="1" applyBorder="1" applyAlignment="1">
      <alignment horizontal="center" vertical="center" wrapText="1"/>
    </xf>
    <xf numFmtId="0" fontId="51" fillId="8" borderId="88" xfId="10" applyFont="1" applyFill="1" applyBorder="1" applyAlignment="1">
      <alignment horizontal="center" vertical="center"/>
    </xf>
    <xf numFmtId="0" fontId="51" fillId="8" borderId="95" xfId="10" applyFont="1" applyFill="1" applyBorder="1" applyAlignment="1">
      <alignment horizontal="center" vertical="center"/>
    </xf>
    <xf numFmtId="0" fontId="50" fillId="8" borderId="89" xfId="10" applyFont="1" applyFill="1" applyBorder="1" applyAlignment="1">
      <alignment horizontal="center" vertical="center"/>
    </xf>
    <xf numFmtId="0" fontId="50" fillId="8" borderId="96" xfId="10" applyFont="1" applyFill="1" applyBorder="1" applyAlignment="1">
      <alignment horizontal="center" vertical="center"/>
    </xf>
    <xf numFmtId="3" fontId="50" fillId="8" borderId="90" xfId="10" applyNumberFormat="1" applyFont="1" applyFill="1" applyBorder="1" applyAlignment="1">
      <alignment horizontal="center" vertical="center" wrapText="1"/>
    </xf>
    <xf numFmtId="3" fontId="50" fillId="8" borderId="97" xfId="10" applyNumberFormat="1" applyFont="1" applyFill="1" applyBorder="1" applyAlignment="1">
      <alignment horizontal="center" vertical="center" wrapText="1"/>
    </xf>
    <xf numFmtId="3" fontId="50" fillId="8" borderId="91" xfId="10" applyNumberFormat="1" applyFont="1" applyFill="1" applyBorder="1" applyAlignment="1">
      <alignment horizontal="center" vertical="center" wrapText="1"/>
    </xf>
    <xf numFmtId="0" fontId="4" fillId="8" borderId="91" xfId="10" applyFont="1" applyFill="1" applyBorder="1" applyAlignment="1">
      <alignment horizontal="center" vertical="center" wrapText="1"/>
    </xf>
    <xf numFmtId="0" fontId="4" fillId="8" borderId="92" xfId="10" applyFont="1" applyFill="1" applyBorder="1" applyAlignment="1">
      <alignment horizontal="center" vertical="center" wrapText="1"/>
    </xf>
    <xf numFmtId="0" fontId="50" fillId="8" borderId="93" xfId="10" applyFont="1" applyFill="1" applyBorder="1" applyAlignment="1">
      <alignment horizontal="center" vertical="center"/>
    </xf>
    <xf numFmtId="0" fontId="50" fillId="8" borderId="98" xfId="10" applyFont="1" applyFill="1" applyBorder="1" applyAlignment="1">
      <alignment horizontal="center" vertical="center"/>
    </xf>
    <xf numFmtId="0" fontId="50" fillId="0" borderId="83" xfId="10" applyFont="1" applyBorder="1" applyAlignment="1">
      <alignment horizontal="left" vertical="center" wrapText="1"/>
    </xf>
    <xf numFmtId="0" fontId="50" fillId="0" borderId="32" xfId="10" applyFont="1" applyBorder="1" applyAlignment="1">
      <alignment horizontal="left" vertical="center" wrapText="1"/>
    </xf>
    <xf numFmtId="0" fontId="50" fillId="0" borderId="81" xfId="10" applyFont="1" applyBorder="1" applyAlignment="1">
      <alignment horizontal="left" vertical="center" wrapText="1"/>
    </xf>
    <xf numFmtId="0" fontId="50" fillId="8" borderId="17" xfId="10" applyFont="1" applyFill="1" applyBorder="1" applyAlignment="1">
      <alignment vertical="center"/>
    </xf>
    <xf numFmtId="0" fontId="53" fillId="8" borderId="3" xfId="10" applyFont="1" applyFill="1" applyBorder="1" applyAlignment="1">
      <alignment vertical="center"/>
    </xf>
    <xf numFmtId="0" fontId="53" fillId="8" borderId="24" xfId="10" applyFont="1" applyFill="1" applyBorder="1" applyAlignment="1">
      <alignment vertical="center"/>
    </xf>
    <xf numFmtId="0" fontId="50" fillId="0" borderId="23" xfId="10" applyFont="1" applyBorder="1" applyAlignment="1">
      <alignment horizontal="left" vertical="center" wrapText="1"/>
    </xf>
    <xf numFmtId="0" fontId="50" fillId="0" borderId="0" xfId="10" applyFont="1" applyAlignment="1">
      <alignment horizontal="left" vertical="center" wrapText="1"/>
    </xf>
    <xf numFmtId="0" fontId="50" fillId="0" borderId="47" xfId="10" applyFont="1" applyBorder="1" applyAlignment="1">
      <alignment horizontal="left" vertical="center" wrapText="1"/>
    </xf>
    <xf numFmtId="0" fontId="51" fillId="0" borderId="0" xfId="10" applyFont="1" applyAlignment="1">
      <alignment horizontal="left" vertical="center" wrapText="1"/>
    </xf>
    <xf numFmtId="0" fontId="51" fillId="0" borderId="47" xfId="10" applyFont="1" applyBorder="1" applyAlignment="1">
      <alignment horizontal="left" vertical="center" wrapText="1"/>
    </xf>
    <xf numFmtId="0" fontId="50" fillId="8" borderId="15" xfId="12" applyFont="1" applyFill="1" applyBorder="1" applyAlignment="1">
      <alignment vertical="center"/>
    </xf>
    <xf numFmtId="0" fontId="53" fillId="8" borderId="66" xfId="12" applyFont="1" applyFill="1" applyBorder="1" applyAlignment="1">
      <alignment vertical="center"/>
    </xf>
    <xf numFmtId="0" fontId="53" fillId="8" borderId="104" xfId="12" applyFont="1" applyFill="1" applyBorder="1" applyAlignment="1">
      <alignment vertical="center"/>
    </xf>
    <xf numFmtId="0" fontId="50" fillId="0" borderId="23" xfId="12" applyFont="1" applyBorder="1" applyAlignment="1">
      <alignment horizontal="left" vertical="center" wrapText="1"/>
    </xf>
    <xf numFmtId="0" fontId="73" fillId="0" borderId="0" xfId="12" applyFont="1" applyBorder="1" applyAlignment="1">
      <alignment horizontal="left" vertical="center" wrapText="1"/>
    </xf>
    <xf numFmtId="0" fontId="73" fillId="0" borderId="47" xfId="12" applyFont="1" applyBorder="1" applyAlignment="1">
      <alignment horizontal="left" vertical="center" wrapText="1"/>
    </xf>
    <xf numFmtId="0" fontId="50" fillId="0" borderId="113" xfId="12" applyFont="1" applyBorder="1" applyAlignment="1">
      <alignment horizontal="left" vertical="center" wrapText="1"/>
    </xf>
    <xf numFmtId="0" fontId="73" fillId="0" borderId="34" xfId="12" applyFont="1" applyBorder="1" applyAlignment="1">
      <alignment horizontal="left" vertical="center" wrapText="1"/>
    </xf>
    <xf numFmtId="0" fontId="73" fillId="0" borderId="74" xfId="12" applyFont="1" applyBorder="1" applyAlignment="1">
      <alignment horizontal="left" vertical="center" wrapText="1"/>
    </xf>
    <xf numFmtId="0" fontId="50" fillId="0" borderId="83" xfId="12" applyFont="1" applyBorder="1" applyAlignment="1">
      <alignment horizontal="left" vertical="center" wrapText="1"/>
    </xf>
    <xf numFmtId="0" fontId="73" fillId="0" borderId="32" xfId="12" applyFont="1" applyBorder="1" applyAlignment="1">
      <alignment horizontal="left" vertical="center" wrapText="1"/>
    </xf>
    <xf numFmtId="0" fontId="73" fillId="0" borderId="81" xfId="12" applyFont="1" applyBorder="1" applyAlignment="1">
      <alignment horizontal="left" vertical="center" wrapText="1"/>
    </xf>
    <xf numFmtId="0" fontId="50" fillId="0" borderId="32" xfId="12" applyFont="1" applyBorder="1" applyAlignment="1">
      <alignment horizontal="left" vertical="center" wrapText="1"/>
    </xf>
    <xf numFmtId="0" fontId="50" fillId="0" borderId="81" xfId="12" applyFont="1" applyBorder="1" applyAlignment="1">
      <alignment horizontal="left" vertical="center" wrapText="1"/>
    </xf>
    <xf numFmtId="0" fontId="50" fillId="0" borderId="108" xfId="12" applyFont="1" applyBorder="1" applyAlignment="1">
      <alignment horizontal="left" vertical="center" wrapText="1"/>
    </xf>
    <xf numFmtId="0" fontId="50" fillId="0" borderId="91" xfId="12" applyFont="1" applyBorder="1" applyAlignment="1">
      <alignment horizontal="left" vertical="center" wrapText="1"/>
    </xf>
    <xf numFmtId="0" fontId="50" fillId="0" borderId="109" xfId="12" applyFont="1" applyBorder="1" applyAlignment="1">
      <alignment horizontal="left" vertical="center" wrapText="1"/>
    </xf>
    <xf numFmtId="0" fontId="47" fillId="0" borderId="0" xfId="12" applyFont="1" applyAlignment="1">
      <alignment horizontal="center" vertical="center" wrapText="1"/>
    </xf>
    <xf numFmtId="3" fontId="73" fillId="8" borderId="87" xfId="12" applyNumberFormat="1" applyFont="1" applyFill="1" applyBorder="1" applyAlignment="1">
      <alignment horizontal="center" vertical="center" wrapText="1"/>
    </xf>
    <xf numFmtId="3" fontId="73" fillId="8" borderId="94" xfId="12" applyNumberFormat="1" applyFont="1" applyFill="1" applyBorder="1" applyAlignment="1">
      <alignment horizontal="center" vertical="center" wrapText="1"/>
    </xf>
    <xf numFmtId="0" fontId="73" fillId="8" borderId="88" xfId="12" applyFont="1" applyFill="1" applyBorder="1" applyAlignment="1">
      <alignment horizontal="center" vertical="center"/>
    </xf>
    <xf numFmtId="0" fontId="73" fillId="8" borderId="95" xfId="12" applyFont="1" applyFill="1" applyBorder="1" applyAlignment="1">
      <alignment horizontal="center" vertical="center"/>
    </xf>
    <xf numFmtId="0" fontId="73" fillId="8" borderId="89" xfId="12" applyFont="1" applyFill="1" applyBorder="1" applyAlignment="1">
      <alignment horizontal="center" vertical="center"/>
    </xf>
    <xf numFmtId="0" fontId="73" fillId="8" borderId="96" xfId="12" applyFont="1" applyFill="1" applyBorder="1" applyAlignment="1">
      <alignment horizontal="center" vertical="center"/>
    </xf>
    <xf numFmtId="3" fontId="73" fillId="8" borderId="90" xfId="12" applyNumberFormat="1" applyFont="1" applyFill="1" applyBorder="1" applyAlignment="1">
      <alignment horizontal="center" vertical="center" wrapText="1"/>
    </xf>
    <xf numFmtId="3" fontId="73" fillId="8" borderId="112" xfId="12" applyNumberFormat="1" applyFont="1" applyFill="1" applyBorder="1" applyAlignment="1">
      <alignment horizontal="center" vertical="center" wrapText="1"/>
    </xf>
    <xf numFmtId="3" fontId="50" fillId="8" borderId="90" xfId="12" applyNumberFormat="1" applyFont="1" applyFill="1" applyBorder="1" applyAlignment="1">
      <alignment horizontal="center" vertical="center" wrapText="1"/>
    </xf>
    <xf numFmtId="0" fontId="73" fillId="8" borderId="93" xfId="12" applyFont="1" applyFill="1" applyBorder="1" applyAlignment="1">
      <alignment horizontal="center" vertical="center"/>
    </xf>
    <xf numFmtId="0" fontId="73" fillId="8" borderId="98" xfId="12" applyFont="1" applyFill="1" applyBorder="1" applyAlignment="1">
      <alignment horizontal="center" vertical="center"/>
    </xf>
    <xf numFmtId="3" fontId="50" fillId="8" borderId="105" xfId="12" applyNumberFormat="1" applyFont="1" applyFill="1" applyBorder="1" applyAlignment="1">
      <alignment horizontal="center" vertical="center" wrapText="1"/>
    </xf>
    <xf numFmtId="3" fontId="73" fillId="8" borderId="91" xfId="12" applyNumberFormat="1" applyFont="1" applyFill="1" applyBorder="1" applyAlignment="1">
      <alignment horizontal="center" vertical="center" wrapText="1"/>
    </xf>
    <xf numFmtId="3" fontId="73" fillId="8" borderId="92" xfId="12" applyNumberFormat="1" applyFont="1" applyFill="1" applyBorder="1" applyAlignment="1">
      <alignment horizontal="center" vertical="center" wrapText="1"/>
    </xf>
  </cellXfs>
  <cellStyles count="18">
    <cellStyle name="Čárka" xfId="1" builtinId="3"/>
    <cellStyle name="Čárka 2" xfId="2"/>
    <cellStyle name="Čárka 2 2" xfId="3"/>
    <cellStyle name="Excel_BuiltIn_Poznámka 1" xfId="4"/>
    <cellStyle name="Excel_BuiltIn_Poznámka 2" xfId="5"/>
    <cellStyle name="Měna 2" xfId="6"/>
    <cellStyle name="Měna 3" xfId="7"/>
    <cellStyle name="Normální" xfId="0" builtinId="0"/>
    <cellStyle name="normální 2" xfId="8"/>
    <cellStyle name="Normální 2 2 2" xfId="9"/>
    <cellStyle name="Normální 2 2 2 2" xfId="17"/>
    <cellStyle name="Normální 3" xfId="10"/>
    <cellStyle name="Normální 3 2" xfId="11"/>
    <cellStyle name="Normální 3 3" xfId="12"/>
    <cellStyle name="Normální 4" xfId="13"/>
    <cellStyle name="Normální 4 2" xfId="16"/>
    <cellStyle name="normální_List1" xfId="14"/>
    <cellStyle name="Procenta 2"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ku\Users\stankova2598\AppData\Local\Microsoft\Windows\INetCache\Content.Outlook\P53HJRV8\ORJ14_P&#345;ehled%20projekt&#367;%202014-2020_n&#225;vrh%202020_nov&#25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w.novyjicin.cz/Users/strakova/Nextcloud/VYSLEDKY_HOSPODARENI/VH_2025/Akce%20reprodukce%20majetku%20kraj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ýdaje dle STAVU"/>
      <sheetName val="Výdaje podle odvětví"/>
      <sheetName val="Příjmy podle odvětví"/>
      <sheetName val="ZÁLOHOVÉ PROJEKTY"/>
      <sheetName val="rozhodnutí"/>
      <sheetName val="rekapitulace"/>
      <sheetName val="Projekty P.O."/>
      <sheetName val="Udržitelnost podle odvětví"/>
      <sheetName val="List1"/>
      <sheetName val="neinvestiční projekty"/>
      <sheetName val="usnesení"/>
    </sheetNames>
    <sheetDataSet>
      <sheetData sheetId="0" refreshError="1"/>
      <sheetData sheetId="1"/>
      <sheetData sheetId="2" refreshError="1"/>
      <sheetData sheetId="3"/>
      <sheetData sheetId="4">
        <row r="31">
          <cell r="N31">
            <v>25.54</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kce reprodukce majetku kraje"/>
    </sheetNames>
    <sheetDataSet>
      <sheetData sheetId="0"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Arial"/>
        <a:cs typeface="Arial"/>
      </a:majorFont>
      <a:minorFont>
        <a:latin typeface="Calibri"/>
        <a:ea typeface="Arial"/>
        <a:cs typeface="Arial"/>
      </a:minorFont>
    </a:fontScheme>
    <a:fmtScheme name="Kancelář">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spPr>
      <a:bodyPr/>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spPr>
      <a:bodyPr/>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22"/>
    <pageSetUpPr fitToPage="1"/>
  </sheetPr>
  <dimension ref="A1:IV926"/>
  <sheetViews>
    <sheetView topLeftCell="B1" workbookViewId="0">
      <pane ySplit="2" topLeftCell="A3" activePane="bottomLeft" state="frozen"/>
      <selection activeCell="B1" sqref="B1"/>
      <selection pane="bottomLeft" activeCell="B1" sqref="B1"/>
    </sheetView>
  </sheetViews>
  <sheetFormatPr defaultColWidth="9.5703125" defaultRowHeight="12.75" x14ac:dyDescent="0.2"/>
  <cols>
    <col min="1" max="1" width="20.85546875" style="1" customWidth="1"/>
    <col min="2" max="2" width="97" style="1" customWidth="1"/>
    <col min="3" max="3" width="24.85546875" style="1" customWidth="1"/>
    <col min="4" max="4" width="28.42578125" style="1" customWidth="1"/>
    <col min="5" max="5" width="24.28515625" style="1" customWidth="1"/>
    <col min="6" max="6" width="0.140625" style="2" customWidth="1"/>
    <col min="7" max="7" width="24.28515625" style="1" customWidth="1"/>
    <col min="8" max="8" width="16.42578125" style="1" customWidth="1"/>
    <col min="9" max="16384" width="9.5703125" style="1"/>
  </cols>
  <sheetData>
    <row r="1" spans="1:8" ht="18.75" customHeight="1" x14ac:dyDescent="0.25">
      <c r="C1" s="3"/>
      <c r="D1" s="3"/>
      <c r="E1" s="4"/>
      <c r="F1" s="5"/>
      <c r="G1" s="6" t="s">
        <v>0</v>
      </c>
      <c r="H1" s="7"/>
    </row>
    <row r="2" spans="1:8" ht="60" customHeight="1" x14ac:dyDescent="0.2">
      <c r="A2" s="8" t="s">
        <v>1</v>
      </c>
      <c r="B2" s="9" t="s">
        <v>2</v>
      </c>
      <c r="C2" s="10" t="s">
        <v>3</v>
      </c>
      <c r="D2" s="11" t="s">
        <v>4</v>
      </c>
      <c r="E2" s="11" t="s">
        <v>5</v>
      </c>
      <c r="F2" s="11" t="s">
        <v>6</v>
      </c>
      <c r="G2" s="11" t="s">
        <v>7</v>
      </c>
      <c r="H2" s="7"/>
    </row>
    <row r="3" spans="1:8" s="12" customFormat="1" ht="18" customHeight="1" x14ac:dyDescent="0.25">
      <c r="A3" s="13"/>
      <c r="B3" s="14" t="s">
        <v>8</v>
      </c>
      <c r="C3" s="15"/>
      <c r="D3" s="15"/>
      <c r="E3" s="16"/>
      <c r="F3" s="17"/>
      <c r="G3" s="18"/>
      <c r="H3" s="7"/>
    </row>
    <row r="4" spans="1:8" s="19" customFormat="1" ht="15.75" customHeight="1" x14ac:dyDescent="0.2">
      <c r="A4" s="20"/>
      <c r="B4" s="21" t="s">
        <v>9</v>
      </c>
      <c r="C4" s="22">
        <f>C53</f>
        <v>444580702</v>
      </c>
      <c r="D4" s="22">
        <f>D53</f>
        <v>371511957.44</v>
      </c>
      <c r="E4" s="22">
        <v>370879661.44</v>
      </c>
      <c r="F4" s="22">
        <f>F53</f>
        <v>255798528.65000004</v>
      </c>
      <c r="G4" s="22">
        <v>388416000</v>
      </c>
      <c r="H4" s="23"/>
    </row>
    <row r="5" spans="1:8" s="19" customFormat="1" ht="15.75" customHeight="1" x14ac:dyDescent="0.2">
      <c r="A5" s="24"/>
      <c r="B5" s="21" t="s">
        <v>10</v>
      </c>
      <c r="C5" s="25">
        <f>C87</f>
        <v>127930181</v>
      </c>
      <c r="D5" s="25">
        <f>D87</f>
        <v>68787440.480000004</v>
      </c>
      <c r="E5" s="25">
        <v>123158006.55</v>
      </c>
      <c r="F5" s="25">
        <f>F87</f>
        <v>86272625.189999998</v>
      </c>
      <c r="G5" s="25">
        <v>127407541.26000001</v>
      </c>
      <c r="H5" s="23"/>
    </row>
    <row r="6" spans="1:8" s="19" customFormat="1" ht="15.75" customHeight="1" x14ac:dyDescent="0.2">
      <c r="A6" s="21"/>
      <c r="B6" s="21" t="s">
        <v>11</v>
      </c>
      <c r="C6" s="25">
        <f>C177</f>
        <v>52475517</v>
      </c>
      <c r="D6" s="25">
        <f>D177</f>
        <v>52226112.700000003</v>
      </c>
      <c r="E6" s="25">
        <v>16516319.699999999</v>
      </c>
      <c r="F6" s="25">
        <f>F177</f>
        <v>15702229.899999999</v>
      </c>
      <c r="G6" s="25">
        <f>G177</f>
        <v>109511899.31</v>
      </c>
      <c r="H6" s="23"/>
    </row>
    <row r="7" spans="1:8" s="19" customFormat="1" ht="15.75" customHeight="1" x14ac:dyDescent="0.2">
      <c r="A7" s="21"/>
      <c r="B7" s="21" t="s">
        <v>12</v>
      </c>
      <c r="C7" s="25">
        <f>C198</f>
        <v>59771600.0035</v>
      </c>
      <c r="D7" s="25">
        <f>D198</f>
        <v>138526988.82350001</v>
      </c>
      <c r="E7" s="25">
        <v>134539129.30000001</v>
      </c>
      <c r="F7" s="25">
        <f>F198</f>
        <v>120624289.91999999</v>
      </c>
      <c r="G7" s="25">
        <v>81229895.709999993</v>
      </c>
      <c r="H7" s="23"/>
    </row>
    <row r="8" spans="1:8" s="12" customFormat="1" ht="18" x14ac:dyDescent="0.25">
      <c r="A8" s="26"/>
      <c r="B8" s="27" t="s">
        <v>13</v>
      </c>
      <c r="C8" s="28">
        <v>684761000</v>
      </c>
      <c r="D8" s="28">
        <f>D252</f>
        <v>631052499.44350004</v>
      </c>
      <c r="E8" s="28">
        <v>645093116.99000001</v>
      </c>
      <c r="F8" s="28">
        <f>F252</f>
        <v>478397673.65999997</v>
      </c>
      <c r="G8" s="28">
        <v>706565336.27999997</v>
      </c>
      <c r="H8" s="29"/>
    </row>
    <row r="9" spans="1:8" s="19" customFormat="1" ht="15" x14ac:dyDescent="0.2">
      <c r="A9" s="30"/>
      <c r="B9" s="30" t="s">
        <v>14</v>
      </c>
      <c r="C9" s="31">
        <f>C254</f>
        <v>185331265.00000003</v>
      </c>
      <c r="D9" s="31">
        <f>D254</f>
        <v>169553420.91000003</v>
      </c>
      <c r="E9" s="31">
        <v>135875963.61000001</v>
      </c>
      <c r="F9" s="31">
        <f>F254</f>
        <v>-56083079.149999999</v>
      </c>
      <c r="G9" s="31">
        <v>195741180.47</v>
      </c>
      <c r="H9" s="32"/>
    </row>
    <row r="10" spans="1:8" s="33" customFormat="1" ht="23.25" x14ac:dyDescent="0.35">
      <c r="A10" s="34"/>
      <c r="B10" s="35" t="s">
        <v>15</v>
      </c>
      <c r="C10" s="36">
        <f>C263</f>
        <v>870089265.00349998</v>
      </c>
      <c r="D10" s="36">
        <f>D263</f>
        <v>800605920.35350013</v>
      </c>
      <c r="E10" s="36">
        <v>780969080.60000002</v>
      </c>
      <c r="F10" s="36">
        <f>F263</f>
        <v>422314594.50999999</v>
      </c>
      <c r="G10" s="36">
        <v>902306516.75</v>
      </c>
      <c r="H10" s="37"/>
    </row>
    <row r="11" spans="1:8" s="12" customFormat="1" ht="18" x14ac:dyDescent="0.25">
      <c r="A11" s="13"/>
      <c r="B11" s="14" t="s">
        <v>16</v>
      </c>
      <c r="C11" s="38"/>
      <c r="D11" s="38"/>
      <c r="E11" s="38"/>
      <c r="F11" s="39"/>
      <c r="G11" s="40"/>
      <c r="H11" s="29"/>
    </row>
    <row r="12" spans="1:8" s="12" customFormat="1" ht="18" x14ac:dyDescent="0.25">
      <c r="A12" s="13"/>
      <c r="B12" s="21" t="s">
        <v>17</v>
      </c>
      <c r="C12" s="22">
        <f>C50-C13</f>
        <v>603990895</v>
      </c>
      <c r="D12" s="22">
        <f>D50-D13</f>
        <v>661093281.42999995</v>
      </c>
      <c r="E12" s="22">
        <f>E50-E13</f>
        <v>619317145.48000002</v>
      </c>
      <c r="F12" s="22">
        <f>F50-F13</f>
        <v>426567811.58000004</v>
      </c>
      <c r="G12" s="22">
        <f>G50-G13</f>
        <v>640650917.12</v>
      </c>
      <c r="H12" s="32"/>
    </row>
    <row r="13" spans="1:8" s="12" customFormat="1" ht="18.75" customHeight="1" x14ac:dyDescent="0.25">
      <c r="A13" s="13"/>
      <c r="B13" s="21" t="s">
        <v>18</v>
      </c>
      <c r="C13" s="22">
        <v>266098370</v>
      </c>
      <c r="D13" s="22">
        <v>205239504.96000001</v>
      </c>
      <c r="E13" s="41">
        <v>161651935.12</v>
      </c>
      <c r="F13" s="41">
        <v>68757015.640000001</v>
      </c>
      <c r="G13" s="42">
        <v>261655599.63</v>
      </c>
      <c r="H13" s="32"/>
    </row>
    <row r="14" spans="1:8" s="12" customFormat="1" ht="15.75" customHeight="1" x14ac:dyDescent="0.25">
      <c r="A14" s="13"/>
      <c r="B14" s="43" t="s">
        <v>19</v>
      </c>
      <c r="C14" s="38"/>
      <c r="D14" s="38"/>
      <c r="E14" s="44"/>
      <c r="F14" s="45"/>
      <c r="G14" s="44"/>
    </row>
    <row r="15" spans="1:8" s="12" customFormat="1" ht="18.75" x14ac:dyDescent="0.25">
      <c r="A15" s="13"/>
      <c r="B15" s="46" t="s">
        <v>20</v>
      </c>
      <c r="C15" s="47">
        <f t="shared" ref="C15:G16" si="0">C266</f>
        <v>52448677</v>
      </c>
      <c r="D15" s="47">
        <f t="shared" si="0"/>
        <v>50917338</v>
      </c>
      <c r="E15" s="47">
        <f t="shared" si="0"/>
        <v>47778764.609999999</v>
      </c>
      <c r="F15" s="47">
        <f t="shared" si="0"/>
        <v>26310888.520000003</v>
      </c>
      <c r="G15" s="47">
        <f t="shared" si="0"/>
        <v>47057788.329999998</v>
      </c>
    </row>
    <row r="16" spans="1:8" s="19" customFormat="1" ht="15.75" customHeight="1" x14ac:dyDescent="0.25">
      <c r="A16" s="48"/>
      <c r="B16" s="21" t="s">
        <v>21</v>
      </c>
      <c r="C16" s="25">
        <f t="shared" si="0"/>
        <v>1895000</v>
      </c>
      <c r="D16" s="25">
        <f t="shared" si="0"/>
        <v>1895000</v>
      </c>
      <c r="E16" s="25">
        <f t="shared" si="0"/>
        <v>1895000</v>
      </c>
      <c r="F16" s="25">
        <f t="shared" si="0"/>
        <v>440288.54000000004</v>
      </c>
      <c r="G16" s="25">
        <f t="shared" si="0"/>
        <v>1985000</v>
      </c>
      <c r="H16" s="23"/>
    </row>
    <row r="17" spans="1:84" s="19" customFormat="1" ht="15.75" customHeight="1" x14ac:dyDescent="0.2">
      <c r="A17" s="21"/>
      <c r="B17" s="49" t="s">
        <v>22</v>
      </c>
      <c r="C17" s="25">
        <f>C280</f>
        <v>28251000</v>
      </c>
      <c r="D17" s="25">
        <f>D280</f>
        <v>26869575</v>
      </c>
      <c r="E17" s="25">
        <f>E280</f>
        <v>24033615</v>
      </c>
      <c r="F17" s="25">
        <f>F280</f>
        <v>14287648.27</v>
      </c>
      <c r="G17" s="25">
        <f>G280</f>
        <v>27050000</v>
      </c>
      <c r="H17" s="23"/>
    </row>
    <row r="18" spans="1:84" s="19" customFormat="1" ht="15.75" customHeight="1" x14ac:dyDescent="0.2">
      <c r="A18" s="49"/>
      <c r="B18" s="49" t="s">
        <v>23</v>
      </c>
      <c r="C18" s="22">
        <f>C301</f>
        <v>6934000</v>
      </c>
      <c r="D18" s="22">
        <f>D301</f>
        <v>6934000</v>
      </c>
      <c r="E18" s="22">
        <f>E301</f>
        <v>6639123.5999999996</v>
      </c>
      <c r="F18" s="22">
        <f>F301</f>
        <v>3111784.6</v>
      </c>
      <c r="G18" s="22">
        <f>G301</f>
        <v>2334000</v>
      </c>
      <c r="H18" s="23"/>
    </row>
    <row r="19" spans="1:84" s="19" customFormat="1" ht="15.75" customHeight="1" x14ac:dyDescent="0.2">
      <c r="A19" s="50"/>
      <c r="B19" s="50" t="s">
        <v>24</v>
      </c>
      <c r="C19" s="31">
        <f>C315</f>
        <v>15368677</v>
      </c>
      <c r="D19" s="31">
        <f>D315</f>
        <v>15218763</v>
      </c>
      <c r="E19" s="31">
        <f>E315</f>
        <v>15211026.01</v>
      </c>
      <c r="F19" s="31">
        <f>F315</f>
        <v>8471167.1100000013</v>
      </c>
      <c r="G19" s="31">
        <f>G315</f>
        <v>15688788.33</v>
      </c>
      <c r="H19" s="23"/>
    </row>
    <row r="20" spans="1:84" s="19" customFormat="1" ht="18.75" x14ac:dyDescent="0.25">
      <c r="A20" s="49"/>
      <c r="B20" s="51" t="s">
        <v>25</v>
      </c>
      <c r="C20" s="47">
        <f t="shared" ref="C20:F21" si="1">C354</f>
        <v>79701343</v>
      </c>
      <c r="D20" s="47">
        <f t="shared" si="1"/>
        <v>69000343</v>
      </c>
      <c r="E20" s="47">
        <f t="shared" si="1"/>
        <v>1689192.23</v>
      </c>
      <c r="F20" s="47">
        <f t="shared" si="1"/>
        <v>5818563.0100000007</v>
      </c>
      <c r="G20" s="47">
        <f>SUM(G21:G25)</f>
        <v>114484000</v>
      </c>
      <c r="H20" s="12"/>
    </row>
    <row r="21" spans="1:84" s="19" customFormat="1" ht="15.75" customHeight="1" x14ac:dyDescent="0.2">
      <c r="A21" s="21"/>
      <c r="B21" s="21" t="s">
        <v>26</v>
      </c>
      <c r="C21" s="25">
        <f t="shared" si="1"/>
        <v>1000000</v>
      </c>
      <c r="D21" s="25">
        <f t="shared" si="1"/>
        <v>1004840</v>
      </c>
      <c r="E21" s="25">
        <f t="shared" si="1"/>
        <v>374258.72</v>
      </c>
      <c r="F21" s="25">
        <f t="shared" si="1"/>
        <v>380258.72</v>
      </c>
      <c r="G21" s="25">
        <f>G355</f>
        <v>5530000</v>
      </c>
      <c r="H21" s="23"/>
    </row>
    <row r="22" spans="1:84" s="19" customFormat="1" ht="15.75" customHeight="1" x14ac:dyDescent="0.2">
      <c r="A22" s="21"/>
      <c r="B22" s="49" t="s">
        <v>27</v>
      </c>
      <c r="C22" s="25">
        <f>C370</f>
        <v>28360000</v>
      </c>
      <c r="D22" s="25">
        <f>D370</f>
        <v>26188160</v>
      </c>
      <c r="E22" s="25">
        <f>E370</f>
        <v>850886.86</v>
      </c>
      <c r="F22" s="25">
        <f>F370</f>
        <v>3217923.7600000002</v>
      </c>
      <c r="G22" s="25">
        <v>38460500</v>
      </c>
      <c r="H22" s="23"/>
    </row>
    <row r="23" spans="1:84" s="19" customFormat="1" ht="15.75" customHeight="1" x14ac:dyDescent="0.2">
      <c r="A23" s="21"/>
      <c r="B23" s="49" t="s">
        <v>28</v>
      </c>
      <c r="C23" s="25">
        <f>C432</f>
        <v>10270000</v>
      </c>
      <c r="D23" s="25">
        <f>D432</f>
        <v>4360000</v>
      </c>
      <c r="E23" s="25">
        <f>E432</f>
        <v>1000</v>
      </c>
      <c r="F23" s="25">
        <f>F432</f>
        <v>1152211.8800000001</v>
      </c>
      <c r="G23" s="25">
        <f>G432</f>
        <v>6295000</v>
      </c>
      <c r="H23" s="23"/>
    </row>
    <row r="24" spans="1:84" s="19" customFormat="1" ht="15.75" customHeight="1" x14ac:dyDescent="0.2">
      <c r="A24" s="21"/>
      <c r="B24" s="21" t="s">
        <v>29</v>
      </c>
      <c r="C24" s="25">
        <f>C445</f>
        <v>38897343</v>
      </c>
      <c r="D24" s="25">
        <f>D445</f>
        <v>36797343</v>
      </c>
      <c r="E24" s="25">
        <f>E445</f>
        <v>313046.65000000002</v>
      </c>
      <c r="F24" s="25">
        <f>F445</f>
        <v>963168.65</v>
      </c>
      <c r="G24" s="25">
        <v>63726000</v>
      </c>
      <c r="H24" s="23"/>
    </row>
    <row r="25" spans="1:84" s="19" customFormat="1" ht="15.75" customHeight="1" x14ac:dyDescent="0.2">
      <c r="A25" s="52"/>
      <c r="B25" s="53" t="s">
        <v>30</v>
      </c>
      <c r="C25" s="54">
        <f>C476</f>
        <v>1174000</v>
      </c>
      <c r="D25" s="54">
        <f>D476</f>
        <v>650000</v>
      </c>
      <c r="E25" s="54">
        <f>E476</f>
        <v>150000</v>
      </c>
      <c r="F25" s="54">
        <f>F476</f>
        <v>105000</v>
      </c>
      <c r="G25" s="54">
        <f>G476</f>
        <v>472500</v>
      </c>
      <c r="H25" s="23"/>
    </row>
    <row r="26" spans="1:84" s="19" customFormat="1" ht="18.75" x14ac:dyDescent="0.3">
      <c r="A26" s="55"/>
      <c r="B26" s="56" t="s">
        <v>31</v>
      </c>
      <c r="C26" s="57">
        <f>C481</f>
        <v>3086000</v>
      </c>
      <c r="D26" s="57">
        <f>D481</f>
        <v>4456000</v>
      </c>
      <c r="E26" s="57">
        <f>E481</f>
        <v>4273000</v>
      </c>
      <c r="F26" s="57">
        <f>F481</f>
        <v>3290243</v>
      </c>
      <c r="G26" s="57">
        <f>G481</f>
        <v>3640000</v>
      </c>
    </row>
    <row r="27" spans="1:84" s="58" customFormat="1" ht="18.75" x14ac:dyDescent="0.3">
      <c r="A27" s="50"/>
      <c r="B27" s="59" t="s">
        <v>32</v>
      </c>
      <c r="C27" s="60">
        <f>C486</f>
        <v>10612697</v>
      </c>
      <c r="D27" s="60">
        <v>9354593</v>
      </c>
      <c r="E27" s="60">
        <v>9354593</v>
      </c>
      <c r="F27" s="60">
        <v>5300735.47</v>
      </c>
      <c r="G27" s="60">
        <v>10752956</v>
      </c>
    </row>
    <row r="28" spans="1:84" s="19" customFormat="1" ht="18.75" x14ac:dyDescent="0.3">
      <c r="A28" s="55"/>
      <c r="B28" s="56" t="s">
        <v>33</v>
      </c>
      <c r="C28" s="57">
        <f>C492</f>
        <v>6426417</v>
      </c>
      <c r="D28" s="57">
        <f>D492</f>
        <v>6357417</v>
      </c>
      <c r="E28" s="57">
        <f>E492</f>
        <v>6413417</v>
      </c>
      <c r="F28" s="57">
        <f>F492</f>
        <v>4365980.75</v>
      </c>
      <c r="G28" s="57">
        <f>G492</f>
        <v>7038417</v>
      </c>
    </row>
    <row r="29" spans="1:84" s="19" customFormat="1" ht="18.75" x14ac:dyDescent="0.3">
      <c r="A29" s="52"/>
      <c r="B29" s="61" t="s">
        <v>34</v>
      </c>
      <c r="C29" s="62">
        <f>C503</f>
        <v>112000</v>
      </c>
      <c r="D29" s="62">
        <f>D503</f>
        <v>112000</v>
      </c>
      <c r="E29" s="62">
        <f>E503</f>
        <v>73000</v>
      </c>
      <c r="F29" s="62">
        <f>F503</f>
        <v>33098</v>
      </c>
      <c r="G29" s="62">
        <f>G503</f>
        <v>112000</v>
      </c>
      <c r="H29" s="23"/>
    </row>
    <row r="30" spans="1:84" s="63" customFormat="1" ht="18.75" x14ac:dyDescent="0.25">
      <c r="A30" s="64"/>
      <c r="B30" s="65" t="s">
        <v>35</v>
      </c>
      <c r="C30" s="66">
        <f>C507</f>
        <v>500000</v>
      </c>
      <c r="D30" s="66">
        <f>D507</f>
        <v>1201000</v>
      </c>
      <c r="E30" s="66">
        <f>E507</f>
        <v>701000</v>
      </c>
      <c r="F30" s="66">
        <f>F507</f>
        <v>1201000</v>
      </c>
      <c r="G30" s="66">
        <f>G507</f>
        <v>500000</v>
      </c>
      <c r="H30" s="23"/>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row>
    <row r="31" spans="1:84" s="19" customFormat="1" ht="18.75" x14ac:dyDescent="0.3">
      <c r="A31" s="43"/>
      <c r="B31" s="67" t="s">
        <v>36</v>
      </c>
      <c r="C31" s="68">
        <f t="shared" ref="C31:F32" si="2">C511</f>
        <v>117286140</v>
      </c>
      <c r="D31" s="69">
        <f t="shared" si="2"/>
        <v>125496783.28</v>
      </c>
      <c r="E31" s="69">
        <f t="shared" si="2"/>
        <v>125496783.28</v>
      </c>
      <c r="F31" s="69">
        <f t="shared" si="2"/>
        <v>82606294.439999998</v>
      </c>
      <c r="G31" s="69">
        <f>SUM(G32:G34)</f>
        <v>165843398.80000001</v>
      </c>
    </row>
    <row r="32" spans="1:84" s="19" customFormat="1" ht="15.75" customHeight="1" x14ac:dyDescent="0.25">
      <c r="A32" s="48"/>
      <c r="B32" s="21" t="s">
        <v>37</v>
      </c>
      <c r="C32" s="25">
        <f t="shared" si="2"/>
        <v>55530000</v>
      </c>
      <c r="D32" s="25">
        <f t="shared" si="2"/>
        <v>50086908.670000002</v>
      </c>
      <c r="E32" s="25">
        <f t="shared" si="2"/>
        <v>50086908.670000002</v>
      </c>
      <c r="F32" s="25">
        <f t="shared" si="2"/>
        <v>24467486.900000002</v>
      </c>
      <c r="G32" s="25">
        <v>84320582.799999997</v>
      </c>
      <c r="H32" s="23"/>
    </row>
    <row r="33" spans="1:8" s="19" customFormat="1" ht="15.75" customHeight="1" x14ac:dyDescent="0.2">
      <c r="A33" s="21"/>
      <c r="B33" s="21" t="s">
        <v>38</v>
      </c>
      <c r="C33" s="25">
        <v>39914000</v>
      </c>
      <c r="D33" s="25">
        <f>D564</f>
        <v>60000</v>
      </c>
      <c r="E33" s="25">
        <v>39435236.609999999</v>
      </c>
      <c r="F33" s="25">
        <f>F564</f>
        <v>23782.41</v>
      </c>
      <c r="G33" s="25">
        <v>63946000</v>
      </c>
      <c r="H33" s="23"/>
    </row>
    <row r="34" spans="1:8" s="19" customFormat="1" ht="15.75" customHeight="1" x14ac:dyDescent="0.2">
      <c r="A34" s="50"/>
      <c r="B34" s="53" t="s">
        <v>39</v>
      </c>
      <c r="C34" s="31">
        <v>21842.14</v>
      </c>
      <c r="D34" s="31">
        <f>D589</f>
        <v>150000</v>
      </c>
      <c r="E34" s="31">
        <v>35974638</v>
      </c>
      <c r="F34" s="31">
        <f>F589</f>
        <v>59769</v>
      </c>
      <c r="G34" s="31">
        <v>17576816</v>
      </c>
      <c r="H34" s="23"/>
    </row>
    <row r="35" spans="1:8" s="19" customFormat="1" ht="18.75" x14ac:dyDescent="0.3">
      <c r="A35" s="53"/>
      <c r="B35" s="70" t="s">
        <v>40</v>
      </c>
      <c r="C35" s="71">
        <f>C604</f>
        <v>24216100</v>
      </c>
      <c r="D35" s="71">
        <f>D604</f>
        <v>26216100</v>
      </c>
      <c r="E35" s="71">
        <f>E604</f>
        <v>26000000</v>
      </c>
      <c r="F35" s="71">
        <f>F604</f>
        <v>16002050.35</v>
      </c>
      <c r="G35" s="71">
        <f>G604</f>
        <v>24084500</v>
      </c>
    </row>
    <row r="36" spans="1:8" s="19" customFormat="1" ht="18.75" x14ac:dyDescent="0.3">
      <c r="A36" s="53"/>
      <c r="B36" s="70" t="s">
        <v>41</v>
      </c>
      <c r="C36" s="71">
        <f>C608</f>
        <v>36789421</v>
      </c>
      <c r="D36" s="71">
        <f>D608</f>
        <v>33301421</v>
      </c>
      <c r="E36" s="71">
        <f>E608</f>
        <v>30587183.09</v>
      </c>
      <c r="F36" s="71">
        <f>F608</f>
        <v>14768627.58</v>
      </c>
      <c r="G36" s="71">
        <f>G608</f>
        <v>34895800</v>
      </c>
    </row>
    <row r="37" spans="1:8" s="19" customFormat="1" ht="18.75" x14ac:dyDescent="0.2">
      <c r="A37" s="55"/>
      <c r="B37" s="72" t="s">
        <v>42</v>
      </c>
      <c r="C37" s="73">
        <f>C625</f>
        <v>153267660</v>
      </c>
      <c r="D37" s="74">
        <f>D625</f>
        <v>152405979</v>
      </c>
      <c r="E37" s="74">
        <f>E625</f>
        <v>152405979</v>
      </c>
      <c r="F37" s="74">
        <f>F625</f>
        <v>87122082</v>
      </c>
      <c r="G37" s="74">
        <f>G625</f>
        <v>149365960</v>
      </c>
    </row>
    <row r="38" spans="1:8" s="19" customFormat="1" ht="18.75" x14ac:dyDescent="0.3">
      <c r="A38" s="75"/>
      <c r="B38" s="67" t="s">
        <v>43</v>
      </c>
      <c r="C38" s="69">
        <f t="shared" ref="C38:G39" si="3">C633</f>
        <v>10199000</v>
      </c>
      <c r="D38" s="69">
        <f t="shared" si="3"/>
        <v>10026000</v>
      </c>
      <c r="E38" s="69">
        <f t="shared" si="3"/>
        <v>8890100</v>
      </c>
      <c r="F38" s="69">
        <f t="shared" si="3"/>
        <v>6802858.8700000001</v>
      </c>
      <c r="G38" s="69">
        <f t="shared" si="3"/>
        <v>10937288</v>
      </c>
      <c r="H38" s="23"/>
    </row>
    <row r="39" spans="1:8" s="19" customFormat="1" ht="16.5" customHeight="1" x14ac:dyDescent="0.2">
      <c r="A39" s="76"/>
      <c r="B39" s="76" t="s">
        <v>44</v>
      </c>
      <c r="C39" s="25">
        <f t="shared" si="3"/>
        <v>3459000</v>
      </c>
      <c r="D39" s="25">
        <f t="shared" si="3"/>
        <v>3286000</v>
      </c>
      <c r="E39" s="25">
        <f t="shared" si="3"/>
        <v>2734100</v>
      </c>
      <c r="F39" s="25">
        <f t="shared" si="3"/>
        <v>769858.87000000011</v>
      </c>
      <c r="G39" s="25">
        <f t="shared" si="3"/>
        <v>3067000</v>
      </c>
      <c r="H39" s="23"/>
    </row>
    <row r="40" spans="1:8" s="19" customFormat="1" ht="16.5" customHeight="1" x14ac:dyDescent="0.2">
      <c r="A40" s="50"/>
      <c r="B40" s="50" t="s">
        <v>45</v>
      </c>
      <c r="C40" s="31">
        <f>C662</f>
        <v>6740000</v>
      </c>
      <c r="D40" s="31">
        <f>D662</f>
        <v>6740000</v>
      </c>
      <c r="E40" s="31">
        <f>E662</f>
        <v>6156000</v>
      </c>
      <c r="F40" s="31">
        <f>F662</f>
        <v>6033000</v>
      </c>
      <c r="G40" s="31">
        <f>G662</f>
        <v>7870288</v>
      </c>
    </row>
    <row r="41" spans="1:8" s="19" customFormat="1" ht="18.75" x14ac:dyDescent="0.3">
      <c r="A41" s="75"/>
      <c r="B41" s="77" t="s">
        <v>46</v>
      </c>
      <c r="C41" s="78">
        <f>C673</f>
        <v>14255100</v>
      </c>
      <c r="D41" s="78">
        <f>D673</f>
        <v>20033588</v>
      </c>
      <c r="E41" s="78">
        <f>E673</f>
        <v>20033588</v>
      </c>
      <c r="F41" s="78">
        <f>F673</f>
        <v>7184316.8099999996</v>
      </c>
      <c r="G41" s="78">
        <f>G673</f>
        <v>13505100</v>
      </c>
    </row>
    <row r="42" spans="1:8" s="19" customFormat="1" ht="16.5" customHeight="1" x14ac:dyDescent="0.3">
      <c r="A42" s="21"/>
      <c r="B42" s="79" t="s">
        <v>47</v>
      </c>
      <c r="C42" s="80">
        <f t="shared" ref="C42:G44" si="4">C675</f>
        <v>6911500</v>
      </c>
      <c r="D42" s="80">
        <f t="shared" si="4"/>
        <v>10203820</v>
      </c>
      <c r="E42" s="80">
        <f t="shared" si="4"/>
        <v>10203820</v>
      </c>
      <c r="F42" s="80">
        <f t="shared" si="4"/>
        <v>3433058.91</v>
      </c>
      <c r="G42" s="80">
        <f t="shared" si="4"/>
        <v>6835500</v>
      </c>
    </row>
    <row r="43" spans="1:8" s="19" customFormat="1" ht="16.5" customHeight="1" x14ac:dyDescent="0.3">
      <c r="A43" s="49"/>
      <c r="B43" s="81" t="s">
        <v>48</v>
      </c>
      <c r="C43" s="69">
        <f t="shared" si="4"/>
        <v>1796800</v>
      </c>
      <c r="D43" s="69">
        <f t="shared" si="4"/>
        <v>2479432</v>
      </c>
      <c r="E43" s="69">
        <f t="shared" si="4"/>
        <v>2479432</v>
      </c>
      <c r="F43" s="69">
        <f t="shared" si="4"/>
        <v>763396.3</v>
      </c>
      <c r="G43" s="69">
        <f t="shared" si="4"/>
        <v>1739300</v>
      </c>
    </row>
    <row r="44" spans="1:8" s="19" customFormat="1" ht="16.5" customHeight="1" x14ac:dyDescent="0.3">
      <c r="A44" s="53"/>
      <c r="B44" s="82" t="s">
        <v>49</v>
      </c>
      <c r="C44" s="71">
        <f t="shared" si="4"/>
        <v>5546800</v>
      </c>
      <c r="D44" s="71">
        <f t="shared" si="4"/>
        <v>7350336</v>
      </c>
      <c r="E44" s="71">
        <f t="shared" si="4"/>
        <v>7350336</v>
      </c>
      <c r="F44" s="71">
        <f t="shared" si="4"/>
        <v>2987864.6</v>
      </c>
      <c r="G44" s="71">
        <f t="shared" si="4"/>
        <v>4930300</v>
      </c>
      <c r="H44" s="23"/>
    </row>
    <row r="45" spans="1:8" s="19" customFormat="1" ht="18.75" x14ac:dyDescent="0.3">
      <c r="A45" s="83"/>
      <c r="B45" s="56" t="s">
        <v>50</v>
      </c>
      <c r="C45" s="57">
        <f>C679</f>
        <v>48341000</v>
      </c>
      <c r="D45" s="57">
        <f>D679</f>
        <v>48246622</v>
      </c>
      <c r="E45" s="57">
        <f>E679</f>
        <v>48220555</v>
      </c>
      <c r="F45" s="57">
        <f>F679</f>
        <v>26931631</v>
      </c>
      <c r="G45" s="57">
        <f>G679</f>
        <v>58483000</v>
      </c>
    </row>
    <row r="46" spans="1:8" s="19" customFormat="1" ht="18.75" customHeight="1" x14ac:dyDescent="0.3">
      <c r="A46" s="83"/>
      <c r="B46" s="56" t="s">
        <v>51</v>
      </c>
      <c r="C46" s="84">
        <f>C702</f>
        <v>272420000</v>
      </c>
      <c r="D46" s="57">
        <f>D702</f>
        <v>198055883.74000001</v>
      </c>
      <c r="E46" s="57">
        <v>183951155.44</v>
      </c>
      <c r="F46" s="57">
        <f>F702</f>
        <v>96334031.909999996</v>
      </c>
      <c r="G46" s="57">
        <v>224822000</v>
      </c>
      <c r="H46" s="85"/>
    </row>
    <row r="47" spans="1:8" s="19" customFormat="1" ht="19.5" customHeight="1" x14ac:dyDescent="0.3">
      <c r="A47" s="75"/>
      <c r="B47" s="86" t="s">
        <v>52</v>
      </c>
      <c r="C47" s="78">
        <f>C885</f>
        <v>1211750</v>
      </c>
      <c r="D47" s="78">
        <f>D885</f>
        <v>637750</v>
      </c>
      <c r="E47" s="78">
        <f>E885</f>
        <v>379640</v>
      </c>
      <c r="F47" s="78">
        <f>F885</f>
        <v>120303.64</v>
      </c>
      <c r="G47" s="78">
        <f>G885</f>
        <v>600000</v>
      </c>
      <c r="H47" s="1"/>
    </row>
    <row r="48" spans="1:8" s="19" customFormat="1" ht="15.75" customHeight="1" x14ac:dyDescent="0.2">
      <c r="A48" s="53"/>
      <c r="B48" s="87" t="s">
        <v>53</v>
      </c>
      <c r="C48" s="54">
        <f>C896</f>
        <v>574000</v>
      </c>
      <c r="D48" s="54">
        <f>D896</f>
        <v>0</v>
      </c>
      <c r="E48" s="54">
        <f>E896</f>
        <v>0</v>
      </c>
      <c r="F48" s="54">
        <f>F896</f>
        <v>0</v>
      </c>
      <c r="G48" s="54">
        <f>G896</f>
        <v>0</v>
      </c>
      <c r="H48" s="88"/>
    </row>
    <row r="49" spans="1:8" s="19" customFormat="1" ht="18.75" x14ac:dyDescent="0.3">
      <c r="A49" s="52"/>
      <c r="B49" s="67" t="s">
        <v>54</v>
      </c>
      <c r="C49" s="69">
        <f>C899</f>
        <v>39215960</v>
      </c>
      <c r="D49" s="69">
        <f>D899</f>
        <v>110513968.37</v>
      </c>
      <c r="E49" s="69">
        <f>E899</f>
        <v>104362912.75</v>
      </c>
      <c r="F49" s="69">
        <f>F899</f>
        <v>111132121.87</v>
      </c>
      <c r="G49" s="69">
        <f>G899</f>
        <v>36184308.620000005</v>
      </c>
      <c r="H49" s="88"/>
    </row>
    <row r="50" spans="1:8" s="12" customFormat="1" ht="23.25" customHeight="1" x14ac:dyDescent="0.3">
      <c r="A50" s="89"/>
      <c r="B50" s="90" t="s">
        <v>55</v>
      </c>
      <c r="C50" s="36">
        <f>C922</f>
        <v>870089265</v>
      </c>
      <c r="D50" s="36">
        <f>D922</f>
        <v>866332786.38999999</v>
      </c>
      <c r="E50" s="36">
        <v>780969080.60000002</v>
      </c>
      <c r="F50" s="36">
        <f>F922</f>
        <v>495324827.22000003</v>
      </c>
      <c r="G50" s="36">
        <v>902306516.75</v>
      </c>
      <c r="H50" s="88"/>
    </row>
    <row r="51" spans="1:8" s="12" customFormat="1" ht="23.25" hidden="1" customHeight="1" x14ac:dyDescent="0.3">
      <c r="A51" s="89"/>
      <c r="B51" s="90"/>
      <c r="C51" s="91"/>
      <c r="D51" s="91"/>
      <c r="E51" s="91"/>
      <c r="F51" s="91"/>
      <c r="G51" s="91"/>
      <c r="H51" s="88"/>
    </row>
    <row r="52" spans="1:8" ht="22.5" hidden="1" customHeight="1" x14ac:dyDescent="0.3">
      <c r="A52" s="92"/>
      <c r="B52" s="93" t="s">
        <v>56</v>
      </c>
      <c r="C52" s="94"/>
      <c r="D52" s="94"/>
      <c r="E52" s="95"/>
      <c r="F52" s="96"/>
      <c r="G52" s="97"/>
      <c r="H52" s="88"/>
    </row>
    <row r="53" spans="1:8" s="98" customFormat="1" ht="18" hidden="1" x14ac:dyDescent="0.25">
      <c r="A53" s="99"/>
      <c r="B53" s="100" t="s">
        <v>57</v>
      </c>
      <c r="C53" s="101">
        <f>SUM(C54:C66,C70,C73:C76,C83:C85)</f>
        <v>444580702</v>
      </c>
      <c r="D53" s="101">
        <f>SUM(D54:D66,D70,D73:D76,D83:D85)</f>
        <v>371511957.44</v>
      </c>
      <c r="E53" s="101">
        <f>SUM(E54:E66,E70,E73:E76,E83:E85)</f>
        <v>371694661.44</v>
      </c>
      <c r="F53" s="101">
        <f>SUM(F54:F66,F70,F73:F76,F83:F85)</f>
        <v>255798528.65000004</v>
      </c>
      <c r="G53" s="101">
        <f>SUM(G54:G66,G70,G73:G76,G83:G85)</f>
        <v>387416000</v>
      </c>
      <c r="H53" s="88"/>
    </row>
    <row r="54" spans="1:8" s="98" customFormat="1" ht="12.75" hidden="1" customHeight="1" x14ac:dyDescent="0.2">
      <c r="A54" s="102">
        <v>1111</v>
      </c>
      <c r="B54" s="103" t="s">
        <v>58</v>
      </c>
      <c r="C54" s="104">
        <f>(55413000*0.164351/100)*1000-0.63</f>
        <v>91071819</v>
      </c>
      <c r="D54" s="104">
        <f>(55413000*0.164351/100)*1000-0.63-18000000</f>
        <v>73071819</v>
      </c>
      <c r="E54" s="104">
        <f>(55413000*0.164351/100)*1000-0.63-18000000</f>
        <v>73071819</v>
      </c>
      <c r="F54" s="104">
        <v>48301217.43</v>
      </c>
      <c r="G54" s="105">
        <f>(85460000-83860000)/2+83860000</f>
        <v>84660000</v>
      </c>
      <c r="H54" s="88"/>
    </row>
    <row r="55" spans="1:8" s="98" customFormat="1" ht="12.75" hidden="1" customHeight="1" x14ac:dyDescent="0.2">
      <c r="A55" s="106">
        <v>1111</v>
      </c>
      <c r="B55" s="107" t="s">
        <v>59</v>
      </c>
      <c r="C55" s="108">
        <f>(3525000*0.272848/100)*1000</f>
        <v>9617892</v>
      </c>
      <c r="D55" s="108">
        <v>7617892</v>
      </c>
      <c r="E55" s="108">
        <v>7617892</v>
      </c>
      <c r="F55" s="109">
        <v>5100983.9800000004</v>
      </c>
      <c r="G55" s="105">
        <f>(8650000-8490000)/2+8490000</f>
        <v>8570000</v>
      </c>
      <c r="H55" s="88"/>
    </row>
    <row r="56" spans="1:8" s="98" customFormat="1" ht="12.75" hidden="1" customHeight="1" x14ac:dyDescent="0.2">
      <c r="A56" s="106">
        <v>1112</v>
      </c>
      <c r="B56" s="107" t="s">
        <v>60</v>
      </c>
      <c r="C56" s="104">
        <f>(1100000*0.164351/100)*1000</f>
        <v>1807861</v>
      </c>
      <c r="D56" s="104">
        <v>970159</v>
      </c>
      <c r="E56" s="104">
        <v>970159</v>
      </c>
      <c r="F56" s="104">
        <v>574554.49</v>
      </c>
      <c r="G56" s="105">
        <f>(1280000-1140000)/2+1140000</f>
        <v>1210000</v>
      </c>
      <c r="H56" s="88"/>
    </row>
    <row r="57" spans="1:8" s="98" customFormat="1" ht="12.75" hidden="1" customHeight="1" x14ac:dyDescent="0.2">
      <c r="A57" s="106">
        <v>1113</v>
      </c>
      <c r="B57" s="107" t="s">
        <v>61</v>
      </c>
      <c r="C57" s="104">
        <f>(4900000*0.164351/100)*1000</f>
        <v>8053199.0000000009</v>
      </c>
      <c r="D57" s="104">
        <f>(4900000*0.164351/100)*1000-2000000</f>
        <v>6053199.0000000009</v>
      </c>
      <c r="E57" s="104">
        <f>(4900000*0.164351/100)*1000-2000000</f>
        <v>6053199.0000000009</v>
      </c>
      <c r="F57" s="109">
        <v>5051465.68</v>
      </c>
      <c r="G57" s="105">
        <v>8425000</v>
      </c>
      <c r="H57" s="88"/>
    </row>
    <row r="58" spans="1:8" s="98" customFormat="1" ht="12.75" hidden="1" customHeight="1" x14ac:dyDescent="0.2">
      <c r="A58" s="106">
        <v>1121</v>
      </c>
      <c r="B58" s="107" t="s">
        <v>62</v>
      </c>
      <c r="C58" s="104">
        <f>(45100000*0.164351/100)*1000</f>
        <v>74122300.999999985</v>
      </c>
      <c r="D58" s="104">
        <f>(45100000*0.164351/100)*1000-16000000</f>
        <v>58122300.999999985</v>
      </c>
      <c r="E58" s="104">
        <f>(45100000*0.164351/100)*1000-16000000</f>
        <v>58122300.999999985</v>
      </c>
      <c r="F58" s="109">
        <v>33335383.719999999</v>
      </c>
      <c r="G58" s="105">
        <f>(50430000-49560000)/2+49560000</f>
        <v>49995000</v>
      </c>
      <c r="H58" s="88"/>
    </row>
    <row r="59" spans="1:8" s="98" customFormat="1" ht="12.75" hidden="1" customHeight="1" x14ac:dyDescent="0.2">
      <c r="A59" s="106">
        <v>1122</v>
      </c>
      <c r="B59" s="107" t="s">
        <v>63</v>
      </c>
      <c r="C59" s="109">
        <v>25000000</v>
      </c>
      <c r="D59" s="109">
        <v>22015870</v>
      </c>
      <c r="E59" s="109">
        <v>22015870</v>
      </c>
      <c r="F59" s="109">
        <v>22015870</v>
      </c>
      <c r="G59" s="109">
        <v>23000000</v>
      </c>
      <c r="H59" s="88"/>
    </row>
    <row r="60" spans="1:8" s="98" customFormat="1" ht="12.75" hidden="1" customHeight="1" x14ac:dyDescent="0.2">
      <c r="A60" s="106">
        <v>1211</v>
      </c>
      <c r="B60" s="107" t="s">
        <v>64</v>
      </c>
      <c r="C60" s="104">
        <f>(113000000*0.164351/100)*1000</f>
        <v>185716630</v>
      </c>
      <c r="D60" s="104">
        <f>(113000000*0.164351/100)*1000-26000000</f>
        <v>159716630</v>
      </c>
      <c r="E60" s="104">
        <f>(113000000*0.164351/100)*1000-26000000</f>
        <v>159716630</v>
      </c>
      <c r="F60" s="109">
        <v>105223217.38</v>
      </c>
      <c r="G60" s="105">
        <f>(168370000-160100000)/2+160100000</f>
        <v>164235000</v>
      </c>
      <c r="H60" s="88"/>
    </row>
    <row r="61" spans="1:8" s="98" customFormat="1" ht="12.75" hidden="1" customHeight="1" x14ac:dyDescent="0.2">
      <c r="A61" s="106">
        <v>1334</v>
      </c>
      <c r="B61" s="107" t="s">
        <v>65</v>
      </c>
      <c r="C61" s="109">
        <v>50000</v>
      </c>
      <c r="D61" s="109">
        <v>53936.2</v>
      </c>
      <c r="E61" s="109">
        <v>53936.2</v>
      </c>
      <c r="F61" s="108">
        <v>104468.8</v>
      </c>
      <c r="G61" s="105">
        <v>50000</v>
      </c>
      <c r="H61" s="88"/>
    </row>
    <row r="62" spans="1:8" s="98" customFormat="1" ht="12.75" hidden="1" customHeight="1" x14ac:dyDescent="0.2">
      <c r="A62" s="106">
        <v>1335</v>
      </c>
      <c r="B62" s="107" t="s">
        <v>66</v>
      </c>
      <c r="C62" s="109">
        <v>5000</v>
      </c>
      <c r="D62" s="109">
        <v>19055.240000000002</v>
      </c>
      <c r="E62" s="109">
        <v>19055.240000000002</v>
      </c>
      <c r="F62" s="109">
        <v>23555.24</v>
      </c>
      <c r="G62" s="105">
        <v>5000</v>
      </c>
      <c r="H62" s="88"/>
    </row>
    <row r="63" spans="1:8" s="98" customFormat="1" ht="12.75" hidden="1" customHeight="1" x14ac:dyDescent="0.2">
      <c r="A63" s="106">
        <v>1336</v>
      </c>
      <c r="B63" s="107" t="s">
        <v>67</v>
      </c>
      <c r="C63" s="109">
        <v>0</v>
      </c>
      <c r="D63" s="109">
        <v>2800</v>
      </c>
      <c r="E63" s="109">
        <v>2800</v>
      </c>
      <c r="F63" s="109">
        <v>2800</v>
      </c>
      <c r="G63" s="105">
        <v>0</v>
      </c>
      <c r="H63" s="88"/>
    </row>
    <row r="64" spans="1:8" s="98" customFormat="1" ht="26.25" hidden="1" customHeight="1" x14ac:dyDescent="0.2">
      <c r="A64" s="106">
        <v>1340</v>
      </c>
      <c r="B64" s="110" t="s">
        <v>68</v>
      </c>
      <c r="C64" s="109">
        <v>13000000</v>
      </c>
      <c r="D64" s="109">
        <v>13000000</v>
      </c>
      <c r="E64" s="109">
        <v>13000000</v>
      </c>
      <c r="F64" s="109">
        <v>11581542.619999999</v>
      </c>
      <c r="G64" s="109">
        <v>13000000</v>
      </c>
      <c r="H64" s="88"/>
    </row>
    <row r="65" spans="1:34" s="98" customFormat="1" ht="12.75" hidden="1" customHeight="1" x14ac:dyDescent="0.2">
      <c r="A65" s="106">
        <v>1341</v>
      </c>
      <c r="B65" s="107" t="s">
        <v>69</v>
      </c>
      <c r="C65" s="109">
        <v>650000</v>
      </c>
      <c r="D65" s="109">
        <v>650000</v>
      </c>
      <c r="E65" s="109">
        <v>650000</v>
      </c>
      <c r="F65" s="109">
        <v>593763.6</v>
      </c>
      <c r="G65" s="105">
        <v>650000</v>
      </c>
      <c r="H65" s="88"/>
    </row>
    <row r="66" spans="1:34" s="98" customFormat="1" ht="12.75" hidden="1" customHeight="1" x14ac:dyDescent="0.2">
      <c r="A66" s="106">
        <v>1343</v>
      </c>
      <c r="B66" s="107" t="s">
        <v>70</v>
      </c>
      <c r="C66" s="108">
        <f>SUM(C67:C69)</f>
        <v>405000</v>
      </c>
      <c r="D66" s="108">
        <f>SUM(D67:D69)</f>
        <v>305000</v>
      </c>
      <c r="E66" s="108">
        <f>SUM(E67:E69)</f>
        <v>280000</v>
      </c>
      <c r="F66" s="108">
        <f>SUM(F67:F69)</f>
        <v>200753</v>
      </c>
      <c r="G66" s="108">
        <f>SUM(G67:G69)</f>
        <v>385000</v>
      </c>
      <c r="H66" s="32"/>
    </row>
    <row r="67" spans="1:34" ht="12.75" hidden="1" customHeight="1" x14ac:dyDescent="0.2">
      <c r="A67" s="111"/>
      <c r="B67" s="112" t="s">
        <v>71</v>
      </c>
      <c r="C67" s="113">
        <v>300000</v>
      </c>
      <c r="D67" s="113">
        <v>200000</v>
      </c>
      <c r="E67" s="113">
        <v>180000</v>
      </c>
      <c r="F67" s="113">
        <v>153032</v>
      </c>
      <c r="G67" s="114">
        <v>300000</v>
      </c>
      <c r="H67" s="88"/>
    </row>
    <row r="68" spans="1:34" ht="12.75" hidden="1" customHeight="1" x14ac:dyDescent="0.2">
      <c r="A68" s="111"/>
      <c r="B68" s="112" t="s">
        <v>72</v>
      </c>
      <c r="C68" s="113">
        <v>55000</v>
      </c>
      <c r="D68" s="113">
        <v>55000</v>
      </c>
      <c r="E68" s="113">
        <v>50000</v>
      </c>
      <c r="F68" s="113">
        <v>35271</v>
      </c>
      <c r="G68" s="114">
        <v>60000</v>
      </c>
      <c r="H68" s="88"/>
    </row>
    <row r="69" spans="1:34" ht="12.75" hidden="1" customHeight="1" x14ac:dyDescent="0.2">
      <c r="A69" s="111"/>
      <c r="B69" s="112" t="s">
        <v>73</v>
      </c>
      <c r="C69" s="113">
        <v>50000</v>
      </c>
      <c r="D69" s="113">
        <v>50000</v>
      </c>
      <c r="E69" s="113">
        <v>50000</v>
      </c>
      <c r="F69" s="113">
        <v>12450</v>
      </c>
      <c r="G69" s="114">
        <v>25000</v>
      </c>
      <c r="H69" s="88"/>
    </row>
    <row r="70" spans="1:34" s="98" customFormat="1" ht="34.5" hidden="1" customHeight="1" x14ac:dyDescent="0.2">
      <c r="A70" s="106">
        <v>1346</v>
      </c>
      <c r="B70" s="110" t="s">
        <v>74</v>
      </c>
      <c r="C70" s="108">
        <f>SUM(C71:C72)</f>
        <v>90000</v>
      </c>
      <c r="D70" s="108">
        <f>SUM(D71:D72)</f>
        <v>122296</v>
      </c>
      <c r="E70" s="108">
        <f>SUM(E71:E72)</f>
        <v>156000</v>
      </c>
      <c r="F70" s="108">
        <f>SUM(F71:F72)</f>
        <v>132518</v>
      </c>
      <c r="G70" s="105">
        <f>SUM(G71:G72)</f>
        <v>95000</v>
      </c>
      <c r="H70" s="32"/>
    </row>
    <row r="71" spans="1:34" s="2" customFormat="1" hidden="1" x14ac:dyDescent="0.2">
      <c r="A71" s="115"/>
      <c r="B71" s="116" t="s">
        <v>75</v>
      </c>
      <c r="C71" s="113">
        <v>0</v>
      </c>
      <c r="D71" s="113">
        <v>7580</v>
      </c>
      <c r="E71" s="117">
        <v>16000</v>
      </c>
      <c r="F71" s="117">
        <v>12120</v>
      </c>
      <c r="G71" s="114">
        <v>5000</v>
      </c>
      <c r="H71" s="32"/>
    </row>
    <row r="72" spans="1:34" s="118" customFormat="1" hidden="1" x14ac:dyDescent="0.2">
      <c r="A72" s="119"/>
      <c r="B72" s="120" t="s">
        <v>76</v>
      </c>
      <c r="C72" s="121">
        <v>90000</v>
      </c>
      <c r="D72" s="121">
        <v>114716</v>
      </c>
      <c r="E72" s="122">
        <v>140000</v>
      </c>
      <c r="F72" s="122">
        <v>120398</v>
      </c>
      <c r="G72" s="123">
        <v>90000</v>
      </c>
      <c r="H72" s="124"/>
    </row>
    <row r="73" spans="1:34" s="98" customFormat="1" ht="12.75" hidden="1" customHeight="1" x14ac:dyDescent="0.2">
      <c r="A73" s="106">
        <v>1353</v>
      </c>
      <c r="B73" s="107" t="s">
        <v>77</v>
      </c>
      <c r="C73" s="109">
        <v>575000</v>
      </c>
      <c r="D73" s="109">
        <v>575000</v>
      </c>
      <c r="E73" s="109">
        <v>500000</v>
      </c>
      <c r="F73" s="109">
        <v>297300</v>
      </c>
      <c r="G73" s="105">
        <v>600000</v>
      </c>
      <c r="H73" s="88"/>
    </row>
    <row r="74" spans="1:34" s="98" customFormat="1" ht="12.75" hidden="1" customHeight="1" x14ac:dyDescent="0.2">
      <c r="A74" s="106">
        <v>1356</v>
      </c>
      <c r="B74" s="107" t="s">
        <v>78</v>
      </c>
      <c r="C74" s="109">
        <v>250000</v>
      </c>
      <c r="D74" s="109">
        <v>250000</v>
      </c>
      <c r="E74" s="109">
        <v>250000</v>
      </c>
      <c r="F74" s="109">
        <v>242547.84</v>
      </c>
      <c r="G74" s="109">
        <v>250000</v>
      </c>
      <c r="H74" s="32"/>
    </row>
    <row r="75" spans="1:34" s="98" customFormat="1" ht="12.75" hidden="1" customHeight="1" x14ac:dyDescent="0.2">
      <c r="A75" s="106">
        <v>1359</v>
      </c>
      <c r="B75" s="107" t="s">
        <v>79</v>
      </c>
      <c r="C75" s="109">
        <v>0</v>
      </c>
      <c r="D75" s="109">
        <v>0</v>
      </c>
      <c r="E75" s="109">
        <v>0</v>
      </c>
      <c r="F75" s="109">
        <v>45000</v>
      </c>
      <c r="G75" s="105">
        <v>0</v>
      </c>
      <c r="H75" s="32"/>
    </row>
    <row r="76" spans="1:34" s="98" customFormat="1" ht="12.75" hidden="1" customHeight="1" x14ac:dyDescent="0.2">
      <c r="A76" s="106">
        <v>1361</v>
      </c>
      <c r="B76" s="107" t="s">
        <v>80</v>
      </c>
      <c r="C76" s="108">
        <f>SUM(C77:C82)</f>
        <v>8666000</v>
      </c>
      <c r="D76" s="108">
        <f>SUM(D77:D82)</f>
        <v>7466000</v>
      </c>
      <c r="E76" s="108">
        <f>SUM(E77:E82)</f>
        <v>7515000</v>
      </c>
      <c r="F76" s="108">
        <f>SUM(F77:F82)</f>
        <v>6006885</v>
      </c>
      <c r="G76" s="108">
        <f>SUM(G77:G82)</f>
        <v>8086000</v>
      </c>
      <c r="H76" s="88"/>
    </row>
    <row r="77" spans="1:34" ht="12.75" hidden="1" customHeight="1" x14ac:dyDescent="0.2">
      <c r="A77" s="111"/>
      <c r="B77" s="112" t="s">
        <v>81</v>
      </c>
      <c r="C77" s="113">
        <v>5000000</v>
      </c>
      <c r="D77" s="113">
        <v>5000000</v>
      </c>
      <c r="E77" s="113">
        <v>5000000</v>
      </c>
      <c r="F77" s="113">
        <v>4004540</v>
      </c>
      <c r="G77" s="114">
        <v>5500000</v>
      </c>
      <c r="H77" s="88"/>
    </row>
    <row r="78" spans="1:34" ht="39" hidden="1" customHeight="1" x14ac:dyDescent="0.2">
      <c r="A78" s="111"/>
      <c r="B78" s="125" t="s">
        <v>82</v>
      </c>
      <c r="C78" s="113">
        <f>(378+2+30+10)*1000</f>
        <v>420000</v>
      </c>
      <c r="D78" s="113">
        <v>300000</v>
      </c>
      <c r="E78" s="113">
        <v>391000</v>
      </c>
      <c r="F78" s="113">
        <v>276560</v>
      </c>
      <c r="G78" s="114">
        <v>400000</v>
      </c>
      <c r="H78" s="32"/>
    </row>
    <row r="79" spans="1:34" ht="12.75" hidden="1" customHeight="1" x14ac:dyDescent="0.2">
      <c r="A79" s="111"/>
      <c r="B79" s="112" t="s">
        <v>83</v>
      </c>
      <c r="C79" s="113">
        <v>1300000</v>
      </c>
      <c r="D79" s="113">
        <v>1000000</v>
      </c>
      <c r="E79" s="113">
        <v>1000000</v>
      </c>
      <c r="F79" s="113">
        <v>752450</v>
      </c>
      <c r="G79" s="114">
        <v>1000000</v>
      </c>
      <c r="H79" s="88"/>
    </row>
    <row r="80" spans="1:34" s="126" customFormat="1" ht="12.75" hidden="1" customHeight="1" x14ac:dyDescent="0.2">
      <c r="A80" s="127"/>
      <c r="B80" s="128" t="s">
        <v>84</v>
      </c>
      <c r="C80" s="121">
        <v>1780000</v>
      </c>
      <c r="D80" s="121">
        <v>1000000</v>
      </c>
      <c r="E80" s="121">
        <v>950000</v>
      </c>
      <c r="F80" s="121">
        <v>803265</v>
      </c>
      <c r="G80" s="123">
        <v>1000000</v>
      </c>
      <c r="H80" s="129"/>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row>
    <row r="81" spans="1:8" ht="12.75" hidden="1" customHeight="1" x14ac:dyDescent="0.2">
      <c r="A81" s="111"/>
      <c r="B81" s="112" t="s">
        <v>85</v>
      </c>
      <c r="C81" s="113">
        <v>162000</v>
      </c>
      <c r="D81" s="113">
        <v>162000</v>
      </c>
      <c r="E81" s="113">
        <v>170000</v>
      </c>
      <c r="F81" s="113">
        <v>167170</v>
      </c>
      <c r="G81" s="113">
        <v>182000</v>
      </c>
      <c r="H81" s="88"/>
    </row>
    <row r="82" spans="1:8" ht="12.75" hidden="1" customHeight="1" x14ac:dyDescent="0.2">
      <c r="A82" s="111"/>
      <c r="B82" s="112" t="s">
        <v>86</v>
      </c>
      <c r="C82" s="113">
        <v>4000</v>
      </c>
      <c r="D82" s="113">
        <f>1200+2800</f>
        <v>4000</v>
      </c>
      <c r="E82" s="113">
        <v>4000</v>
      </c>
      <c r="F82" s="113">
        <f>100+2800</f>
        <v>2900</v>
      </c>
      <c r="G82" s="114">
        <v>4000</v>
      </c>
      <c r="H82" s="88"/>
    </row>
    <row r="83" spans="1:8" ht="12.75" hidden="1" customHeight="1" x14ac:dyDescent="0.2">
      <c r="A83" s="106">
        <v>1381</v>
      </c>
      <c r="B83" s="107" t="s">
        <v>87</v>
      </c>
      <c r="C83" s="109">
        <v>1500000</v>
      </c>
      <c r="D83" s="109">
        <v>1500000</v>
      </c>
      <c r="E83" s="109">
        <v>1700000</v>
      </c>
      <c r="F83" s="109">
        <v>1597761.76</v>
      </c>
      <c r="G83" s="105">
        <v>1700000</v>
      </c>
      <c r="H83" s="88"/>
    </row>
    <row r="84" spans="1:8" ht="12.75" hidden="1" customHeight="1" x14ac:dyDescent="0.2">
      <c r="A84" s="106">
        <v>1385</v>
      </c>
      <c r="B84" s="107" t="s">
        <v>88</v>
      </c>
      <c r="C84" s="109">
        <v>12000000</v>
      </c>
      <c r="D84" s="109">
        <v>8000000</v>
      </c>
      <c r="E84" s="109">
        <v>8000000</v>
      </c>
      <c r="F84" s="109">
        <v>6888358.1799999997</v>
      </c>
      <c r="G84" s="105">
        <v>10000000</v>
      </c>
      <c r="H84" s="88"/>
    </row>
    <row r="85" spans="1:8" s="98" customFormat="1" ht="12.75" hidden="1" customHeight="1" x14ac:dyDescent="0.2">
      <c r="A85" s="106">
        <v>1511</v>
      </c>
      <c r="B85" s="107" t="s">
        <v>89</v>
      </c>
      <c r="C85" s="109">
        <f>11000000+1000000</f>
        <v>12000000</v>
      </c>
      <c r="D85" s="109">
        <f>11000000+1000000</f>
        <v>12000000</v>
      </c>
      <c r="E85" s="109">
        <f>11000000+1000000</f>
        <v>12000000</v>
      </c>
      <c r="F85" s="109">
        <v>8478581.9299999997</v>
      </c>
      <c r="G85" s="109">
        <v>12500000</v>
      </c>
      <c r="H85" s="88"/>
    </row>
    <row r="86" spans="1:8" s="98" customFormat="1" ht="12.75" hidden="1" customHeight="1" x14ac:dyDescent="0.2">
      <c r="A86" s="131"/>
      <c r="B86" s="132"/>
      <c r="C86" s="133"/>
      <c r="D86" s="133"/>
      <c r="E86" s="133"/>
      <c r="F86" s="134"/>
      <c r="G86" s="135"/>
      <c r="H86" s="88"/>
    </row>
    <row r="87" spans="1:8" s="98" customFormat="1" ht="18.75" hidden="1" customHeight="1" x14ac:dyDescent="0.25">
      <c r="A87" s="136"/>
      <c r="B87" s="64" t="s">
        <v>10</v>
      </c>
      <c r="C87" s="137">
        <f>SUM(C88,C101:C104,C116:C117,C128:C129,C142:C145,C162:C163,C175)</f>
        <v>127930181</v>
      </c>
      <c r="D87" s="137">
        <f>SUM(D88,D101:D104,D116:D117,D128:D129,D142:D145,D162:D163,D175)</f>
        <v>68787440.480000004</v>
      </c>
      <c r="E87" s="137">
        <f>SUM(E88,E101:E104,E116:E117,E128:E129,E142:E145,E162:E163,E175)</f>
        <v>121409960.75000001</v>
      </c>
      <c r="F87" s="137">
        <f>SUM(F88,F101:F104,F116:F117,F128:F129,F142:F145,F162:F163,F175)</f>
        <v>86272625.189999998</v>
      </c>
      <c r="G87" s="137">
        <f>SUM(G88,G101:G104,G116:G117,G128:G129,G142:G145,G162:G163,G175)</f>
        <v>127897541.26000001</v>
      </c>
      <c r="H87" s="88"/>
    </row>
    <row r="88" spans="1:8" s="98" customFormat="1" ht="12.75" hidden="1" customHeight="1" x14ac:dyDescent="0.2">
      <c r="A88" s="138">
        <v>2111</v>
      </c>
      <c r="B88" s="139" t="s">
        <v>90</v>
      </c>
      <c r="C88" s="140">
        <f>SUM(C89:C100)</f>
        <v>13114500</v>
      </c>
      <c r="D88" s="140">
        <f>SUM(D89:D100)</f>
        <v>13361889.02</v>
      </c>
      <c r="E88" s="140">
        <f>SUM(E89:E100)</f>
        <v>12789499.02</v>
      </c>
      <c r="F88" s="140">
        <f>SUM(F89:F100)</f>
        <v>9157928.2999999989</v>
      </c>
      <c r="G88" s="140">
        <f>SUM(G89:G100)</f>
        <v>13681500</v>
      </c>
      <c r="H88" s="88"/>
    </row>
    <row r="89" spans="1:8" ht="12.75" hidden="1" customHeight="1" x14ac:dyDescent="0.2">
      <c r="A89" s="141"/>
      <c r="B89" s="128" t="s">
        <v>91</v>
      </c>
      <c r="C89" s="121">
        <v>0</v>
      </c>
      <c r="D89" s="121">
        <v>0</v>
      </c>
      <c r="E89" s="113">
        <v>510</v>
      </c>
      <c r="F89" s="113">
        <v>510</v>
      </c>
      <c r="G89" s="114">
        <v>0</v>
      </c>
      <c r="H89" s="88"/>
    </row>
    <row r="90" spans="1:8" ht="12.75" hidden="1" customHeight="1" x14ac:dyDescent="0.2">
      <c r="A90" s="141"/>
      <c r="B90" s="128" t="s">
        <v>92</v>
      </c>
      <c r="C90" s="121">
        <v>1000000</v>
      </c>
      <c r="D90" s="113">
        <v>1000000</v>
      </c>
      <c r="E90" s="113">
        <v>1000000</v>
      </c>
      <c r="F90" s="113">
        <v>241188</v>
      </c>
      <c r="G90" s="114">
        <v>1000000</v>
      </c>
      <c r="H90" s="88"/>
    </row>
    <row r="91" spans="1:8" s="130" customFormat="1" ht="12.75" hidden="1" customHeight="1" x14ac:dyDescent="0.2">
      <c r="A91" s="127"/>
      <c r="B91" s="128" t="s">
        <v>93</v>
      </c>
      <c r="C91" s="121">
        <v>720000</v>
      </c>
      <c r="D91" s="121">
        <v>440588</v>
      </c>
      <c r="E91" s="121">
        <v>440588</v>
      </c>
      <c r="F91" s="121">
        <v>367675.18</v>
      </c>
      <c r="G91" s="123">
        <v>720000</v>
      </c>
      <c r="H91" s="129"/>
    </row>
    <row r="92" spans="1:8" ht="12.75" hidden="1" customHeight="1" x14ac:dyDescent="0.2">
      <c r="A92" s="127"/>
      <c r="B92" s="128" t="s">
        <v>94</v>
      </c>
      <c r="C92" s="121">
        <v>10000</v>
      </c>
      <c r="D92" s="121">
        <v>8000</v>
      </c>
      <c r="E92" s="113">
        <v>7000</v>
      </c>
      <c r="F92" s="113">
        <v>6360</v>
      </c>
      <c r="G92" s="114">
        <v>0</v>
      </c>
      <c r="H92" s="88"/>
    </row>
    <row r="93" spans="1:8" ht="12.75" hidden="1" customHeight="1" x14ac:dyDescent="0.2">
      <c r="A93" s="127"/>
      <c r="B93" s="128" t="s">
        <v>95</v>
      </c>
      <c r="C93" s="121">
        <v>5000000</v>
      </c>
      <c r="D93" s="121">
        <v>3950000</v>
      </c>
      <c r="E93" s="121">
        <v>3950000</v>
      </c>
      <c r="F93" s="121">
        <v>2939196.16</v>
      </c>
      <c r="G93" s="114">
        <v>5200000</v>
      </c>
      <c r="H93" s="88"/>
    </row>
    <row r="94" spans="1:8" ht="12.75" hidden="1" customHeight="1" x14ac:dyDescent="0.2">
      <c r="A94" s="127"/>
      <c r="B94" s="128" t="s">
        <v>96</v>
      </c>
      <c r="C94" s="121">
        <v>1248000</v>
      </c>
      <c r="D94" s="121">
        <v>1248000</v>
      </c>
      <c r="E94" s="113">
        <v>800000</v>
      </c>
      <c r="F94" s="113">
        <v>670841.93999999994</v>
      </c>
      <c r="G94" s="114">
        <v>1600000</v>
      </c>
      <c r="H94" s="88"/>
    </row>
    <row r="95" spans="1:8" ht="12.75" hidden="1" customHeight="1" x14ac:dyDescent="0.2">
      <c r="A95" s="127"/>
      <c r="B95" s="128" t="s">
        <v>97</v>
      </c>
      <c r="C95" s="121">
        <v>2685000</v>
      </c>
      <c r="D95" s="121">
        <v>2685000</v>
      </c>
      <c r="E95" s="121">
        <v>2685000</v>
      </c>
      <c r="F95" s="113">
        <v>1781568</v>
      </c>
      <c r="G95" s="114">
        <v>2610000</v>
      </c>
      <c r="H95" s="88"/>
    </row>
    <row r="96" spans="1:8" ht="12.75" hidden="1" customHeight="1" x14ac:dyDescent="0.2">
      <c r="A96" s="127"/>
      <c r="B96" s="128" t="s">
        <v>98</v>
      </c>
      <c r="C96" s="121">
        <v>0</v>
      </c>
      <c r="D96" s="121">
        <v>1578801.02</v>
      </c>
      <c r="E96" s="121">
        <v>1578801.02</v>
      </c>
      <c r="F96" s="121">
        <v>1578801.02</v>
      </c>
      <c r="G96" s="142">
        <v>0</v>
      </c>
      <c r="H96" s="88"/>
    </row>
    <row r="97" spans="1:8" ht="12.75" hidden="1" customHeight="1" x14ac:dyDescent="0.2">
      <c r="A97" s="127"/>
      <c r="B97" s="128" t="s">
        <v>99</v>
      </c>
      <c r="C97" s="121">
        <v>0</v>
      </c>
      <c r="D97" s="121">
        <v>0</v>
      </c>
      <c r="E97" s="113">
        <v>2100</v>
      </c>
      <c r="F97" s="113">
        <v>2100</v>
      </c>
      <c r="G97" s="114">
        <v>0</v>
      </c>
      <c r="H97" s="88"/>
    </row>
    <row r="98" spans="1:8" ht="12.75" hidden="1" customHeight="1" x14ac:dyDescent="0.2">
      <c r="A98" s="127"/>
      <c r="B98" s="128" t="s">
        <v>100</v>
      </c>
      <c r="C98" s="121">
        <v>2400000</v>
      </c>
      <c r="D98" s="121">
        <v>2400000</v>
      </c>
      <c r="E98" s="113">
        <v>2300000</v>
      </c>
      <c r="F98" s="113">
        <v>1569489</v>
      </c>
      <c r="G98" s="114">
        <v>2500000</v>
      </c>
      <c r="H98" s="88"/>
    </row>
    <row r="99" spans="1:8" ht="12.75" hidden="1" customHeight="1" x14ac:dyDescent="0.2">
      <c r="A99" s="127"/>
      <c r="B99" s="128" t="s">
        <v>101</v>
      </c>
      <c r="C99" s="121">
        <v>51000</v>
      </c>
      <c r="D99" s="121">
        <v>51000</v>
      </c>
      <c r="E99" s="143">
        <v>25000</v>
      </c>
      <c r="F99" s="143">
        <v>0</v>
      </c>
      <c r="G99" s="114">
        <v>51000</v>
      </c>
      <c r="H99" s="88"/>
    </row>
    <row r="100" spans="1:8" ht="12.75" hidden="1" customHeight="1" x14ac:dyDescent="0.2">
      <c r="A100" s="127"/>
      <c r="B100" s="128" t="s">
        <v>102</v>
      </c>
      <c r="C100" s="121">
        <v>500</v>
      </c>
      <c r="D100" s="121">
        <v>500</v>
      </c>
      <c r="E100" s="113">
        <v>500</v>
      </c>
      <c r="F100" s="113">
        <v>199</v>
      </c>
      <c r="G100" s="114">
        <v>500</v>
      </c>
      <c r="H100" s="88"/>
    </row>
    <row r="101" spans="1:8" s="98" customFormat="1" ht="12.75" hidden="1" customHeight="1" x14ac:dyDescent="0.2">
      <c r="A101" s="141">
        <v>2119</v>
      </c>
      <c r="B101" s="144" t="s">
        <v>103</v>
      </c>
      <c r="C101" s="145">
        <v>1000000</v>
      </c>
      <c r="D101" s="145">
        <v>1000000</v>
      </c>
      <c r="E101" s="109">
        <v>500000</v>
      </c>
      <c r="F101" s="109">
        <v>318632.28000000003</v>
      </c>
      <c r="G101" s="105">
        <v>1700000</v>
      </c>
      <c r="H101" s="88"/>
    </row>
    <row r="102" spans="1:8" s="98" customFormat="1" ht="12.75" hidden="1" customHeight="1" x14ac:dyDescent="0.2">
      <c r="A102" s="141">
        <v>2122</v>
      </c>
      <c r="B102" s="144" t="s">
        <v>104</v>
      </c>
      <c r="C102" s="145">
        <v>2697894</v>
      </c>
      <c r="D102" s="145">
        <v>2697894</v>
      </c>
      <c r="E102" s="145">
        <v>2697894</v>
      </c>
      <c r="F102" s="109">
        <v>668259.12</v>
      </c>
      <c r="G102" s="105">
        <v>2798840.36</v>
      </c>
      <c r="H102" s="88"/>
    </row>
    <row r="103" spans="1:8" s="98" customFormat="1" ht="27" hidden="1" customHeight="1" x14ac:dyDescent="0.2">
      <c r="A103" s="141">
        <v>2131</v>
      </c>
      <c r="B103" s="146" t="s">
        <v>105</v>
      </c>
      <c r="C103" s="145">
        <v>2000000</v>
      </c>
      <c r="D103" s="145">
        <v>2000000</v>
      </c>
      <c r="E103" s="109">
        <v>1200000</v>
      </c>
      <c r="F103" s="113">
        <v>798850.94</v>
      </c>
      <c r="G103" s="105">
        <v>1650000</v>
      </c>
      <c r="H103" s="88"/>
    </row>
    <row r="104" spans="1:8" s="98" customFormat="1" ht="12.75" hidden="1" customHeight="1" x14ac:dyDescent="0.2">
      <c r="A104" s="141">
        <v>2132</v>
      </c>
      <c r="B104" s="144" t="s">
        <v>106</v>
      </c>
      <c r="C104" s="145">
        <f>SUM(C105:C115)</f>
        <v>88887787</v>
      </c>
      <c r="D104" s="145">
        <f>SUM(D105:D115)</f>
        <v>33418124</v>
      </c>
      <c r="E104" s="145">
        <f>SUM(E105:E115)</f>
        <v>88081881</v>
      </c>
      <c r="F104" s="145">
        <f>SUM(F105:F115)</f>
        <v>64267915.219999999</v>
      </c>
      <c r="G104" s="145">
        <f>SUM(G105:G115)</f>
        <v>92969200.900000006</v>
      </c>
      <c r="H104" s="88"/>
    </row>
    <row r="105" spans="1:8" ht="12.75" hidden="1" customHeight="1" x14ac:dyDescent="0.2">
      <c r="A105" s="127"/>
      <c r="B105" s="128" t="s">
        <v>107</v>
      </c>
      <c r="C105" s="121">
        <v>689530</v>
      </c>
      <c r="D105" s="121">
        <v>713477</v>
      </c>
      <c r="E105" s="113">
        <v>750000</v>
      </c>
      <c r="F105" s="113">
        <v>738822.71</v>
      </c>
      <c r="G105" s="114">
        <v>750000</v>
      </c>
      <c r="H105" s="88"/>
    </row>
    <row r="106" spans="1:8" ht="12.75" hidden="1" customHeight="1" x14ac:dyDescent="0.2">
      <c r="A106" s="127"/>
      <c r="B106" s="128" t="s">
        <v>108</v>
      </c>
      <c r="C106" s="121">
        <v>200</v>
      </c>
      <c r="D106" s="121">
        <v>200</v>
      </c>
      <c r="E106" s="113">
        <v>301</v>
      </c>
      <c r="F106" s="113">
        <v>301</v>
      </c>
      <c r="G106" s="114">
        <v>0</v>
      </c>
      <c r="H106" s="88"/>
    </row>
    <row r="107" spans="1:8" ht="12.75" hidden="1" customHeight="1" x14ac:dyDescent="0.2">
      <c r="A107" s="127"/>
      <c r="B107" s="128" t="s">
        <v>109</v>
      </c>
      <c r="C107" s="121">
        <v>600000</v>
      </c>
      <c r="D107" s="121">
        <v>600000</v>
      </c>
      <c r="E107" s="113">
        <v>800000</v>
      </c>
      <c r="F107" s="113">
        <v>624638.59</v>
      </c>
      <c r="G107" s="114">
        <v>600000</v>
      </c>
      <c r="H107" s="88"/>
    </row>
    <row r="108" spans="1:8" ht="12.75" hidden="1" customHeight="1" x14ac:dyDescent="0.2">
      <c r="A108" s="127"/>
      <c r="B108" s="128" t="s">
        <v>110</v>
      </c>
      <c r="C108" s="121">
        <v>270000</v>
      </c>
      <c r="D108" s="121">
        <v>275040</v>
      </c>
      <c r="E108" s="113">
        <v>275040</v>
      </c>
      <c r="F108" s="113">
        <v>254790</v>
      </c>
      <c r="G108" s="114">
        <v>276000</v>
      </c>
      <c r="H108" s="88"/>
    </row>
    <row r="109" spans="1:8" ht="25.5" hidden="1" customHeight="1" x14ac:dyDescent="0.2">
      <c r="A109" s="127"/>
      <c r="B109" s="147" t="s">
        <v>111</v>
      </c>
      <c r="C109" s="121">
        <v>50941650</v>
      </c>
      <c r="D109" s="113"/>
      <c r="E109" s="113">
        <v>50000000</v>
      </c>
      <c r="F109" s="113">
        <v>33165192.109999999</v>
      </c>
      <c r="G109" s="114">
        <v>52865000</v>
      </c>
      <c r="H109" s="88"/>
    </row>
    <row r="110" spans="1:8" ht="12.75" hidden="1" customHeight="1" x14ac:dyDescent="0.2">
      <c r="A110" s="127"/>
      <c r="B110" s="128" t="s">
        <v>112</v>
      </c>
      <c r="C110" s="121">
        <v>7405</v>
      </c>
      <c r="D110" s="121">
        <v>7405</v>
      </c>
      <c r="E110" s="113">
        <v>14000</v>
      </c>
      <c r="F110" s="113">
        <v>10430</v>
      </c>
      <c r="G110" s="114">
        <f>83405+3+1194792.9</f>
        <v>1278200.8999999999</v>
      </c>
      <c r="H110" s="88"/>
    </row>
    <row r="111" spans="1:8" ht="12.75" hidden="1" customHeight="1" x14ac:dyDescent="0.2">
      <c r="A111" s="127"/>
      <c r="B111" s="128" t="s">
        <v>113</v>
      </c>
      <c r="C111" s="121">
        <v>325002</v>
      </c>
      <c r="D111" s="121">
        <v>325002</v>
      </c>
      <c r="E111" s="113">
        <v>325002</v>
      </c>
      <c r="F111" s="113">
        <v>238617.99</v>
      </c>
      <c r="G111" s="114">
        <v>420000</v>
      </c>
      <c r="H111" s="88"/>
    </row>
    <row r="112" spans="1:8" ht="36.75" hidden="1" customHeight="1" x14ac:dyDescent="0.2">
      <c r="A112" s="127"/>
      <c r="B112" s="120" t="s">
        <v>114</v>
      </c>
      <c r="C112" s="121">
        <f>13000000+3000000+240000+12000+726000+150000</f>
        <v>17128000</v>
      </c>
      <c r="D112" s="121">
        <f>(13000000-1400000)+726000+12000+240000</f>
        <v>12578000</v>
      </c>
      <c r="E112" s="121">
        <v>17000000</v>
      </c>
      <c r="F112" s="113">
        <v>10326987.32</v>
      </c>
      <c r="G112" s="114">
        <f>13500000+3000000+240000+20000+746000+216000+134000</f>
        <v>17856000</v>
      </c>
      <c r="H112" s="88"/>
    </row>
    <row r="113" spans="1:47" ht="12.75" hidden="1" customHeight="1" x14ac:dyDescent="0.2">
      <c r="A113" s="127"/>
      <c r="B113" s="128" t="s">
        <v>115</v>
      </c>
      <c r="C113" s="121">
        <v>18881000</v>
      </c>
      <c r="D113" s="121">
        <v>18881000</v>
      </c>
      <c r="E113" s="113">
        <v>18881538</v>
      </c>
      <c r="F113" s="113">
        <v>18881538</v>
      </c>
      <c r="G113" s="114">
        <v>18881000</v>
      </c>
      <c r="H113" s="88"/>
    </row>
    <row r="114" spans="1:47" ht="12.75" hidden="1" customHeight="1" x14ac:dyDescent="0.2">
      <c r="A114" s="127"/>
      <c r="B114" s="128" t="s">
        <v>116</v>
      </c>
      <c r="C114" s="121">
        <v>18000</v>
      </c>
      <c r="D114" s="121">
        <v>18000</v>
      </c>
      <c r="E114" s="121">
        <v>18000</v>
      </c>
      <c r="F114" s="113">
        <f>9300+3056.5</f>
        <v>12356.5</v>
      </c>
      <c r="G114" s="114">
        <v>18000</v>
      </c>
      <c r="H114" s="148"/>
    </row>
    <row r="115" spans="1:47" ht="12.75" hidden="1" customHeight="1" x14ac:dyDescent="0.2">
      <c r="A115" s="127"/>
      <c r="B115" s="128" t="s">
        <v>117</v>
      </c>
      <c r="C115" s="121">
        <v>27000</v>
      </c>
      <c r="D115" s="121">
        <v>20000</v>
      </c>
      <c r="E115" s="113">
        <v>18000</v>
      </c>
      <c r="F115" s="113">
        <v>14241</v>
      </c>
      <c r="G115" s="114">
        <v>25000</v>
      </c>
      <c r="H115" s="88"/>
    </row>
    <row r="116" spans="1:47" s="98" customFormat="1" ht="12.75" hidden="1" customHeight="1" x14ac:dyDescent="0.2">
      <c r="A116" s="141">
        <v>2141</v>
      </c>
      <c r="B116" s="144" t="s">
        <v>118</v>
      </c>
      <c r="C116" s="145">
        <v>750000</v>
      </c>
      <c r="D116" s="145">
        <v>1000000</v>
      </c>
      <c r="E116" s="109">
        <v>1050000</v>
      </c>
      <c r="F116" s="109">
        <v>983498.08</v>
      </c>
      <c r="G116" s="105">
        <v>300000</v>
      </c>
      <c r="H116" s="88"/>
    </row>
    <row r="117" spans="1:47" s="98" customFormat="1" ht="12.75" hidden="1" customHeight="1" x14ac:dyDescent="0.2">
      <c r="A117" s="141">
        <v>2212</v>
      </c>
      <c r="B117" s="144" t="s">
        <v>119</v>
      </c>
      <c r="C117" s="145">
        <f>SUM(C118:C127)</f>
        <v>15260000</v>
      </c>
      <c r="D117" s="145">
        <f>SUM(D118:D127)</f>
        <v>10130000</v>
      </c>
      <c r="E117" s="145">
        <f>SUM(E118:E127)</f>
        <v>10025670.600000001</v>
      </c>
      <c r="F117" s="145">
        <f>SUM(F118:F127)</f>
        <v>5942047.5999999996</v>
      </c>
      <c r="G117" s="145">
        <f>SUM(G118:G127)</f>
        <v>11127000</v>
      </c>
      <c r="H117" s="88"/>
    </row>
    <row r="118" spans="1:47" ht="12.75" hidden="1" customHeight="1" x14ac:dyDescent="0.2">
      <c r="A118" s="127"/>
      <c r="B118" s="128" t="s">
        <v>120</v>
      </c>
      <c r="C118" s="121">
        <v>10000</v>
      </c>
      <c r="D118" s="121">
        <v>10000</v>
      </c>
      <c r="E118" s="113">
        <v>13000</v>
      </c>
      <c r="F118" s="113">
        <v>11100</v>
      </c>
      <c r="G118" s="114">
        <v>12000</v>
      </c>
      <c r="H118" s="88"/>
    </row>
    <row r="119" spans="1:47" ht="12.75" hidden="1" customHeight="1" x14ac:dyDescent="0.2">
      <c r="A119" s="127"/>
      <c r="B119" s="128" t="s">
        <v>121</v>
      </c>
      <c r="C119" s="121">
        <v>50000</v>
      </c>
      <c r="D119" s="121">
        <v>50000</v>
      </c>
      <c r="E119" s="113">
        <v>50000</v>
      </c>
      <c r="F119" s="113">
        <v>75300</v>
      </c>
      <c r="G119" s="114">
        <v>50000</v>
      </c>
      <c r="H119" s="88"/>
    </row>
    <row r="120" spans="1:47" ht="12.75" hidden="1" customHeight="1" x14ac:dyDescent="0.2">
      <c r="A120" s="127"/>
      <c r="B120" s="128" t="s">
        <v>122</v>
      </c>
      <c r="C120" s="121">
        <v>2600000</v>
      </c>
      <c r="D120" s="121">
        <v>2600000</v>
      </c>
      <c r="E120" s="113">
        <v>1800000</v>
      </c>
      <c r="F120" s="113">
        <v>1189645</v>
      </c>
      <c r="G120" s="114">
        <v>2000000</v>
      </c>
      <c r="H120" s="88"/>
    </row>
    <row r="121" spans="1:47" ht="12.75" hidden="1" customHeight="1" x14ac:dyDescent="0.2">
      <c r="A121" s="127"/>
      <c r="B121" s="128" t="s">
        <v>123</v>
      </c>
      <c r="C121" s="121">
        <v>11500000</v>
      </c>
      <c r="D121" s="121">
        <v>6500000</v>
      </c>
      <c r="E121" s="113">
        <v>7000000</v>
      </c>
      <c r="F121" s="113">
        <v>3920133</v>
      </c>
      <c r="G121" s="114">
        <v>8000000</v>
      </c>
      <c r="H121" s="88"/>
    </row>
    <row r="122" spans="1:47" ht="12.75" hidden="1" customHeight="1" x14ac:dyDescent="0.2">
      <c r="A122" s="127"/>
      <c r="B122" s="128" t="s">
        <v>124</v>
      </c>
      <c r="C122" s="121">
        <v>0</v>
      </c>
      <c r="D122" s="121">
        <v>0</v>
      </c>
      <c r="E122" s="113">
        <v>183943.8</v>
      </c>
      <c r="F122" s="113">
        <v>183943.8</v>
      </c>
      <c r="G122" s="114">
        <v>0</v>
      </c>
      <c r="H122" s="88"/>
    </row>
    <row r="123" spans="1:47" ht="12.75" hidden="1" customHeight="1" x14ac:dyDescent="0.2">
      <c r="A123" s="127"/>
      <c r="B123" s="128" t="s">
        <v>125</v>
      </c>
      <c r="C123" s="121">
        <v>0</v>
      </c>
      <c r="D123" s="121">
        <v>0</v>
      </c>
      <c r="E123" s="113">
        <v>3726.8</v>
      </c>
      <c r="F123" s="113">
        <v>3726.8</v>
      </c>
      <c r="G123" s="114">
        <v>0</v>
      </c>
      <c r="H123" s="88"/>
    </row>
    <row r="124" spans="1:47" ht="12.75" hidden="1" customHeight="1" x14ac:dyDescent="0.2">
      <c r="A124" s="127"/>
      <c r="B124" s="128" t="s">
        <v>126</v>
      </c>
      <c r="C124" s="121">
        <v>0</v>
      </c>
      <c r="D124" s="113">
        <v>0</v>
      </c>
      <c r="E124" s="113">
        <v>10000</v>
      </c>
      <c r="F124" s="113">
        <v>0</v>
      </c>
      <c r="G124" s="114">
        <v>0</v>
      </c>
      <c r="H124" s="88"/>
    </row>
    <row r="125" spans="1:47" ht="12.75" hidden="1" customHeight="1" x14ac:dyDescent="0.2">
      <c r="A125" s="127"/>
      <c r="B125" s="128" t="s">
        <v>127</v>
      </c>
      <c r="C125" s="121">
        <v>650000</v>
      </c>
      <c r="D125" s="121">
        <v>550000</v>
      </c>
      <c r="E125" s="113">
        <v>550000</v>
      </c>
      <c r="F125" s="113">
        <v>274358</v>
      </c>
      <c r="G125" s="114">
        <v>650000</v>
      </c>
      <c r="H125" s="88"/>
    </row>
    <row r="126" spans="1:47" ht="12.75" hidden="1" customHeight="1" x14ac:dyDescent="0.2">
      <c r="A126" s="127"/>
      <c r="B126" s="128" t="s">
        <v>128</v>
      </c>
      <c r="C126" s="121">
        <v>350000</v>
      </c>
      <c r="D126" s="121">
        <v>350000</v>
      </c>
      <c r="E126" s="113">
        <v>350000</v>
      </c>
      <c r="F126" s="113">
        <v>231991</v>
      </c>
      <c r="G126" s="114">
        <v>350000</v>
      </c>
      <c r="H126" s="88"/>
    </row>
    <row r="127" spans="1:47" s="126" customFormat="1" ht="12.75" hidden="1" customHeight="1" x14ac:dyDescent="0.2">
      <c r="A127" s="111"/>
      <c r="B127" s="112" t="s">
        <v>129</v>
      </c>
      <c r="C127" s="149">
        <v>100000</v>
      </c>
      <c r="D127" s="149">
        <v>70000</v>
      </c>
      <c r="E127" s="113">
        <v>65000</v>
      </c>
      <c r="F127" s="113">
        <v>51850</v>
      </c>
      <c r="G127" s="114">
        <v>65000</v>
      </c>
      <c r="H127" s="88"/>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row>
    <row r="128" spans="1:47" s="98" customFormat="1" ht="12.75" hidden="1" customHeight="1" x14ac:dyDescent="0.2">
      <c r="A128" s="141">
        <v>2222</v>
      </c>
      <c r="B128" s="144" t="s">
        <v>130</v>
      </c>
      <c r="C128" s="145">
        <v>0</v>
      </c>
      <c r="D128" s="145">
        <v>18066.169999999998</v>
      </c>
      <c r="E128" s="145">
        <v>18066.169999999998</v>
      </c>
      <c r="F128" s="145">
        <v>18066.169999999998</v>
      </c>
      <c r="G128" s="105">
        <v>0</v>
      </c>
      <c r="H128" s="88"/>
    </row>
    <row r="129" spans="1:14" ht="12.75" hidden="1" customHeight="1" x14ac:dyDescent="0.2">
      <c r="A129" s="106">
        <v>2229</v>
      </c>
      <c r="B129" s="107" t="s">
        <v>131</v>
      </c>
      <c r="C129" s="109">
        <f>SUM(C130:C141)</f>
        <v>0</v>
      </c>
      <c r="D129" s="109">
        <f>SUM(D130:D141)</f>
        <v>664078.59000000008</v>
      </c>
      <c r="E129" s="109">
        <f>SUM(E130:E141)</f>
        <v>755988.00000000012</v>
      </c>
      <c r="F129" s="109">
        <f>SUM(F130:F141)</f>
        <v>755988.00000000012</v>
      </c>
      <c r="G129" s="109">
        <f>SUM(G130:G141)</f>
        <v>0</v>
      </c>
      <c r="H129" s="88"/>
      <c r="N129" s="150"/>
    </row>
    <row r="130" spans="1:14" ht="12.75" hidden="1" customHeight="1" x14ac:dyDescent="0.2">
      <c r="A130" s="112"/>
      <c r="B130" s="112" t="s">
        <v>132</v>
      </c>
      <c r="C130" s="151">
        <v>0</v>
      </c>
      <c r="D130" s="151">
        <v>452562.59</v>
      </c>
      <c r="E130" s="151">
        <v>452562.59</v>
      </c>
      <c r="F130" s="151">
        <v>452562.59</v>
      </c>
      <c r="G130" s="114">
        <v>0</v>
      </c>
      <c r="H130" s="88"/>
      <c r="N130" s="150"/>
    </row>
    <row r="131" spans="1:14" ht="12.75" hidden="1" customHeight="1" x14ac:dyDescent="0.2">
      <c r="A131" s="112"/>
      <c r="B131" s="112" t="s">
        <v>133</v>
      </c>
      <c r="C131" s="151">
        <v>0</v>
      </c>
      <c r="D131" s="151">
        <v>7004</v>
      </c>
      <c r="E131" s="151">
        <v>7004</v>
      </c>
      <c r="F131" s="152">
        <v>7004</v>
      </c>
      <c r="G131" s="114">
        <v>0</v>
      </c>
      <c r="H131" s="88"/>
      <c r="N131" s="150"/>
    </row>
    <row r="132" spans="1:14" ht="12.75" hidden="1" customHeight="1" x14ac:dyDescent="0.2">
      <c r="A132" s="112"/>
      <c r="B132" s="112" t="s">
        <v>134</v>
      </c>
      <c r="C132" s="151">
        <v>0</v>
      </c>
      <c r="D132" s="151">
        <v>204512</v>
      </c>
      <c r="E132" s="152">
        <v>296297</v>
      </c>
      <c r="F132" s="152">
        <v>296297</v>
      </c>
      <c r="G132" s="114">
        <v>0</v>
      </c>
      <c r="H132" s="88"/>
      <c r="N132" s="150"/>
    </row>
    <row r="133" spans="1:14" ht="12.75" hidden="1" customHeight="1" x14ac:dyDescent="0.2">
      <c r="A133" s="112"/>
      <c r="B133" s="112" t="s">
        <v>135</v>
      </c>
      <c r="C133" s="151">
        <v>0</v>
      </c>
      <c r="D133" s="151"/>
      <c r="E133" s="151"/>
      <c r="F133" s="152"/>
      <c r="G133" s="114">
        <v>0</v>
      </c>
      <c r="H133" s="88"/>
      <c r="N133" s="150"/>
    </row>
    <row r="134" spans="1:14" ht="12.75" hidden="1" customHeight="1" x14ac:dyDescent="0.2">
      <c r="A134" s="112"/>
      <c r="B134" s="112" t="s">
        <v>136</v>
      </c>
      <c r="C134" s="151">
        <v>0</v>
      </c>
      <c r="D134" s="151"/>
      <c r="E134" s="151"/>
      <c r="F134" s="152"/>
      <c r="G134" s="114">
        <v>0</v>
      </c>
      <c r="H134" s="88"/>
      <c r="N134" s="150"/>
    </row>
    <row r="135" spans="1:14" ht="12.75" hidden="1" customHeight="1" x14ac:dyDescent="0.2">
      <c r="A135" s="112"/>
      <c r="B135" s="112" t="s">
        <v>137</v>
      </c>
      <c r="C135" s="151">
        <v>0</v>
      </c>
      <c r="D135" s="151"/>
      <c r="E135" s="151"/>
      <c r="F135" s="152"/>
      <c r="G135" s="114">
        <v>0</v>
      </c>
      <c r="H135" s="88"/>
      <c r="N135" s="150"/>
    </row>
    <row r="136" spans="1:14" ht="12.75" hidden="1" customHeight="1" x14ac:dyDescent="0.2">
      <c r="A136" s="112"/>
      <c r="B136" s="112" t="s">
        <v>138</v>
      </c>
      <c r="C136" s="151">
        <v>0</v>
      </c>
      <c r="D136" s="151"/>
      <c r="E136" s="151"/>
      <c r="F136" s="152"/>
      <c r="G136" s="114">
        <v>0</v>
      </c>
      <c r="H136" s="88"/>
      <c r="N136" s="150"/>
    </row>
    <row r="137" spans="1:14" ht="12.75" hidden="1" customHeight="1" x14ac:dyDescent="0.2">
      <c r="A137" s="112"/>
      <c r="B137" s="112" t="s">
        <v>139</v>
      </c>
      <c r="C137" s="151">
        <v>0</v>
      </c>
      <c r="D137" s="151"/>
      <c r="E137" s="151"/>
      <c r="F137" s="152"/>
      <c r="G137" s="114">
        <v>0</v>
      </c>
      <c r="H137" s="88"/>
      <c r="N137" s="150"/>
    </row>
    <row r="138" spans="1:14" ht="12.75" hidden="1" customHeight="1" x14ac:dyDescent="0.2">
      <c r="A138" s="112"/>
      <c r="B138" s="112" t="s">
        <v>140</v>
      </c>
      <c r="C138" s="151">
        <v>0</v>
      </c>
      <c r="D138" s="151"/>
      <c r="E138" s="151"/>
      <c r="F138" s="152"/>
      <c r="G138" s="114">
        <v>0</v>
      </c>
      <c r="H138" s="88"/>
      <c r="N138" s="150"/>
    </row>
    <row r="139" spans="1:14" ht="12.75" hidden="1" customHeight="1" x14ac:dyDescent="0.2">
      <c r="A139" s="112"/>
      <c r="B139" s="112" t="s">
        <v>141</v>
      </c>
      <c r="C139" s="151">
        <v>0</v>
      </c>
      <c r="D139" s="151"/>
      <c r="E139" s="151"/>
      <c r="F139" s="152"/>
      <c r="G139" s="114">
        <v>0</v>
      </c>
      <c r="H139" s="88"/>
      <c r="N139" s="150"/>
    </row>
    <row r="140" spans="1:14" ht="12.75" hidden="1" customHeight="1" x14ac:dyDescent="0.2">
      <c r="A140" s="112"/>
      <c r="B140" s="112" t="s">
        <v>142</v>
      </c>
      <c r="C140" s="151">
        <v>0</v>
      </c>
      <c r="D140" s="151"/>
      <c r="E140" s="151"/>
      <c r="F140" s="152"/>
      <c r="G140" s="114">
        <v>0</v>
      </c>
      <c r="H140" s="88"/>
      <c r="N140" s="150"/>
    </row>
    <row r="141" spans="1:14" ht="12.75" hidden="1" customHeight="1" x14ac:dyDescent="0.2">
      <c r="A141" s="112"/>
      <c r="B141" s="112" t="s">
        <v>143</v>
      </c>
      <c r="C141" s="151">
        <v>0</v>
      </c>
      <c r="D141" s="151">
        <v>0</v>
      </c>
      <c r="E141" s="152">
        <v>124.41</v>
      </c>
      <c r="F141" s="152">
        <v>124.41</v>
      </c>
      <c r="G141" s="114">
        <v>0</v>
      </c>
      <c r="H141" s="88"/>
      <c r="N141" s="150"/>
    </row>
    <row r="142" spans="1:14" ht="12.75" hidden="1" customHeight="1" x14ac:dyDescent="0.2">
      <c r="A142" s="141">
        <v>2310</v>
      </c>
      <c r="B142" s="144" t="s">
        <v>144</v>
      </c>
      <c r="C142" s="145">
        <v>0</v>
      </c>
      <c r="D142" s="145">
        <v>0</v>
      </c>
      <c r="E142" s="109">
        <v>1746</v>
      </c>
      <c r="F142" s="153">
        <v>1746</v>
      </c>
      <c r="G142" s="105">
        <v>0</v>
      </c>
      <c r="H142" s="88"/>
    </row>
    <row r="143" spans="1:14" ht="12.75" hidden="1" customHeight="1" x14ac:dyDescent="0.2">
      <c r="A143" s="141">
        <v>2321</v>
      </c>
      <c r="B143" s="144" t="s">
        <v>145</v>
      </c>
      <c r="C143" s="145">
        <v>100000</v>
      </c>
      <c r="D143" s="154">
        <v>107200</v>
      </c>
      <c r="E143" s="109">
        <v>107200</v>
      </c>
      <c r="F143" s="153">
        <v>57200</v>
      </c>
      <c r="G143" s="105">
        <v>100000</v>
      </c>
      <c r="H143" s="88"/>
    </row>
    <row r="144" spans="1:14" ht="12.75" hidden="1" customHeight="1" x14ac:dyDescent="0.2">
      <c r="A144" s="141">
        <v>2322</v>
      </c>
      <c r="B144" s="144" t="s">
        <v>146</v>
      </c>
      <c r="C144" s="145">
        <v>250000</v>
      </c>
      <c r="D144" s="145">
        <v>250000</v>
      </c>
      <c r="E144" s="109">
        <f>67694.39+78579</f>
        <v>146273.39000000001</v>
      </c>
      <c r="F144" s="109">
        <f>67694.39+78579</f>
        <v>146273.39000000001</v>
      </c>
      <c r="G144" s="105">
        <v>0</v>
      </c>
      <c r="H144" s="88"/>
    </row>
    <row r="145" spans="1:8" s="98" customFormat="1" ht="12.75" hidden="1" customHeight="1" x14ac:dyDescent="0.2">
      <c r="A145" s="141">
        <v>2324</v>
      </c>
      <c r="B145" s="144" t="s">
        <v>147</v>
      </c>
      <c r="C145" s="145">
        <f>SUM(C146:C161)</f>
        <v>3510000</v>
      </c>
      <c r="D145" s="145">
        <f>SUM(D146:D161)</f>
        <v>3158112</v>
      </c>
      <c r="E145" s="145">
        <f>SUM(E146:E161)</f>
        <v>2960288.7800000003</v>
      </c>
      <c r="F145" s="145">
        <f>SUM(F146:F161)</f>
        <v>2184399.1100000003</v>
      </c>
      <c r="G145" s="145">
        <f>SUM(G146:G161)</f>
        <v>3211000</v>
      </c>
      <c r="H145" s="88"/>
    </row>
    <row r="146" spans="1:8" s="98" customFormat="1" ht="12.75" hidden="1" customHeight="1" x14ac:dyDescent="0.2">
      <c r="A146" s="141"/>
      <c r="B146" s="155" t="s">
        <v>148</v>
      </c>
      <c r="C146" s="121">
        <v>5000</v>
      </c>
      <c r="D146" s="121">
        <v>5000</v>
      </c>
      <c r="E146" s="113">
        <v>8000</v>
      </c>
      <c r="F146" s="113">
        <v>6393</v>
      </c>
      <c r="G146" s="114">
        <v>8000</v>
      </c>
      <c r="H146" s="88"/>
    </row>
    <row r="147" spans="1:8" s="98" customFormat="1" ht="12.75" hidden="1" customHeight="1" x14ac:dyDescent="0.2">
      <c r="A147" s="141"/>
      <c r="B147" s="155" t="s">
        <v>121</v>
      </c>
      <c r="C147" s="121">
        <v>30000</v>
      </c>
      <c r="D147" s="121">
        <v>30000</v>
      </c>
      <c r="E147" s="113">
        <v>30000</v>
      </c>
      <c r="F147" s="113">
        <v>28300</v>
      </c>
      <c r="G147" s="114">
        <v>30000</v>
      </c>
      <c r="H147" s="88"/>
    </row>
    <row r="148" spans="1:8" s="98" customFormat="1" ht="12.75" hidden="1" customHeight="1" x14ac:dyDescent="0.2">
      <c r="A148" s="141"/>
      <c r="B148" s="155" t="s">
        <v>149</v>
      </c>
      <c r="C148" s="121">
        <v>300000</v>
      </c>
      <c r="D148" s="121">
        <v>300000</v>
      </c>
      <c r="E148" s="149">
        <v>225000</v>
      </c>
      <c r="F148" s="149">
        <v>145163</v>
      </c>
      <c r="G148" s="114">
        <v>250000</v>
      </c>
      <c r="H148" s="88"/>
    </row>
    <row r="149" spans="1:8" s="98" customFormat="1" ht="12.75" hidden="1" customHeight="1" x14ac:dyDescent="0.2">
      <c r="A149" s="141"/>
      <c r="B149" s="155" t="s">
        <v>150</v>
      </c>
      <c r="C149" s="121">
        <v>400000</v>
      </c>
      <c r="D149" s="121">
        <v>400000</v>
      </c>
      <c r="E149" s="113">
        <v>253688.78</v>
      </c>
      <c r="F149" s="113">
        <v>253688.78</v>
      </c>
      <c r="G149" s="114">
        <v>200000</v>
      </c>
      <c r="H149" s="88"/>
    </row>
    <row r="150" spans="1:8" s="98" customFormat="1" ht="12.75" hidden="1" customHeight="1" x14ac:dyDescent="0.2">
      <c r="A150" s="141"/>
      <c r="B150" s="155" t="s">
        <v>151</v>
      </c>
      <c r="C150" s="121">
        <v>20000</v>
      </c>
      <c r="D150" s="121">
        <v>0</v>
      </c>
      <c r="E150" s="151">
        <v>6000</v>
      </c>
      <c r="F150" s="152">
        <f>3847.98+6384.85</f>
        <v>10232.83</v>
      </c>
      <c r="G150" s="114">
        <v>10000</v>
      </c>
      <c r="H150" s="88"/>
    </row>
    <row r="151" spans="1:8" ht="12.75" hidden="1" customHeight="1" x14ac:dyDescent="0.2">
      <c r="A151" s="156"/>
      <c r="B151" s="157" t="s">
        <v>152</v>
      </c>
      <c r="C151" s="121">
        <v>0</v>
      </c>
      <c r="D151" s="121">
        <v>17512</v>
      </c>
      <c r="E151" s="151">
        <v>0</v>
      </c>
      <c r="F151" s="152">
        <v>18269</v>
      </c>
      <c r="G151" s="114">
        <v>0</v>
      </c>
      <c r="H151" s="88"/>
    </row>
    <row r="152" spans="1:8" ht="12.75" hidden="1" customHeight="1" x14ac:dyDescent="0.2">
      <c r="A152" s="156"/>
      <c r="B152" s="157" t="s">
        <v>153</v>
      </c>
      <c r="C152" s="121">
        <v>0</v>
      </c>
      <c r="D152" s="121">
        <v>300000</v>
      </c>
      <c r="E152" s="121">
        <v>300000</v>
      </c>
      <c r="F152" s="121">
        <v>300000</v>
      </c>
      <c r="G152" s="114">
        <v>0</v>
      </c>
      <c r="H152" s="88"/>
    </row>
    <row r="153" spans="1:8" ht="12.75" hidden="1" customHeight="1" x14ac:dyDescent="0.2">
      <c r="A153" s="156"/>
      <c r="B153" s="157" t="s">
        <v>154</v>
      </c>
      <c r="C153" s="121">
        <v>0</v>
      </c>
      <c r="D153" s="121">
        <v>50600</v>
      </c>
      <c r="E153" s="121">
        <v>50600</v>
      </c>
      <c r="F153" s="121">
        <v>50600</v>
      </c>
      <c r="G153" s="114">
        <v>50000</v>
      </c>
      <c r="H153" s="88"/>
    </row>
    <row r="154" spans="1:8" s="158" customFormat="1" ht="12.75" hidden="1" customHeight="1" x14ac:dyDescent="0.2">
      <c r="A154" s="127"/>
      <c r="B154" s="128" t="s">
        <v>155</v>
      </c>
      <c r="C154" s="113">
        <v>2000000</v>
      </c>
      <c r="D154" s="113">
        <v>2000000</v>
      </c>
      <c r="E154" s="151">
        <v>2000000</v>
      </c>
      <c r="F154" s="152">
        <v>1303484.5</v>
      </c>
      <c r="G154" s="114">
        <v>2000000</v>
      </c>
      <c r="H154" s="88"/>
    </row>
    <row r="155" spans="1:8" s="158" customFormat="1" ht="12.75" hidden="1" customHeight="1" x14ac:dyDescent="0.2">
      <c r="A155" s="127"/>
      <c r="B155" s="128" t="s">
        <v>156</v>
      </c>
      <c r="C155" s="113">
        <v>0</v>
      </c>
      <c r="D155" s="113"/>
      <c r="E155" s="151"/>
      <c r="F155" s="152"/>
      <c r="G155" s="114">
        <v>0</v>
      </c>
      <c r="H155" s="88"/>
    </row>
    <row r="156" spans="1:8" s="158" customFormat="1" ht="12.75" hidden="1" customHeight="1" x14ac:dyDescent="0.2">
      <c r="A156" s="127"/>
      <c r="B156" s="128" t="s">
        <v>157</v>
      </c>
      <c r="C156" s="121">
        <v>0</v>
      </c>
      <c r="D156" s="121"/>
      <c r="E156" s="151"/>
      <c r="F156" s="152"/>
      <c r="G156" s="114">
        <v>0</v>
      </c>
      <c r="H156" s="88"/>
    </row>
    <row r="157" spans="1:8" s="158" customFormat="1" ht="12.75" hidden="1" customHeight="1" x14ac:dyDescent="0.2">
      <c r="A157" s="127"/>
      <c r="B157" s="128" t="s">
        <v>158</v>
      </c>
      <c r="C157" s="121">
        <v>5000</v>
      </c>
      <c r="D157" s="121">
        <v>5000</v>
      </c>
      <c r="E157" s="151">
        <v>2000</v>
      </c>
      <c r="F157" s="152">
        <v>783</v>
      </c>
      <c r="G157" s="114">
        <v>3000</v>
      </c>
      <c r="H157" s="88"/>
    </row>
    <row r="158" spans="1:8" s="158" customFormat="1" ht="12.75" hidden="1" customHeight="1" x14ac:dyDescent="0.2">
      <c r="A158" s="127"/>
      <c r="B158" s="128" t="s">
        <v>159</v>
      </c>
      <c r="C158" s="121">
        <v>50000</v>
      </c>
      <c r="D158" s="121">
        <v>50000</v>
      </c>
      <c r="E158" s="151">
        <v>85000</v>
      </c>
      <c r="F158" s="152">
        <v>67485</v>
      </c>
      <c r="G158" s="114">
        <v>70000</v>
      </c>
      <c r="H158" s="88"/>
    </row>
    <row r="159" spans="1:8" s="158" customFormat="1" ht="12.75" hidden="1" customHeight="1" x14ac:dyDescent="0.2">
      <c r="A159" s="127"/>
      <c r="B159" s="128" t="s">
        <v>160</v>
      </c>
      <c r="C159" s="121">
        <v>0</v>
      </c>
      <c r="D159" s="121"/>
      <c r="E159" s="151"/>
      <c r="F159" s="152"/>
      <c r="G159" s="114">
        <v>0</v>
      </c>
      <c r="H159" s="88"/>
    </row>
    <row r="160" spans="1:8" s="158" customFormat="1" ht="12.75" hidden="1" customHeight="1" x14ac:dyDescent="0.2">
      <c r="A160" s="127"/>
      <c r="B160" s="128" t="s">
        <v>161</v>
      </c>
      <c r="C160" s="121">
        <v>50000</v>
      </c>
      <c r="D160" s="121"/>
      <c r="E160" s="151"/>
      <c r="F160" s="152"/>
      <c r="G160" s="114">
        <v>0</v>
      </c>
      <c r="H160" s="88"/>
    </row>
    <row r="161" spans="1:14" s="158" customFormat="1" ht="12.75" hidden="1" customHeight="1" x14ac:dyDescent="0.2">
      <c r="A161" s="127"/>
      <c r="B161" s="128" t="s">
        <v>162</v>
      </c>
      <c r="C161" s="113">
        <v>650000</v>
      </c>
      <c r="D161" s="113">
        <v>0</v>
      </c>
      <c r="E161" s="151">
        <v>0</v>
      </c>
      <c r="F161" s="152">
        <v>0</v>
      </c>
      <c r="G161" s="114">
        <v>590000</v>
      </c>
      <c r="H161" s="88"/>
    </row>
    <row r="162" spans="1:14" ht="12.75" hidden="1" customHeight="1" x14ac:dyDescent="0.2">
      <c r="A162" s="141">
        <v>2328</v>
      </c>
      <c r="B162" s="144" t="s">
        <v>163</v>
      </c>
      <c r="C162" s="145">
        <v>0</v>
      </c>
      <c r="D162" s="145"/>
      <c r="E162" s="109"/>
      <c r="F162" s="109"/>
      <c r="G162" s="105">
        <v>0</v>
      </c>
      <c r="H162" s="88"/>
    </row>
    <row r="163" spans="1:14" s="98" customFormat="1" ht="12.75" hidden="1" customHeight="1" x14ac:dyDescent="0.2">
      <c r="A163" s="141">
        <v>2329</v>
      </c>
      <c r="B163" s="144" t="s">
        <v>164</v>
      </c>
      <c r="C163" s="145">
        <f>SUM(C164:C174)</f>
        <v>360000</v>
      </c>
      <c r="D163" s="145">
        <f>SUM(D164:D174)</f>
        <v>682076.7</v>
      </c>
      <c r="E163" s="145">
        <f>SUM(E164:E174)</f>
        <v>775453.79</v>
      </c>
      <c r="F163" s="145">
        <f>SUM(F164:F174)</f>
        <v>671820.98</v>
      </c>
      <c r="G163" s="145">
        <f>SUM(G164:G174)</f>
        <v>360000</v>
      </c>
      <c r="H163" s="88"/>
    </row>
    <row r="164" spans="1:14" s="98" customFormat="1" ht="12.75" hidden="1" customHeight="1" x14ac:dyDescent="0.2">
      <c r="A164" s="106"/>
      <c r="B164" s="159" t="s">
        <v>165</v>
      </c>
      <c r="C164" s="113">
        <v>0</v>
      </c>
      <c r="D164" s="113">
        <v>181121</v>
      </c>
      <c r="E164" s="113">
        <v>181121</v>
      </c>
      <c r="F164" s="113">
        <v>181121</v>
      </c>
      <c r="G164" s="114">
        <v>0</v>
      </c>
      <c r="H164" s="88"/>
      <c r="N164" s="150"/>
    </row>
    <row r="165" spans="1:14" ht="12.75" hidden="1" customHeight="1" x14ac:dyDescent="0.2">
      <c r="A165" s="127"/>
      <c r="B165" s="128" t="s">
        <v>166</v>
      </c>
      <c r="C165" s="121">
        <v>5000</v>
      </c>
      <c r="D165" s="121"/>
      <c r="E165" s="151"/>
      <c r="F165" s="152"/>
      <c r="G165" s="114">
        <v>0</v>
      </c>
      <c r="H165" s="88"/>
    </row>
    <row r="166" spans="1:14" ht="12.75" hidden="1" customHeight="1" x14ac:dyDescent="0.2">
      <c r="A166" s="127"/>
      <c r="B166" s="128" t="s">
        <v>167</v>
      </c>
      <c r="C166" s="121">
        <v>0</v>
      </c>
      <c r="D166" s="121">
        <v>145955.70000000001</v>
      </c>
      <c r="E166" s="151">
        <v>148964.69</v>
      </c>
      <c r="F166" s="151">
        <v>148964.69</v>
      </c>
      <c r="G166" s="114">
        <v>0</v>
      </c>
      <c r="H166" s="88"/>
    </row>
    <row r="167" spans="1:14" ht="12.75" hidden="1" customHeight="1" x14ac:dyDescent="0.2">
      <c r="A167" s="127"/>
      <c r="B167" s="128" t="s">
        <v>168</v>
      </c>
      <c r="C167" s="121">
        <v>0</v>
      </c>
      <c r="D167" s="121">
        <v>0</v>
      </c>
      <c r="E167" s="151">
        <v>57446.6</v>
      </c>
      <c r="F167" s="151">
        <v>57446.6</v>
      </c>
      <c r="G167" s="114">
        <v>0</v>
      </c>
      <c r="H167" s="88"/>
    </row>
    <row r="168" spans="1:14" ht="12.75" hidden="1" customHeight="1" x14ac:dyDescent="0.2">
      <c r="A168" s="127"/>
      <c r="B168" s="128" t="s">
        <v>169</v>
      </c>
      <c r="C168" s="121">
        <v>270000</v>
      </c>
      <c r="D168" s="121">
        <v>270000</v>
      </c>
      <c r="E168" s="151">
        <v>270000</v>
      </c>
      <c r="F168" s="152">
        <v>190060</v>
      </c>
      <c r="G168" s="114">
        <v>270000</v>
      </c>
      <c r="H168" s="88"/>
    </row>
    <row r="169" spans="1:14" ht="12.75" hidden="1" customHeight="1" x14ac:dyDescent="0.2">
      <c r="A169" s="127"/>
      <c r="B169" s="128" t="s">
        <v>170</v>
      </c>
      <c r="C169" s="121">
        <v>45000</v>
      </c>
      <c r="D169" s="121">
        <v>45000</v>
      </c>
      <c r="E169" s="151">
        <v>74865</v>
      </c>
      <c r="F169" s="152">
        <v>62807.19</v>
      </c>
      <c r="G169" s="114">
        <v>50000</v>
      </c>
      <c r="H169" s="88"/>
    </row>
    <row r="170" spans="1:14" ht="12.75" hidden="1" customHeight="1" x14ac:dyDescent="0.2">
      <c r="A170" s="127"/>
      <c r="B170" s="128" t="s">
        <v>171</v>
      </c>
      <c r="C170" s="121">
        <v>40000</v>
      </c>
      <c r="D170" s="121">
        <v>40000</v>
      </c>
      <c r="E170" s="151">
        <v>40000</v>
      </c>
      <c r="F170" s="160">
        <v>28365</v>
      </c>
      <c r="G170" s="114">
        <v>40000</v>
      </c>
      <c r="H170" s="88"/>
    </row>
    <row r="171" spans="1:14" ht="12.75" hidden="1" customHeight="1" x14ac:dyDescent="0.2">
      <c r="A171" s="127"/>
      <c r="B171" s="128" t="s">
        <v>172</v>
      </c>
      <c r="C171" s="121">
        <v>0</v>
      </c>
      <c r="D171" s="121">
        <v>0</v>
      </c>
      <c r="E171" s="151">
        <v>3056.5</v>
      </c>
      <c r="F171" s="151">
        <v>3056.5</v>
      </c>
      <c r="G171" s="114">
        <v>0</v>
      </c>
      <c r="H171" s="88"/>
    </row>
    <row r="172" spans="1:14" ht="12.75" hidden="1" customHeight="1" x14ac:dyDescent="0.2">
      <c r="A172" s="127"/>
      <c r="B172" s="128" t="s">
        <v>173</v>
      </c>
      <c r="C172" s="121">
        <v>0</v>
      </c>
      <c r="D172" s="121"/>
      <c r="E172" s="151"/>
      <c r="F172" s="160"/>
      <c r="G172" s="114">
        <v>0</v>
      </c>
      <c r="H172" s="88"/>
    </row>
    <row r="173" spans="1:14" ht="12.75" hidden="1" customHeight="1" x14ac:dyDescent="0.2">
      <c r="A173" s="127"/>
      <c r="B173" s="128" t="s">
        <v>174</v>
      </c>
      <c r="C173" s="121">
        <v>0</v>
      </c>
      <c r="D173" s="121"/>
      <c r="E173" s="151"/>
      <c r="F173" s="160"/>
      <c r="G173" s="114">
        <v>0</v>
      </c>
      <c r="H173" s="88"/>
    </row>
    <row r="174" spans="1:14" ht="12.75" hidden="1" customHeight="1" x14ac:dyDescent="0.2">
      <c r="A174" s="127"/>
      <c r="B174" s="128" t="s">
        <v>175</v>
      </c>
      <c r="C174" s="121">
        <v>0</v>
      </c>
      <c r="D174" s="121"/>
      <c r="E174" s="151"/>
      <c r="F174" s="160"/>
      <c r="G174" s="114">
        <v>0</v>
      </c>
      <c r="H174" s="88"/>
    </row>
    <row r="175" spans="1:14" ht="24.75" hidden="1" customHeight="1" x14ac:dyDescent="0.2">
      <c r="A175" s="141">
        <v>2411</v>
      </c>
      <c r="B175" s="146" t="s">
        <v>176</v>
      </c>
      <c r="C175" s="145">
        <v>0</v>
      </c>
      <c r="D175" s="145">
        <v>300000</v>
      </c>
      <c r="E175" s="109">
        <v>300000</v>
      </c>
      <c r="F175" s="109">
        <v>300000</v>
      </c>
      <c r="G175" s="105">
        <v>0</v>
      </c>
      <c r="H175" s="32"/>
    </row>
    <row r="176" spans="1:14" ht="12.75" hidden="1" customHeight="1" x14ac:dyDescent="0.2">
      <c r="A176" s="161"/>
      <c r="B176" s="162"/>
      <c r="C176" s="163"/>
      <c r="D176" s="163"/>
      <c r="E176" s="164"/>
      <c r="F176" s="165"/>
      <c r="G176" s="166"/>
      <c r="H176" s="88"/>
    </row>
    <row r="177" spans="1:8" s="98" customFormat="1" ht="18.75" hidden="1" customHeight="1" x14ac:dyDescent="0.25">
      <c r="A177" s="167"/>
      <c r="B177" s="168" t="s">
        <v>11</v>
      </c>
      <c r="C177" s="169">
        <f>SUM(C178,C179,C188:C192)</f>
        <v>52475517</v>
      </c>
      <c r="D177" s="169">
        <f>SUM(D178,D179,D188:D192)</f>
        <v>52226112.700000003</v>
      </c>
      <c r="E177" s="169">
        <f>SUM(E178,E179,E188:E192)</f>
        <v>23220062.699999999</v>
      </c>
      <c r="F177" s="169">
        <f>SUM(F178,F179,F188:F192)</f>
        <v>15702229.899999999</v>
      </c>
      <c r="G177" s="169">
        <f>SUM(G178,G179,G188:G192)</f>
        <v>109511899.31</v>
      </c>
      <c r="H177" s="88"/>
    </row>
    <row r="178" spans="1:8" s="98" customFormat="1" ht="25.5" hidden="1" x14ac:dyDescent="0.2">
      <c r="A178" s="138">
        <v>3111</v>
      </c>
      <c r="B178" s="170" t="s">
        <v>177</v>
      </c>
      <c r="C178" s="140">
        <v>37500000</v>
      </c>
      <c r="D178" s="140">
        <v>37500000</v>
      </c>
      <c r="E178" s="171">
        <v>7950000</v>
      </c>
      <c r="F178" s="172">
        <v>582367.19999999995</v>
      </c>
      <c r="G178" s="173">
        <f>(5.95+3.9+44.064+14.478+0.8+1.8+0.4+2.5)*1000000</f>
        <v>73892000</v>
      </c>
      <c r="H178" s="88"/>
    </row>
    <row r="179" spans="1:8" s="98" customFormat="1" ht="12.75" hidden="1" customHeight="1" x14ac:dyDescent="0.2">
      <c r="A179" s="141">
        <v>3112</v>
      </c>
      <c r="B179" s="141" t="s">
        <v>178</v>
      </c>
      <c r="C179" s="145">
        <f>SUM(C180:C187)</f>
        <v>10708739</v>
      </c>
      <c r="D179" s="145">
        <f>SUM(D180:D187)</f>
        <v>1875000</v>
      </c>
      <c r="E179" s="174">
        <f>SUM(E180:E187)</f>
        <v>2418950</v>
      </c>
      <c r="F179" s="175">
        <f>SUM(F180:F187)</f>
        <v>2268750</v>
      </c>
      <c r="G179" s="145">
        <f>SUM(G180:G187)</f>
        <v>19516800</v>
      </c>
      <c r="H179" s="88"/>
    </row>
    <row r="180" spans="1:8" s="98" customFormat="1" ht="12.75" hidden="1" customHeight="1" x14ac:dyDescent="0.2">
      <c r="A180" s="141"/>
      <c r="B180" s="176" t="s">
        <v>179</v>
      </c>
      <c r="C180" s="121">
        <v>2342000</v>
      </c>
      <c r="D180" s="121"/>
      <c r="E180" s="177">
        <v>0</v>
      </c>
      <c r="F180" s="178"/>
      <c r="G180" s="114">
        <v>1427000</v>
      </c>
      <c r="H180" s="88"/>
    </row>
    <row r="181" spans="1:8" s="98" customFormat="1" ht="12.75" hidden="1" customHeight="1" x14ac:dyDescent="0.2">
      <c r="A181" s="141"/>
      <c r="B181" s="176" t="s">
        <v>180</v>
      </c>
      <c r="C181" s="121">
        <v>1910000</v>
      </c>
      <c r="D181" s="121"/>
      <c r="E181" s="177">
        <v>0</v>
      </c>
      <c r="F181" s="178"/>
      <c r="G181" s="114">
        <v>0</v>
      </c>
      <c r="H181" s="88"/>
    </row>
    <row r="182" spans="1:8" s="98" customFormat="1" ht="12.75" hidden="1" customHeight="1" x14ac:dyDescent="0.2">
      <c r="A182" s="141"/>
      <c r="B182" s="176" t="s">
        <v>181</v>
      </c>
      <c r="C182" s="160">
        <v>2794000</v>
      </c>
      <c r="D182" s="179"/>
      <c r="E182" s="177">
        <v>150200</v>
      </c>
      <c r="F182" s="178"/>
      <c r="G182" s="113">
        <f>4209000-150200</f>
        <v>4058800</v>
      </c>
      <c r="H182" s="88"/>
    </row>
    <row r="183" spans="1:8" s="98" customFormat="1" ht="12.75" hidden="1" customHeight="1" x14ac:dyDescent="0.2">
      <c r="A183" s="141"/>
      <c r="B183" s="176" t="s">
        <v>182</v>
      </c>
      <c r="C183" s="179">
        <v>2364000</v>
      </c>
      <c r="D183" s="179"/>
      <c r="E183" s="177">
        <v>0</v>
      </c>
      <c r="F183" s="178"/>
      <c r="G183" s="113">
        <v>2581000</v>
      </c>
      <c r="H183" s="88"/>
    </row>
    <row r="184" spans="1:8" s="98" customFormat="1" ht="12.75" hidden="1" customHeight="1" x14ac:dyDescent="0.2">
      <c r="A184" s="141"/>
      <c r="B184" s="176" t="s">
        <v>183</v>
      </c>
      <c r="C184" s="179">
        <v>1298739</v>
      </c>
      <c r="D184" s="179"/>
      <c r="E184" s="177">
        <v>0</v>
      </c>
      <c r="F184" s="178"/>
      <c r="G184" s="114">
        <v>3000000</v>
      </c>
      <c r="H184" s="88"/>
    </row>
    <row r="185" spans="1:8" s="98" customFormat="1" ht="12.75" hidden="1" customHeight="1" x14ac:dyDescent="0.2">
      <c r="A185" s="141"/>
      <c r="B185" s="176" t="s">
        <v>184</v>
      </c>
      <c r="C185" s="179">
        <v>0</v>
      </c>
      <c r="D185" s="179">
        <v>0</v>
      </c>
      <c r="E185" s="177">
        <v>0</v>
      </c>
      <c r="F185" s="178">
        <v>0</v>
      </c>
      <c r="G185" s="114">
        <v>3000000</v>
      </c>
      <c r="H185" s="88"/>
    </row>
    <row r="186" spans="1:8" s="98" customFormat="1" ht="12.75" hidden="1" customHeight="1" x14ac:dyDescent="0.2">
      <c r="A186" s="141"/>
      <c r="B186" s="176" t="s">
        <v>185</v>
      </c>
      <c r="C186" s="179">
        <v>0</v>
      </c>
      <c r="D186" s="179"/>
      <c r="E186" s="177"/>
      <c r="F186" s="178"/>
      <c r="G186" s="114">
        <v>5450000</v>
      </c>
      <c r="H186" s="88"/>
    </row>
    <row r="187" spans="1:8" s="98" customFormat="1" ht="12.75" hidden="1" customHeight="1" x14ac:dyDescent="0.2">
      <c r="A187" s="141"/>
      <c r="B187" s="176" t="s">
        <v>186</v>
      </c>
      <c r="C187" s="179">
        <v>0</v>
      </c>
      <c r="D187" s="179">
        <v>1875000</v>
      </c>
      <c r="E187" s="177">
        <v>2268750</v>
      </c>
      <c r="F187" s="178">
        <v>2268750</v>
      </c>
      <c r="G187" s="114">
        <v>0</v>
      </c>
      <c r="H187" s="88"/>
    </row>
    <row r="188" spans="1:8" s="98" customFormat="1" ht="12.75" hidden="1" customHeight="1" x14ac:dyDescent="0.2">
      <c r="A188" s="141">
        <v>3113</v>
      </c>
      <c r="B188" s="141" t="s">
        <v>187</v>
      </c>
      <c r="C188" s="145">
        <v>0</v>
      </c>
      <c r="D188" s="145"/>
      <c r="E188" s="180"/>
      <c r="F188" s="181"/>
      <c r="G188" s="105">
        <v>0</v>
      </c>
      <c r="H188" s="88"/>
    </row>
    <row r="189" spans="1:8" s="98" customFormat="1" ht="12.75" hidden="1" customHeight="1" x14ac:dyDescent="0.2">
      <c r="A189" s="141">
        <v>3119</v>
      </c>
      <c r="B189" s="141" t="s">
        <v>188</v>
      </c>
      <c r="C189" s="145">
        <v>0</v>
      </c>
      <c r="D189" s="145">
        <v>12770000</v>
      </c>
      <c r="E189" s="174">
        <v>12770000</v>
      </c>
      <c r="F189" s="175">
        <v>12770000</v>
      </c>
      <c r="G189" s="105">
        <v>0</v>
      </c>
      <c r="H189" s="88"/>
    </row>
    <row r="190" spans="1:8" s="98" customFormat="1" ht="12.75" hidden="1" customHeight="1" x14ac:dyDescent="0.2">
      <c r="A190" s="141">
        <v>3121</v>
      </c>
      <c r="B190" s="141" t="s">
        <v>189</v>
      </c>
      <c r="C190" s="145">
        <v>0</v>
      </c>
      <c r="D190" s="145">
        <v>81112.7</v>
      </c>
      <c r="E190" s="180">
        <v>81112.7</v>
      </c>
      <c r="F190" s="181">
        <v>81112.7</v>
      </c>
      <c r="G190" s="105">
        <v>400000</v>
      </c>
      <c r="H190" s="88"/>
    </row>
    <row r="191" spans="1:8" s="98" customFormat="1" hidden="1" x14ac:dyDescent="0.2">
      <c r="A191" s="141">
        <v>3122</v>
      </c>
      <c r="B191" s="182" t="s">
        <v>190</v>
      </c>
      <c r="C191" s="145">
        <v>0</v>
      </c>
      <c r="D191" s="145"/>
      <c r="E191" s="180"/>
      <c r="F191" s="181"/>
      <c r="G191" s="105">
        <v>0</v>
      </c>
      <c r="H191" s="88"/>
    </row>
    <row r="192" spans="1:8" s="98" customFormat="1" ht="12.75" hidden="1" customHeight="1" x14ac:dyDescent="0.2">
      <c r="A192" s="141">
        <v>3129</v>
      </c>
      <c r="B192" s="141" t="s">
        <v>191</v>
      </c>
      <c r="C192" s="145">
        <f>SUM(C193:C195)</f>
        <v>4266778</v>
      </c>
      <c r="D192" s="145">
        <f>SUM(D193:D195)</f>
        <v>0</v>
      </c>
      <c r="E192" s="174">
        <f>SUM(E193:E195)</f>
        <v>0</v>
      </c>
      <c r="F192" s="175">
        <f>SUM(F193:F195)</f>
        <v>0</v>
      </c>
      <c r="G192" s="145">
        <f>SUM(G193:G196)</f>
        <v>15703099.310000001</v>
      </c>
      <c r="H192" s="88"/>
    </row>
    <row r="193" spans="1:8" s="98" customFormat="1" ht="12.75" hidden="1" customHeight="1" x14ac:dyDescent="0.2">
      <c r="A193" s="183"/>
      <c r="B193" s="176" t="s">
        <v>192</v>
      </c>
      <c r="C193" s="121">
        <v>500000</v>
      </c>
      <c r="D193" s="121"/>
      <c r="E193" s="177">
        <v>0</v>
      </c>
      <c r="F193" s="178"/>
      <c r="G193" s="114"/>
      <c r="H193" s="32"/>
    </row>
    <row r="194" spans="1:8" s="98" customFormat="1" ht="12.75" hidden="1" customHeight="1" x14ac:dyDescent="0.2">
      <c r="A194" s="183"/>
      <c r="B194" s="176" t="s">
        <v>193</v>
      </c>
      <c r="C194" s="121">
        <v>1200000</v>
      </c>
      <c r="D194" s="121"/>
      <c r="E194" s="177">
        <v>0</v>
      </c>
      <c r="F194" s="178"/>
      <c r="G194" s="114">
        <v>1053570</v>
      </c>
      <c r="H194" s="32"/>
    </row>
    <row r="195" spans="1:8" s="98" customFormat="1" ht="12" hidden="1" customHeight="1" x14ac:dyDescent="0.2">
      <c r="A195" s="141"/>
      <c r="B195" s="127" t="s">
        <v>194</v>
      </c>
      <c r="C195" s="121">
        <v>2566778</v>
      </c>
      <c r="D195" s="121"/>
      <c r="E195" s="177"/>
      <c r="F195" s="178"/>
      <c r="G195" s="113">
        <v>0</v>
      </c>
      <c r="H195" s="32"/>
    </row>
    <row r="196" spans="1:8" s="98" customFormat="1" ht="12" hidden="1" customHeight="1" x14ac:dyDescent="0.2">
      <c r="A196" s="183"/>
      <c r="B196" s="176" t="s">
        <v>195</v>
      </c>
      <c r="C196" s="121">
        <v>0</v>
      </c>
      <c r="D196" s="121">
        <v>0</v>
      </c>
      <c r="E196" s="184">
        <v>0</v>
      </c>
      <c r="F196" s="185">
        <v>0</v>
      </c>
      <c r="G196" s="114">
        <v>14649529.310000001</v>
      </c>
      <c r="H196" s="32"/>
    </row>
    <row r="197" spans="1:8" s="98" customFormat="1" hidden="1" x14ac:dyDescent="0.2">
      <c r="A197" s="183"/>
      <c r="B197" s="186"/>
      <c r="C197" s="187"/>
      <c r="D197" s="187"/>
      <c r="E197" s="184"/>
      <c r="F197" s="185"/>
      <c r="G197" s="166"/>
      <c r="H197" s="88"/>
    </row>
    <row r="198" spans="1:8" s="98" customFormat="1" ht="18.75" hidden="1" customHeight="1" x14ac:dyDescent="0.25">
      <c r="A198" s="188"/>
      <c r="B198" s="168" t="s">
        <v>196</v>
      </c>
      <c r="C198" s="169">
        <f>SUM(C199:C203,C215,C223,C229:C230,C235,C246)</f>
        <v>59771600.0035</v>
      </c>
      <c r="D198" s="169">
        <f>SUM(D199,D202:D203,D215,D223,D229:D230,D235,D246)</f>
        <v>138526988.82350001</v>
      </c>
      <c r="E198" s="169">
        <f>SUM(E199,E202:E203,E215,E223,E229:E230,E235,E246)</f>
        <v>129994865.9535</v>
      </c>
      <c r="F198" s="189">
        <f>SUM(F199,F202:F203,F215,F223,F229:F230,F235,F246)</f>
        <v>120624289.91999999</v>
      </c>
      <c r="G198" s="169">
        <f>SUM(G199,G202:G203,G215,G223,G229:G230,G235,G246)</f>
        <v>80631238.653500006</v>
      </c>
      <c r="H198" s="88"/>
    </row>
    <row r="199" spans="1:8" s="98" customFormat="1" ht="12.75" hidden="1" customHeight="1" x14ac:dyDescent="0.2">
      <c r="A199" s="190">
        <v>4111</v>
      </c>
      <c r="B199" s="190" t="s">
        <v>197</v>
      </c>
      <c r="C199" s="191">
        <f>SUM(C200:C201)</f>
        <v>0</v>
      </c>
      <c r="D199" s="191">
        <f>SUM(D200:D201)</f>
        <v>29776000</v>
      </c>
      <c r="E199" s="191">
        <f>SUM(E200:E201)</f>
        <v>29776000</v>
      </c>
      <c r="F199" s="192">
        <f>SUM(F200:F201)</f>
        <v>29776000</v>
      </c>
      <c r="G199" s="191">
        <f>SUM(G200:G201)</f>
        <v>0</v>
      </c>
      <c r="H199" s="88"/>
    </row>
    <row r="200" spans="1:8" s="98" customFormat="1" ht="12.75" hidden="1" customHeight="1" x14ac:dyDescent="0.2">
      <c r="A200" s="190"/>
      <c r="B200" s="193" t="s">
        <v>198</v>
      </c>
      <c r="C200" s="194">
        <v>0</v>
      </c>
      <c r="D200" s="194">
        <v>29075000</v>
      </c>
      <c r="E200" s="194">
        <v>29075000</v>
      </c>
      <c r="F200" s="195">
        <v>29075000</v>
      </c>
      <c r="G200" s="194">
        <v>0</v>
      </c>
      <c r="H200" s="88"/>
    </row>
    <row r="201" spans="1:8" s="98" customFormat="1" ht="12.75" hidden="1" customHeight="1" x14ac:dyDescent="0.2">
      <c r="A201" s="190"/>
      <c r="B201" s="193" t="s">
        <v>199</v>
      </c>
      <c r="C201" s="194">
        <v>0</v>
      </c>
      <c r="D201" s="194">
        <v>701000</v>
      </c>
      <c r="E201" s="194">
        <v>701000</v>
      </c>
      <c r="F201" s="195">
        <v>701000</v>
      </c>
      <c r="G201" s="194">
        <v>0</v>
      </c>
      <c r="H201" s="88"/>
    </row>
    <row r="202" spans="1:8" ht="89.25" hidden="1" x14ac:dyDescent="0.2">
      <c r="A202" s="139">
        <v>4112</v>
      </c>
      <c r="B202" s="196" t="s">
        <v>200</v>
      </c>
      <c r="C202" s="197">
        <f>958935.0949+709659.9826+520950+433320+542800+39919+4236063.649+7723640.937+23616817.65+627210+1363000+1530786+236555+42.69</f>
        <v>42539700.0035</v>
      </c>
      <c r="D202" s="197">
        <f>958935.0949+709659.9826+520950+433320+542800+39919+4236063.649+7723640.937+23616817.65+627210+1363000+1530786+236555+42.69</f>
        <v>42539700.0035</v>
      </c>
      <c r="E202" s="197">
        <f>958935.0949+709659.9826+520950+433320+542800+39919+4236063.649+7723640.937+23616817.65+627210+1363000+1530786+236555+42.69</f>
        <v>42539700.0035</v>
      </c>
      <c r="F202" s="172">
        <v>28247765</v>
      </c>
      <c r="G202" s="105">
        <f>(958935.0949+709659.9826+520950+433320+542800+39919+4236063.649+7723640.937+23616817.65+627210+1363000+1530786+236555+42.69)+918800</f>
        <v>43458500.0035</v>
      </c>
      <c r="H202" s="32"/>
    </row>
    <row r="203" spans="1:8" s="98" customFormat="1" ht="12.75" hidden="1" customHeight="1" x14ac:dyDescent="0.2">
      <c r="A203" s="144">
        <v>4116</v>
      </c>
      <c r="B203" s="144" t="s">
        <v>201</v>
      </c>
      <c r="C203" s="145">
        <f>SUM(C204:C214)</f>
        <v>7642000</v>
      </c>
      <c r="D203" s="145">
        <f>SUM(D204:D214)</f>
        <v>14769583.75</v>
      </c>
      <c r="E203" s="145">
        <f>SUM(E204:E214)</f>
        <v>10988960.879999999</v>
      </c>
      <c r="F203" s="175">
        <f>SUM(F204:F214)</f>
        <v>18582960.879999999</v>
      </c>
      <c r="G203" s="145">
        <f>SUM(G204:G214)</f>
        <v>8333206</v>
      </c>
      <c r="H203" s="88"/>
    </row>
    <row r="204" spans="1:8" ht="12.75" hidden="1" customHeight="1" x14ac:dyDescent="0.2">
      <c r="A204" s="128"/>
      <c r="B204" s="112" t="s">
        <v>202</v>
      </c>
      <c r="C204" s="113">
        <v>50000</v>
      </c>
      <c r="D204" s="113">
        <v>7594000</v>
      </c>
      <c r="E204" s="113">
        <v>0</v>
      </c>
      <c r="F204" s="178">
        <v>7594000</v>
      </c>
      <c r="G204" s="114">
        <v>50000</v>
      </c>
      <c r="H204" s="88"/>
    </row>
    <row r="205" spans="1:8" ht="12.75" hidden="1" customHeight="1" x14ac:dyDescent="0.2">
      <c r="A205" s="128"/>
      <c r="B205" s="128" t="s">
        <v>203</v>
      </c>
      <c r="C205" s="121">
        <v>192000</v>
      </c>
      <c r="D205" s="121">
        <v>120000</v>
      </c>
      <c r="E205" s="113">
        <v>120000</v>
      </c>
      <c r="F205" s="178">
        <v>120000</v>
      </c>
      <c r="G205" s="114">
        <v>0</v>
      </c>
      <c r="H205" s="88"/>
    </row>
    <row r="206" spans="1:8" ht="12.75" hidden="1" customHeight="1" x14ac:dyDescent="0.2">
      <c r="A206" s="144"/>
      <c r="B206" s="155" t="s">
        <v>204</v>
      </c>
      <c r="C206" s="121">
        <v>7400000</v>
      </c>
      <c r="D206" s="121">
        <v>3376250</v>
      </c>
      <c r="E206" s="121">
        <v>7189627.1299999999</v>
      </c>
      <c r="F206" s="198">
        <v>7189627.1299999999</v>
      </c>
      <c r="G206" s="114">
        <v>7145900</v>
      </c>
      <c r="H206" s="88"/>
    </row>
    <row r="207" spans="1:8" ht="12.75" hidden="1" customHeight="1" x14ac:dyDescent="0.2">
      <c r="A207" s="112"/>
      <c r="B207" s="112" t="s">
        <v>205</v>
      </c>
      <c r="C207" s="121">
        <v>0</v>
      </c>
      <c r="D207" s="121">
        <v>1137306</v>
      </c>
      <c r="E207" s="121">
        <v>1137306</v>
      </c>
      <c r="F207" s="198">
        <v>1137306</v>
      </c>
      <c r="G207" s="114">
        <v>1137306</v>
      </c>
      <c r="H207" s="88"/>
    </row>
    <row r="208" spans="1:8" ht="12.75" hidden="1" customHeight="1" x14ac:dyDescent="0.2">
      <c r="A208" s="199"/>
      <c r="B208" s="112" t="s">
        <v>206</v>
      </c>
      <c r="C208" s="200">
        <v>0</v>
      </c>
      <c r="D208" s="200">
        <v>554488</v>
      </c>
      <c r="E208" s="200">
        <v>554488</v>
      </c>
      <c r="F208" s="201">
        <v>554488</v>
      </c>
      <c r="G208" s="114"/>
      <c r="H208" s="88"/>
    </row>
    <row r="209" spans="1:14" s="98" customFormat="1" ht="12.75" hidden="1" customHeight="1" x14ac:dyDescent="0.2">
      <c r="A209" s="202"/>
      <c r="B209" s="112" t="s">
        <v>207</v>
      </c>
      <c r="C209" s="203">
        <v>0</v>
      </c>
      <c r="D209" s="203">
        <v>1249.8499999999999</v>
      </c>
      <c r="E209" s="203">
        <v>1249.8499999999999</v>
      </c>
      <c r="F209" s="204">
        <v>1249.8499999999999</v>
      </c>
      <c r="G209" s="114"/>
      <c r="H209" s="88"/>
      <c r="N209" s="150"/>
    </row>
    <row r="210" spans="1:14" s="98" customFormat="1" ht="12.75" hidden="1" customHeight="1" x14ac:dyDescent="0.2">
      <c r="A210" s="202"/>
      <c r="B210" s="112" t="s">
        <v>208</v>
      </c>
      <c r="C210" s="160">
        <v>0</v>
      </c>
      <c r="D210" s="160">
        <v>24996.9</v>
      </c>
      <c r="E210" s="160">
        <v>24996.9</v>
      </c>
      <c r="F210" s="205">
        <v>24996.9</v>
      </c>
      <c r="G210" s="114"/>
      <c r="H210" s="88"/>
      <c r="N210" s="150"/>
    </row>
    <row r="211" spans="1:14" s="98" customFormat="1" ht="12.75" hidden="1" customHeight="1" x14ac:dyDescent="0.2">
      <c r="A211" s="202"/>
      <c r="B211" s="112" t="s">
        <v>209</v>
      </c>
      <c r="C211" s="160">
        <v>0</v>
      </c>
      <c r="D211" s="160">
        <v>270497</v>
      </c>
      <c r="E211" s="160">
        <v>270497</v>
      </c>
      <c r="F211" s="205">
        <v>270497</v>
      </c>
      <c r="G211" s="114"/>
      <c r="H211" s="88"/>
      <c r="N211" s="150"/>
    </row>
    <row r="212" spans="1:14" s="98" customFormat="1" ht="12.75" hidden="1" customHeight="1" x14ac:dyDescent="0.2">
      <c r="A212" s="202"/>
      <c r="B212" s="112" t="s">
        <v>210</v>
      </c>
      <c r="C212" s="160">
        <v>0</v>
      </c>
      <c r="D212" s="160">
        <v>1009796</v>
      </c>
      <c r="E212" s="160">
        <v>1009796</v>
      </c>
      <c r="F212" s="205">
        <v>1009796</v>
      </c>
      <c r="G212" s="114"/>
      <c r="H212" s="88"/>
      <c r="N212" s="150"/>
    </row>
    <row r="213" spans="1:14" s="98" customFormat="1" ht="12.75" hidden="1" customHeight="1" x14ac:dyDescent="0.2">
      <c r="A213" s="202"/>
      <c r="B213" s="112" t="s">
        <v>211</v>
      </c>
      <c r="C213" s="160">
        <v>0</v>
      </c>
      <c r="D213" s="160">
        <v>89000</v>
      </c>
      <c r="E213" s="203">
        <v>89000</v>
      </c>
      <c r="F213" s="185">
        <v>89000</v>
      </c>
      <c r="G213" s="114"/>
      <c r="H213" s="88"/>
      <c r="N213" s="150"/>
    </row>
    <row r="214" spans="1:14" s="98" customFormat="1" ht="12.75" hidden="1" customHeight="1" x14ac:dyDescent="0.2">
      <c r="A214" s="202"/>
      <c r="B214" s="112" t="s">
        <v>212</v>
      </c>
      <c r="C214" s="160">
        <v>0</v>
      </c>
      <c r="D214" s="160">
        <v>592000</v>
      </c>
      <c r="E214" s="160">
        <v>592000</v>
      </c>
      <c r="F214" s="205">
        <v>592000</v>
      </c>
      <c r="G214" s="114"/>
      <c r="H214" s="88"/>
      <c r="N214" s="150"/>
    </row>
    <row r="215" spans="1:14" ht="12.75" hidden="1" customHeight="1" x14ac:dyDescent="0.2">
      <c r="A215" s="144">
        <v>4121</v>
      </c>
      <c r="B215" s="144" t="s">
        <v>213</v>
      </c>
      <c r="C215" s="145">
        <f>SUM(C216:C222)</f>
        <v>305500</v>
      </c>
      <c r="D215" s="145">
        <f>SUM(D216:D222)</f>
        <v>350000</v>
      </c>
      <c r="E215" s="145">
        <f>SUM(E216:E222)</f>
        <v>375000</v>
      </c>
      <c r="F215" s="175">
        <f>SUM(F216:F222)</f>
        <v>373564</v>
      </c>
      <c r="G215" s="145">
        <f>SUM(G216:G222)</f>
        <v>1631120</v>
      </c>
      <c r="H215" s="88"/>
    </row>
    <row r="216" spans="1:14" ht="12.75" hidden="1" customHeight="1" x14ac:dyDescent="0.2">
      <c r="A216" s="144"/>
      <c r="B216" s="128" t="s">
        <v>214</v>
      </c>
      <c r="C216" s="121">
        <v>300000</v>
      </c>
      <c r="D216" s="121">
        <v>300000</v>
      </c>
      <c r="E216" s="113">
        <v>328000</v>
      </c>
      <c r="F216" s="178">
        <v>328000</v>
      </c>
      <c r="G216" s="114">
        <v>260000</v>
      </c>
      <c r="H216" s="88"/>
    </row>
    <row r="217" spans="1:14" hidden="1" x14ac:dyDescent="0.2">
      <c r="A217" s="144"/>
      <c r="B217" s="128" t="s">
        <v>215</v>
      </c>
      <c r="C217" s="121">
        <v>5000</v>
      </c>
      <c r="D217" s="121">
        <v>5000</v>
      </c>
      <c r="E217" s="113">
        <v>2000</v>
      </c>
      <c r="F217" s="178">
        <v>564</v>
      </c>
      <c r="G217" s="114">
        <v>3000</v>
      </c>
      <c r="H217" s="88"/>
    </row>
    <row r="218" spans="1:14" ht="12.75" hidden="1" customHeight="1" x14ac:dyDescent="0.2">
      <c r="A218" s="107"/>
      <c r="B218" s="112" t="s">
        <v>216</v>
      </c>
      <c r="C218" s="113">
        <v>0</v>
      </c>
      <c r="D218" s="113"/>
      <c r="E218" s="113"/>
      <c r="F218" s="178"/>
      <c r="G218" s="114"/>
      <c r="H218" s="88"/>
      <c r="N218" s="150"/>
    </row>
    <row r="219" spans="1:14" ht="12.75" hidden="1" customHeight="1" x14ac:dyDescent="0.2">
      <c r="A219" s="107"/>
      <c r="B219" s="112" t="s">
        <v>217</v>
      </c>
      <c r="C219" s="113">
        <v>0</v>
      </c>
      <c r="D219" s="113">
        <v>45000</v>
      </c>
      <c r="E219" s="113">
        <v>45000</v>
      </c>
      <c r="F219" s="178">
        <v>45000</v>
      </c>
      <c r="G219" s="114">
        <v>735147</v>
      </c>
      <c r="H219" s="88"/>
      <c r="N219" s="150"/>
    </row>
    <row r="220" spans="1:14" ht="12.75" hidden="1" customHeight="1" x14ac:dyDescent="0.2">
      <c r="A220" s="107"/>
      <c r="B220" s="112" t="s">
        <v>218</v>
      </c>
      <c r="C220" s="113">
        <v>0</v>
      </c>
      <c r="D220" s="113">
        <v>0</v>
      </c>
      <c r="E220" s="113">
        <v>0</v>
      </c>
      <c r="F220" s="178">
        <v>0</v>
      </c>
      <c r="G220" s="114">
        <v>632973</v>
      </c>
      <c r="H220" s="88"/>
      <c r="N220" s="150"/>
    </row>
    <row r="221" spans="1:14" ht="12.75" hidden="1" customHeight="1" x14ac:dyDescent="0.2">
      <c r="A221" s="107"/>
      <c r="B221" s="112" t="s">
        <v>219</v>
      </c>
      <c r="C221" s="113">
        <v>0</v>
      </c>
      <c r="D221" s="113"/>
      <c r="E221" s="113"/>
      <c r="F221" s="178"/>
      <c r="G221" s="114"/>
      <c r="H221" s="88"/>
    </row>
    <row r="222" spans="1:14" hidden="1" x14ac:dyDescent="0.2">
      <c r="A222" s="144"/>
      <c r="B222" s="128" t="s">
        <v>220</v>
      </c>
      <c r="C222" s="121">
        <v>500</v>
      </c>
      <c r="D222" s="121"/>
      <c r="E222" s="113"/>
      <c r="F222" s="178"/>
      <c r="G222" s="114"/>
      <c r="H222" s="88"/>
    </row>
    <row r="223" spans="1:14" ht="12.75" hidden="1" customHeight="1" x14ac:dyDescent="0.2">
      <c r="A223" s="107">
        <v>4122</v>
      </c>
      <c r="B223" s="110" t="s">
        <v>221</v>
      </c>
      <c r="C223" s="109">
        <f>SUM(C224:C228)</f>
        <v>0</v>
      </c>
      <c r="D223" s="109">
        <f>SUM(D224:D228)</f>
        <v>8314467</v>
      </c>
      <c r="E223" s="109">
        <f>SUM(E224:E228)</f>
        <v>6737967</v>
      </c>
      <c r="F223" s="181">
        <f>SUM(F224:F228)</f>
        <v>6723467</v>
      </c>
      <c r="G223" s="109">
        <f>SUM(G224:G228)</f>
        <v>0</v>
      </c>
      <c r="H223" s="88"/>
      <c r="N223" s="150"/>
    </row>
    <row r="224" spans="1:14" s="98" customFormat="1" ht="12.75" hidden="1" customHeight="1" x14ac:dyDescent="0.2">
      <c r="A224" s="202"/>
      <c r="B224" s="199" t="s">
        <v>222</v>
      </c>
      <c r="C224" s="203">
        <v>0</v>
      </c>
      <c r="D224" s="203">
        <v>10000</v>
      </c>
      <c r="E224" s="203">
        <v>10000</v>
      </c>
      <c r="F224" s="204">
        <v>10000</v>
      </c>
      <c r="G224" s="114">
        <v>0</v>
      </c>
      <c r="H224" s="88"/>
      <c r="N224" s="150"/>
    </row>
    <row r="225" spans="1:14" s="98" customFormat="1" ht="12.75" hidden="1" customHeight="1" x14ac:dyDescent="0.2">
      <c r="A225" s="202"/>
      <c r="B225" s="199" t="s">
        <v>223</v>
      </c>
      <c r="C225" s="203">
        <v>0</v>
      </c>
      <c r="D225" s="203">
        <v>24467</v>
      </c>
      <c r="E225" s="203">
        <v>24467</v>
      </c>
      <c r="F225" s="204">
        <v>24467</v>
      </c>
      <c r="G225" s="114"/>
      <c r="H225" s="88"/>
      <c r="N225" s="150"/>
    </row>
    <row r="226" spans="1:14" s="98" customFormat="1" ht="12.75" hidden="1" customHeight="1" x14ac:dyDescent="0.2">
      <c r="A226" s="202"/>
      <c r="B226" s="199" t="s">
        <v>224</v>
      </c>
      <c r="C226" s="203">
        <v>0</v>
      </c>
      <c r="D226" s="203">
        <v>29000</v>
      </c>
      <c r="E226" s="160">
        <v>29000</v>
      </c>
      <c r="F226" s="178">
        <v>14500</v>
      </c>
      <c r="G226" s="114"/>
      <c r="H226" s="88"/>
      <c r="N226" s="150"/>
    </row>
    <row r="227" spans="1:14" s="98" customFormat="1" ht="12.75" hidden="1" customHeight="1" x14ac:dyDescent="0.2">
      <c r="A227" s="202"/>
      <c r="B227" s="199" t="s">
        <v>225</v>
      </c>
      <c r="C227" s="203">
        <v>0</v>
      </c>
      <c r="D227" s="203">
        <v>3153000</v>
      </c>
      <c r="E227" s="160">
        <f>3153000/2</f>
        <v>1576500</v>
      </c>
      <c r="F227" s="205">
        <f>3153000/2</f>
        <v>1576500</v>
      </c>
      <c r="G227" s="114">
        <v>0</v>
      </c>
      <c r="H227" s="88"/>
      <c r="N227" s="150"/>
    </row>
    <row r="228" spans="1:14" ht="12.75" hidden="1" customHeight="1" x14ac:dyDescent="0.2">
      <c r="A228" s="107"/>
      <c r="B228" s="112" t="s">
        <v>226</v>
      </c>
      <c r="C228" s="121">
        <v>0</v>
      </c>
      <c r="D228" s="121">
        <v>5098000</v>
      </c>
      <c r="E228" s="121">
        <v>5098000</v>
      </c>
      <c r="F228" s="198">
        <v>5098000</v>
      </c>
      <c r="G228" s="114">
        <v>0</v>
      </c>
      <c r="H228" s="88"/>
      <c r="N228" s="150"/>
    </row>
    <row r="229" spans="1:14" s="98" customFormat="1" ht="12.75" hidden="1" customHeight="1" x14ac:dyDescent="0.2">
      <c r="A229" s="206" t="s">
        <v>227</v>
      </c>
      <c r="B229" s="144" t="s">
        <v>228</v>
      </c>
      <c r="C229" s="145">
        <v>6084400</v>
      </c>
      <c r="D229" s="145">
        <v>6084400</v>
      </c>
      <c r="E229" s="145">
        <v>6084400</v>
      </c>
      <c r="F229" s="207">
        <v>4563402.03</v>
      </c>
      <c r="G229" s="105">
        <v>5900000</v>
      </c>
      <c r="H229" s="88"/>
    </row>
    <row r="230" spans="1:14" s="98" customFormat="1" ht="12.75" hidden="1" customHeight="1" x14ac:dyDescent="0.2">
      <c r="A230" s="144">
        <v>4213</v>
      </c>
      <c r="B230" s="144" t="s">
        <v>229</v>
      </c>
      <c r="C230" s="145">
        <f>SUM(C231:C234)</f>
        <v>0</v>
      </c>
      <c r="D230" s="145">
        <f>SUM(D231:D234)</f>
        <v>1018657.06</v>
      </c>
      <c r="E230" s="145">
        <f>SUM(E231:E234)</f>
        <v>1018657.06</v>
      </c>
      <c r="F230" s="175">
        <f>SUM(F231:F234)</f>
        <v>0</v>
      </c>
      <c r="G230" s="145">
        <f>SUM(G231:G234)</f>
        <v>450000</v>
      </c>
      <c r="H230" s="88"/>
    </row>
    <row r="231" spans="1:14" s="2" customFormat="1" ht="12.75" hidden="1" customHeight="1" x14ac:dyDescent="0.2">
      <c r="A231" s="155"/>
      <c r="B231" s="119" t="s">
        <v>230</v>
      </c>
      <c r="C231" s="121">
        <v>0</v>
      </c>
      <c r="D231" s="121">
        <v>420000</v>
      </c>
      <c r="E231" s="121">
        <v>420000</v>
      </c>
      <c r="F231" s="208">
        <v>0</v>
      </c>
      <c r="G231" s="114">
        <v>250000</v>
      </c>
      <c r="H231" s="88"/>
    </row>
    <row r="232" spans="1:14" s="2" customFormat="1" ht="12.75" hidden="1" customHeight="1" x14ac:dyDescent="0.2">
      <c r="A232" s="155"/>
      <c r="B232" s="119" t="s">
        <v>231</v>
      </c>
      <c r="C232" s="121">
        <v>0</v>
      </c>
      <c r="D232" s="121">
        <v>0</v>
      </c>
      <c r="E232" s="121">
        <v>0</v>
      </c>
      <c r="F232" s="208">
        <v>0</v>
      </c>
      <c r="G232" s="114">
        <v>200000</v>
      </c>
      <c r="H232" s="88"/>
    </row>
    <row r="233" spans="1:14" s="2" customFormat="1" ht="12.75" hidden="1" customHeight="1" x14ac:dyDescent="0.2">
      <c r="A233" s="155"/>
      <c r="B233" s="119" t="s">
        <v>232</v>
      </c>
      <c r="C233" s="121">
        <v>0</v>
      </c>
      <c r="D233" s="121">
        <v>215516.54</v>
      </c>
      <c r="E233" s="121">
        <v>215516.54</v>
      </c>
      <c r="F233" s="208">
        <v>0</v>
      </c>
      <c r="G233" s="114"/>
      <c r="H233" s="88"/>
    </row>
    <row r="234" spans="1:14" s="2" customFormat="1" ht="12.75" hidden="1" customHeight="1" x14ac:dyDescent="0.2">
      <c r="A234" s="155"/>
      <c r="B234" s="119" t="s">
        <v>233</v>
      </c>
      <c r="C234" s="121">
        <v>0</v>
      </c>
      <c r="D234" s="121">
        <v>383140.52</v>
      </c>
      <c r="E234" s="121">
        <v>383140.52</v>
      </c>
      <c r="F234" s="208">
        <v>0</v>
      </c>
      <c r="G234" s="114"/>
      <c r="H234" s="88"/>
    </row>
    <row r="235" spans="1:14" s="98" customFormat="1" ht="12.75" hidden="1" customHeight="1" x14ac:dyDescent="0.2">
      <c r="A235" s="107">
        <v>4216</v>
      </c>
      <c r="B235" s="209" t="s">
        <v>234</v>
      </c>
      <c r="C235" s="210">
        <f>SUM(C238:C244)</f>
        <v>0</v>
      </c>
      <c r="D235" s="210">
        <f>SUM(D238:D245)</f>
        <v>32060081.009999998</v>
      </c>
      <c r="E235" s="210">
        <f>SUM(E238:E245)</f>
        <v>32060081.009999998</v>
      </c>
      <c r="F235" s="211">
        <f>SUM(F238:F245)</f>
        <v>32060081.009999998</v>
      </c>
      <c r="G235" s="210">
        <f>SUM(G236:G245)</f>
        <v>11598412.65</v>
      </c>
      <c r="H235" s="88"/>
      <c r="N235" s="150"/>
    </row>
    <row r="236" spans="1:14" s="98" customFormat="1" ht="12.75" hidden="1" customHeight="1" x14ac:dyDescent="0.2">
      <c r="A236" s="202"/>
      <c r="B236" s="199" t="s">
        <v>235</v>
      </c>
      <c r="C236" s="212">
        <v>0</v>
      </c>
      <c r="D236" s="212">
        <v>0</v>
      </c>
      <c r="E236" s="113">
        <v>0</v>
      </c>
      <c r="F236" s="178">
        <v>0</v>
      </c>
      <c r="G236" s="114">
        <v>5992790.4299999997</v>
      </c>
      <c r="H236" s="88"/>
      <c r="N236" s="150"/>
    </row>
    <row r="237" spans="1:14" s="98" customFormat="1" ht="12.75" hidden="1" customHeight="1" x14ac:dyDescent="0.2">
      <c r="A237" s="202"/>
      <c r="B237" s="199" t="s">
        <v>236</v>
      </c>
      <c r="C237" s="212">
        <v>0</v>
      </c>
      <c r="D237" s="212">
        <v>0</v>
      </c>
      <c r="E237" s="113">
        <v>0</v>
      </c>
      <c r="F237" s="178">
        <v>0</v>
      </c>
      <c r="G237" s="114">
        <v>3605622.22</v>
      </c>
      <c r="H237" s="88"/>
      <c r="N237" s="150"/>
    </row>
    <row r="238" spans="1:14" s="98" customFormat="1" ht="12.75" hidden="1" customHeight="1" x14ac:dyDescent="0.2">
      <c r="A238" s="202"/>
      <c r="B238" s="199" t="s">
        <v>237</v>
      </c>
      <c r="C238" s="203">
        <v>0</v>
      </c>
      <c r="D238" s="203"/>
      <c r="E238" s="160"/>
      <c r="F238" s="178"/>
      <c r="G238" s="114"/>
      <c r="H238" s="88"/>
      <c r="N238" s="150"/>
    </row>
    <row r="239" spans="1:14" s="98" customFormat="1" ht="12.75" hidden="1" customHeight="1" x14ac:dyDescent="0.2">
      <c r="A239" s="202"/>
      <c r="B239" s="112" t="s">
        <v>238</v>
      </c>
      <c r="C239" s="203">
        <v>0</v>
      </c>
      <c r="D239" s="203">
        <v>192679.67</v>
      </c>
      <c r="E239" s="203">
        <v>192679.67</v>
      </c>
      <c r="F239" s="204">
        <v>192679.67</v>
      </c>
      <c r="G239" s="114"/>
      <c r="H239" s="88"/>
      <c r="N239" s="150"/>
    </row>
    <row r="240" spans="1:14" s="98" customFormat="1" ht="12.75" hidden="1" customHeight="1" x14ac:dyDescent="0.2">
      <c r="A240" s="202"/>
      <c r="B240" s="112" t="s">
        <v>239</v>
      </c>
      <c r="C240" s="203">
        <v>0</v>
      </c>
      <c r="D240" s="203">
        <v>6386647.3399999999</v>
      </c>
      <c r="E240" s="203">
        <v>6386647.3399999999</v>
      </c>
      <c r="F240" s="204">
        <v>6386647.3399999999</v>
      </c>
      <c r="G240" s="114"/>
      <c r="H240" s="88"/>
      <c r="N240" s="150"/>
    </row>
    <row r="241" spans="1:14" ht="12.75" hidden="1" customHeight="1" x14ac:dyDescent="0.2">
      <c r="A241" s="112"/>
      <c r="B241" s="112" t="s">
        <v>240</v>
      </c>
      <c r="C241" s="160">
        <v>0</v>
      </c>
      <c r="D241" s="160">
        <v>5887.5</v>
      </c>
      <c r="E241" s="160">
        <v>5887.5</v>
      </c>
      <c r="F241" s="178">
        <v>5887.5</v>
      </c>
      <c r="G241" s="114"/>
      <c r="H241" s="88"/>
      <c r="N241" s="150"/>
    </row>
    <row r="242" spans="1:14" ht="12.75" hidden="1" customHeight="1" x14ac:dyDescent="0.2">
      <c r="A242" s="112"/>
      <c r="B242" s="112" t="s">
        <v>241</v>
      </c>
      <c r="C242" s="160">
        <v>0</v>
      </c>
      <c r="D242" s="160">
        <v>100087.5</v>
      </c>
      <c r="E242" s="160">
        <v>100087.5</v>
      </c>
      <c r="F242" s="178">
        <v>100087.5</v>
      </c>
      <c r="G242" s="114"/>
      <c r="H242" s="88"/>
      <c r="N242" s="150"/>
    </row>
    <row r="243" spans="1:14" s="98" customFormat="1" ht="12.75" hidden="1" customHeight="1" x14ac:dyDescent="0.2">
      <c r="A243" s="183"/>
      <c r="B243" s="213" t="s">
        <v>242</v>
      </c>
      <c r="C243" s="214">
        <v>0</v>
      </c>
      <c r="D243" s="214">
        <v>0</v>
      </c>
      <c r="E243" s="214">
        <v>0</v>
      </c>
      <c r="F243" s="215">
        <v>0</v>
      </c>
      <c r="G243" s="179">
        <v>2000000</v>
      </c>
    </row>
    <row r="244" spans="1:14" ht="12.75" hidden="1" customHeight="1" x14ac:dyDescent="0.2">
      <c r="A244" s="112"/>
      <c r="B244" s="111" t="s">
        <v>243</v>
      </c>
      <c r="C244" s="160">
        <v>0</v>
      </c>
      <c r="D244" s="160">
        <v>25326779</v>
      </c>
      <c r="E244" s="160">
        <v>25326779</v>
      </c>
      <c r="F244" s="205">
        <v>25326779</v>
      </c>
      <c r="G244" s="114"/>
      <c r="H244" s="88"/>
      <c r="N244" s="150"/>
    </row>
    <row r="245" spans="1:14" ht="12.75" hidden="1" customHeight="1" x14ac:dyDescent="0.2">
      <c r="A245" s="112"/>
      <c r="B245" s="111" t="s">
        <v>244</v>
      </c>
      <c r="C245" s="160">
        <v>0</v>
      </c>
      <c r="D245" s="160">
        <v>48000</v>
      </c>
      <c r="E245" s="160">
        <v>48000</v>
      </c>
      <c r="F245" s="205">
        <v>48000</v>
      </c>
      <c r="G245" s="114"/>
      <c r="H245" s="88"/>
      <c r="N245" s="150"/>
    </row>
    <row r="246" spans="1:14" s="98" customFormat="1" ht="12.75" hidden="1" customHeight="1" x14ac:dyDescent="0.2">
      <c r="A246" s="144">
        <v>4222</v>
      </c>
      <c r="B246" s="182" t="s">
        <v>245</v>
      </c>
      <c r="C246" s="216">
        <f>SUM(C247:C250)</f>
        <v>3200000</v>
      </c>
      <c r="D246" s="216">
        <f>SUM(D247:D250)</f>
        <v>3614100</v>
      </c>
      <c r="E246" s="216">
        <f>SUM(E247:E250)</f>
        <v>414100</v>
      </c>
      <c r="F246" s="217">
        <f>SUM(F247:F250)</f>
        <v>297050</v>
      </c>
      <c r="G246" s="216">
        <f>SUM(G247:G250)</f>
        <v>9260000</v>
      </c>
      <c r="H246" s="32"/>
    </row>
    <row r="247" spans="1:14" s="2" customFormat="1" ht="12.75" hidden="1" customHeight="1" x14ac:dyDescent="0.2">
      <c r="A247" s="218"/>
      <c r="B247" s="219" t="s">
        <v>246</v>
      </c>
      <c r="C247" s="220">
        <v>3200000</v>
      </c>
      <c r="D247" s="220">
        <v>3200000</v>
      </c>
      <c r="E247" s="113"/>
      <c r="F247" s="178">
        <v>0</v>
      </c>
      <c r="G247" s="114">
        <v>3700000</v>
      </c>
      <c r="H247" s="32"/>
    </row>
    <row r="248" spans="1:14" s="98" customFormat="1" ht="12.75" hidden="1" customHeight="1" x14ac:dyDescent="0.2">
      <c r="A248" s="202"/>
      <c r="B248" s="199" t="s">
        <v>247</v>
      </c>
      <c r="C248" s="203">
        <v>0</v>
      </c>
      <c r="D248" s="203">
        <v>114100</v>
      </c>
      <c r="E248" s="160">
        <v>114100</v>
      </c>
      <c r="F248" s="178">
        <v>57050</v>
      </c>
      <c r="G248" s="114">
        <v>0</v>
      </c>
      <c r="H248" s="88"/>
      <c r="N248" s="150"/>
    </row>
    <row r="249" spans="1:14" s="98" customFormat="1" ht="12.75" hidden="1" customHeight="1" x14ac:dyDescent="0.2">
      <c r="A249" s="202"/>
      <c r="B249" s="199" t="s">
        <v>248</v>
      </c>
      <c r="C249" s="203">
        <v>0</v>
      </c>
      <c r="D249" s="203">
        <v>0</v>
      </c>
      <c r="E249" s="160">
        <v>0</v>
      </c>
      <c r="F249" s="178">
        <v>0</v>
      </c>
      <c r="G249" s="114">
        <v>5500000</v>
      </c>
      <c r="H249" s="88"/>
      <c r="N249" s="150"/>
    </row>
    <row r="250" spans="1:14" s="2" customFormat="1" ht="12.75" hidden="1" customHeight="1" x14ac:dyDescent="0.2">
      <c r="A250" s="218"/>
      <c r="B250" s="219" t="s">
        <v>249</v>
      </c>
      <c r="C250" s="220">
        <v>0</v>
      </c>
      <c r="D250" s="220">
        <v>300000</v>
      </c>
      <c r="E250" s="113">
        <v>300000</v>
      </c>
      <c r="F250" s="178">
        <v>240000</v>
      </c>
      <c r="G250" s="114">
        <v>60000</v>
      </c>
      <c r="H250" s="32"/>
    </row>
    <row r="251" spans="1:14" s="98" customFormat="1" ht="12.75" hidden="1" customHeight="1" x14ac:dyDescent="0.2">
      <c r="A251" s="221"/>
      <c r="B251" s="222"/>
      <c r="C251" s="163"/>
      <c r="D251" s="163"/>
      <c r="E251" s="223"/>
      <c r="F251" s="224"/>
      <c r="G251" s="223"/>
      <c r="H251" s="32"/>
    </row>
    <row r="252" spans="1:14" s="98" customFormat="1" ht="20.25" hidden="1" x14ac:dyDescent="0.3">
      <c r="A252" s="225"/>
      <c r="B252" s="90" t="s">
        <v>13</v>
      </c>
      <c r="C252" s="226">
        <f>SUM(C53+C87+C177+C198)</f>
        <v>684758000.00349998</v>
      </c>
      <c r="D252" s="226">
        <f>SUM(D53+D87+D177+D198)</f>
        <v>631052499.44350004</v>
      </c>
      <c r="E252" s="226">
        <f>SUM(E53+E87+E177+E198)</f>
        <v>646319550.84350002</v>
      </c>
      <c r="F252" s="226">
        <f>SUM(F53+F87+F177+F198)</f>
        <v>478397673.65999997</v>
      </c>
      <c r="G252" s="226">
        <f>SUM(G53+G87+G177+G198)</f>
        <v>705456679.22349989</v>
      </c>
      <c r="H252" s="32"/>
    </row>
    <row r="253" spans="1:14" s="98" customFormat="1" ht="12.75" hidden="1" customHeight="1" x14ac:dyDescent="0.25">
      <c r="A253" s="227"/>
      <c r="B253" s="228"/>
      <c r="C253" s="188"/>
      <c r="D253" s="188"/>
      <c r="E253" s="229"/>
      <c r="F253" s="230"/>
      <c r="G253" s="231"/>
      <c r="H253" s="32"/>
    </row>
    <row r="254" spans="1:14" s="98" customFormat="1" ht="15.75" hidden="1" x14ac:dyDescent="0.25">
      <c r="A254" s="167"/>
      <c r="B254" s="168" t="s">
        <v>14</v>
      </c>
      <c r="C254" s="232">
        <f>SUM(C255:C259)</f>
        <v>185331265.00000003</v>
      </c>
      <c r="D254" s="232">
        <f>SUM(D255:D259)</f>
        <v>169553420.91000003</v>
      </c>
      <c r="E254" s="232">
        <f>SUM(E255:E259)</f>
        <v>126483312.56</v>
      </c>
      <c r="F254" s="232">
        <f>SUM(F255:F259)</f>
        <v>-56083079.149999999</v>
      </c>
      <c r="G254" s="232">
        <f>SUM(G255:G259)</f>
        <v>180864066.03</v>
      </c>
      <c r="H254" s="32"/>
    </row>
    <row r="255" spans="1:14" ht="24.75" hidden="1" x14ac:dyDescent="0.2">
      <c r="A255" s="138">
        <v>8115</v>
      </c>
      <c r="B255" s="233" t="s">
        <v>250</v>
      </c>
      <c r="C255" s="140">
        <f>65936477.92+70000000</f>
        <v>135936477.92000002</v>
      </c>
      <c r="D255" s="140">
        <f>(65936477.92+70000000)-15777844.09</f>
        <v>120158633.83000001</v>
      </c>
      <c r="E255" s="105">
        <v>79088525.480000004</v>
      </c>
      <c r="F255" s="105">
        <v>-104450283.08</v>
      </c>
      <c r="G255" s="105">
        <f>34176081.95-197003+150200-1160000</f>
        <v>32969278.950000003</v>
      </c>
      <c r="H255" s="32"/>
    </row>
    <row r="256" spans="1:14" hidden="1" x14ac:dyDescent="0.2">
      <c r="A256" s="102">
        <v>8117</v>
      </c>
      <c r="B256" s="234" t="s">
        <v>251</v>
      </c>
      <c r="C256" s="197">
        <v>50000000</v>
      </c>
      <c r="D256" s="197">
        <v>50000000</v>
      </c>
      <c r="E256" s="197">
        <v>0</v>
      </c>
      <c r="F256" s="197">
        <v>50000000</v>
      </c>
      <c r="G256" s="105">
        <v>0</v>
      </c>
      <c r="H256" s="32"/>
    </row>
    <row r="257" spans="1:8" ht="24.75" hidden="1" x14ac:dyDescent="0.2">
      <c r="A257" s="102">
        <v>8123</v>
      </c>
      <c r="B257" s="234" t="s">
        <v>252</v>
      </c>
      <c r="C257" s="197">
        <v>0</v>
      </c>
      <c r="D257" s="197">
        <v>0</v>
      </c>
      <c r="E257" s="197">
        <v>0</v>
      </c>
      <c r="F257" s="197">
        <v>0</v>
      </c>
      <c r="G257" s="105">
        <v>100000000</v>
      </c>
      <c r="H257" s="32"/>
    </row>
    <row r="258" spans="1:8" ht="12.75" hidden="1" customHeight="1" x14ac:dyDescent="0.2">
      <c r="A258" s="102">
        <v>8125</v>
      </c>
      <c r="B258" s="234" t="s">
        <v>253</v>
      </c>
      <c r="C258" s="197">
        <v>0</v>
      </c>
      <c r="D258" s="197">
        <v>0</v>
      </c>
      <c r="E258" s="197">
        <v>50000000</v>
      </c>
      <c r="F258" s="197">
        <v>0</v>
      </c>
      <c r="G258" s="105">
        <v>50000000</v>
      </c>
      <c r="H258" s="32"/>
    </row>
    <row r="259" spans="1:8" s="235" customFormat="1" ht="12.75" hidden="1" customHeight="1" x14ac:dyDescent="0.4">
      <c r="A259" s="141">
        <v>8901</v>
      </c>
      <c r="B259" s="182" t="s">
        <v>254</v>
      </c>
      <c r="C259" s="145">
        <f>SUM(C260:C261)</f>
        <v>-605212.92000000004</v>
      </c>
      <c r="D259" s="145">
        <f>SUM(D260:D261)</f>
        <v>-605212.92000000004</v>
      </c>
      <c r="E259" s="145">
        <f>SUM(E260:E261)</f>
        <v>-2605212.92</v>
      </c>
      <c r="F259" s="145">
        <f>SUM(F260:F261)</f>
        <v>-1632796.07</v>
      </c>
      <c r="G259" s="145">
        <f>SUM(G260:G261)</f>
        <v>-2105212.92</v>
      </c>
      <c r="H259" s="32"/>
    </row>
    <row r="260" spans="1:8" s="236" customFormat="1" ht="12.75" hidden="1" customHeight="1" x14ac:dyDescent="0.35">
      <c r="A260" s="119"/>
      <c r="B260" s="237" t="s">
        <v>255</v>
      </c>
      <c r="C260" s="121">
        <v>-605212.92000000004</v>
      </c>
      <c r="D260" s="121">
        <v>-605212.92000000004</v>
      </c>
      <c r="E260" s="121">
        <v>-605212.92000000004</v>
      </c>
      <c r="F260" s="113">
        <v>-302606.46000000002</v>
      </c>
      <c r="G260" s="121">
        <v>-605212.92000000004</v>
      </c>
      <c r="H260" s="32"/>
    </row>
    <row r="261" spans="1:8" ht="12.75" hidden="1" customHeight="1" x14ac:dyDescent="0.2">
      <c r="A261" s="127"/>
      <c r="B261" s="127" t="s">
        <v>256</v>
      </c>
      <c r="C261" s="179">
        <v>0</v>
      </c>
      <c r="D261" s="179">
        <v>0</v>
      </c>
      <c r="E261" s="121">
        <v>-2000000</v>
      </c>
      <c r="F261" s="121">
        <f>-1632796.07+302606.46</f>
        <v>-1330189.6100000001</v>
      </c>
      <c r="G261" s="114">
        <v>-1500000</v>
      </c>
      <c r="H261" s="32"/>
    </row>
    <row r="262" spans="1:8" ht="12.75" hidden="1" customHeight="1" x14ac:dyDescent="0.2">
      <c r="A262" s="238"/>
      <c r="B262" s="238"/>
      <c r="C262" s="239"/>
      <c r="D262" s="239"/>
      <c r="E262" s="240"/>
      <c r="F262" s="240"/>
      <c r="G262" s="241"/>
      <c r="H262" s="32"/>
    </row>
    <row r="263" spans="1:8" s="85" customFormat="1" ht="24" hidden="1" customHeight="1" x14ac:dyDescent="0.4">
      <c r="A263" s="242"/>
      <c r="B263" s="35" t="s">
        <v>15</v>
      </c>
      <c r="C263" s="243">
        <f>SUM(C252+C254)</f>
        <v>870089265.00349998</v>
      </c>
      <c r="D263" s="243">
        <f>SUM(D252+D254)</f>
        <v>800605920.35350013</v>
      </c>
      <c r="E263" s="243">
        <f>SUM(E252+E254)</f>
        <v>772802863.40350008</v>
      </c>
      <c r="F263" s="243">
        <f>SUM(F252+F254)</f>
        <v>422314594.50999999</v>
      </c>
      <c r="G263" s="243">
        <f>SUM(G252+G254)</f>
        <v>886320745.25349987</v>
      </c>
      <c r="H263" s="32"/>
    </row>
    <row r="264" spans="1:8" s="244" customFormat="1" ht="26.25" hidden="1" x14ac:dyDescent="0.4">
      <c r="A264" s="245"/>
      <c r="B264" s="246"/>
      <c r="C264" s="247"/>
      <c r="D264" s="247"/>
      <c r="E264" s="248"/>
      <c r="F264" s="248"/>
      <c r="G264" s="249"/>
      <c r="H264" s="32"/>
    </row>
    <row r="265" spans="1:8" s="98" customFormat="1" ht="20.25" hidden="1" x14ac:dyDescent="0.3">
      <c r="A265" s="250"/>
      <c r="B265" s="90" t="s">
        <v>257</v>
      </c>
      <c r="C265" s="90"/>
      <c r="D265" s="90"/>
      <c r="E265" s="230"/>
      <c r="F265" s="230"/>
      <c r="G265" s="231"/>
      <c r="H265" s="32"/>
    </row>
    <row r="266" spans="1:8" ht="20.25" hidden="1" x14ac:dyDescent="0.3">
      <c r="A266" s="251"/>
      <c r="B266" s="90" t="s">
        <v>258</v>
      </c>
      <c r="C266" s="91">
        <f>C267+C280+C301+C315</f>
        <v>52448677</v>
      </c>
      <c r="D266" s="91">
        <f>D267+D280+D301+D315</f>
        <v>50917338</v>
      </c>
      <c r="E266" s="91">
        <f>E267+E280+E301+E315</f>
        <v>47778764.609999999</v>
      </c>
      <c r="F266" s="91">
        <f>F267+F280+F301+F315</f>
        <v>26310888.520000003</v>
      </c>
      <c r="G266" s="91">
        <f>G267+G280+G301+G315</f>
        <v>47057788.329999998</v>
      </c>
      <c r="H266" s="32"/>
    </row>
    <row r="267" spans="1:8" ht="15.75" hidden="1" x14ac:dyDescent="0.2">
      <c r="A267" s="252"/>
      <c r="B267" s="252" t="s">
        <v>259</v>
      </c>
      <c r="C267" s="253">
        <f>SUM(C268+C272+C277)</f>
        <v>1895000</v>
      </c>
      <c r="D267" s="253">
        <f>SUM(D268+D272+D277)</f>
        <v>1895000</v>
      </c>
      <c r="E267" s="253">
        <f>SUM(E268+E272+E277)</f>
        <v>1895000</v>
      </c>
      <c r="F267" s="253">
        <f>SUM(F268+F272+F277)</f>
        <v>440288.54000000004</v>
      </c>
      <c r="G267" s="253">
        <f>SUM(G268+G272+G277)</f>
        <v>1985000</v>
      </c>
      <c r="H267" s="32"/>
    </row>
    <row r="268" spans="1:8" hidden="1" x14ac:dyDescent="0.2">
      <c r="A268" s="254">
        <v>2310</v>
      </c>
      <c r="B268" s="254" t="s">
        <v>260</v>
      </c>
      <c r="C268" s="255">
        <f>SUM(C269:C271)</f>
        <v>495000</v>
      </c>
      <c r="D268" s="255">
        <f>SUM(D269:D271)</f>
        <v>495000</v>
      </c>
      <c r="E268" s="255">
        <f>SUM(E269:E271)</f>
        <v>495000</v>
      </c>
      <c r="F268" s="255">
        <f>SUM(F269:F271)</f>
        <v>71678</v>
      </c>
      <c r="G268" s="140">
        <f>SUM(G269:G271)</f>
        <v>265000</v>
      </c>
      <c r="H268" s="32"/>
    </row>
    <row r="269" spans="1:8" hidden="1" x14ac:dyDescent="0.2">
      <c r="A269" s="256" t="s">
        <v>261</v>
      </c>
      <c r="B269" s="128" t="s">
        <v>262</v>
      </c>
      <c r="C269" s="121">
        <v>15000</v>
      </c>
      <c r="D269" s="121">
        <v>15000</v>
      </c>
      <c r="E269" s="113">
        <v>15000</v>
      </c>
      <c r="F269" s="113">
        <v>0</v>
      </c>
      <c r="G269" s="114">
        <v>15000</v>
      </c>
      <c r="H269" s="32"/>
    </row>
    <row r="270" spans="1:8" hidden="1" x14ac:dyDescent="0.2">
      <c r="A270" s="256" t="s">
        <v>263</v>
      </c>
      <c r="B270" s="128" t="s">
        <v>264</v>
      </c>
      <c r="C270" s="257">
        <f>350000+30000</f>
        <v>380000</v>
      </c>
      <c r="D270" s="257">
        <v>380000</v>
      </c>
      <c r="E270" s="113">
        <v>380000</v>
      </c>
      <c r="F270" s="113">
        <v>0</v>
      </c>
      <c r="G270" s="114">
        <v>150000</v>
      </c>
      <c r="H270" s="32"/>
    </row>
    <row r="271" spans="1:8" hidden="1" x14ac:dyDescent="0.2">
      <c r="A271" s="256" t="s">
        <v>265</v>
      </c>
      <c r="B271" s="128" t="s">
        <v>266</v>
      </c>
      <c r="C271" s="121">
        <v>100000</v>
      </c>
      <c r="D271" s="121">
        <v>100000</v>
      </c>
      <c r="E271" s="114">
        <v>100000</v>
      </c>
      <c r="F271" s="114">
        <v>71678</v>
      </c>
      <c r="G271" s="114">
        <v>100000</v>
      </c>
      <c r="H271" s="88"/>
    </row>
    <row r="272" spans="1:8" hidden="1" x14ac:dyDescent="0.2">
      <c r="A272" s="144">
        <v>2321</v>
      </c>
      <c r="B272" s="144" t="s">
        <v>267</v>
      </c>
      <c r="C272" s="145">
        <f>SUM(C273+C274+C275+C276)</f>
        <v>1400000</v>
      </c>
      <c r="D272" s="145">
        <f>SUM(D273:D276)</f>
        <v>1400000</v>
      </c>
      <c r="E272" s="145">
        <f>SUM(E273:E276)</f>
        <v>1400000</v>
      </c>
      <c r="F272" s="145">
        <f>SUM(F273:F276)</f>
        <v>368610.54000000004</v>
      </c>
      <c r="G272" s="145">
        <f>SUM(G273:G276)</f>
        <v>1470000</v>
      </c>
      <c r="H272" s="32"/>
    </row>
    <row r="273" spans="1:8" hidden="1" x14ac:dyDescent="0.2">
      <c r="A273" s="256" t="s">
        <v>268</v>
      </c>
      <c r="B273" s="128" t="s">
        <v>269</v>
      </c>
      <c r="C273" s="121">
        <v>170000</v>
      </c>
      <c r="D273" s="121">
        <v>170000</v>
      </c>
      <c r="E273" s="113">
        <v>170000</v>
      </c>
      <c r="F273" s="113">
        <v>89294.34</v>
      </c>
      <c r="G273" s="114">
        <v>170000</v>
      </c>
      <c r="H273" s="88"/>
    </row>
    <row r="274" spans="1:8" hidden="1" x14ac:dyDescent="0.2">
      <c r="A274" s="256" t="s">
        <v>270</v>
      </c>
      <c r="B274" s="128" t="s">
        <v>271</v>
      </c>
      <c r="C274" s="121">
        <f>330000+100000</f>
        <v>430000</v>
      </c>
      <c r="D274" s="121">
        <v>730000</v>
      </c>
      <c r="E274" s="121">
        <v>730000</v>
      </c>
      <c r="F274" s="121">
        <v>188262.2</v>
      </c>
      <c r="G274" s="114">
        <v>500000</v>
      </c>
      <c r="H274" s="88"/>
    </row>
    <row r="275" spans="1:8" hidden="1" x14ac:dyDescent="0.2">
      <c r="A275" s="256" t="s">
        <v>272</v>
      </c>
      <c r="B275" s="128" t="s">
        <v>273</v>
      </c>
      <c r="C275" s="121">
        <v>500000</v>
      </c>
      <c r="D275" s="121">
        <v>200000</v>
      </c>
      <c r="E275" s="121">
        <v>200000</v>
      </c>
      <c r="F275" s="121">
        <v>91054</v>
      </c>
      <c r="G275" s="114">
        <v>500000</v>
      </c>
      <c r="H275" s="88"/>
    </row>
    <row r="276" spans="1:8" s="2" customFormat="1" ht="24.75" hidden="1" x14ac:dyDescent="0.2">
      <c r="A276" s="256" t="s">
        <v>272</v>
      </c>
      <c r="B276" s="120" t="s">
        <v>274</v>
      </c>
      <c r="C276" s="121">
        <v>300000</v>
      </c>
      <c r="D276" s="121">
        <v>300000</v>
      </c>
      <c r="E276" s="113">
        <v>300000</v>
      </c>
      <c r="F276" s="113">
        <v>0</v>
      </c>
      <c r="G276" s="114">
        <v>300000</v>
      </c>
      <c r="H276" s="32"/>
    </row>
    <row r="277" spans="1:8" hidden="1" x14ac:dyDescent="0.2">
      <c r="A277" s="144">
        <v>2333</v>
      </c>
      <c r="B277" s="144" t="s">
        <v>275</v>
      </c>
      <c r="C277" s="145">
        <f>SUM(C278:C279)</f>
        <v>0</v>
      </c>
      <c r="D277" s="145">
        <f>SUM(D278:D279)</f>
        <v>0</v>
      </c>
      <c r="E277" s="145">
        <f>SUM(E278:E279)</f>
        <v>0</v>
      </c>
      <c r="F277" s="145">
        <f>SUM(F278:F279)</f>
        <v>0</v>
      </c>
      <c r="G277" s="145">
        <f>SUM(G278:G279)</f>
        <v>250000</v>
      </c>
      <c r="H277" s="32"/>
    </row>
    <row r="278" spans="1:8" hidden="1" x14ac:dyDescent="0.2">
      <c r="A278" s="256" t="s">
        <v>276</v>
      </c>
      <c r="B278" s="128" t="s">
        <v>277</v>
      </c>
      <c r="C278" s="121">
        <v>0</v>
      </c>
      <c r="D278" s="121">
        <v>0</v>
      </c>
      <c r="E278" s="113">
        <v>0</v>
      </c>
      <c r="F278" s="113">
        <v>0</v>
      </c>
      <c r="G278" s="114">
        <v>100000</v>
      </c>
      <c r="H278" s="88"/>
    </row>
    <row r="279" spans="1:8" hidden="1" x14ac:dyDescent="0.2">
      <c r="A279" s="256" t="s">
        <v>278</v>
      </c>
      <c r="B279" s="128" t="s">
        <v>273</v>
      </c>
      <c r="C279" s="121">
        <v>0</v>
      </c>
      <c r="D279" s="121">
        <v>0</v>
      </c>
      <c r="E279" s="121">
        <v>0</v>
      </c>
      <c r="F279" s="121">
        <v>0</v>
      </c>
      <c r="G279" s="114">
        <v>150000</v>
      </c>
      <c r="H279" s="88"/>
    </row>
    <row r="280" spans="1:8" s="98" customFormat="1" ht="15.75" hidden="1" x14ac:dyDescent="0.25">
      <c r="A280" s="168"/>
      <c r="B280" s="168" t="s">
        <v>279</v>
      </c>
      <c r="C280" s="253">
        <f>SUM(C281+C293+C298)</f>
        <v>28251000</v>
      </c>
      <c r="D280" s="253">
        <f>SUM(D281+D293+D298)</f>
        <v>26869575</v>
      </c>
      <c r="E280" s="253">
        <f>SUM(E281+E293+E298)</f>
        <v>24033615</v>
      </c>
      <c r="F280" s="253">
        <f>SUM(F281+F293+F298)</f>
        <v>14287648.27</v>
      </c>
      <c r="G280" s="253">
        <f>SUM(G281+G293+G298)</f>
        <v>27050000</v>
      </c>
      <c r="H280" s="88"/>
    </row>
    <row r="281" spans="1:8" s="98" customFormat="1" hidden="1" x14ac:dyDescent="0.2">
      <c r="A281" s="258">
        <v>2212</v>
      </c>
      <c r="B281" s="259" t="s">
        <v>280</v>
      </c>
      <c r="C281" s="140">
        <f>SUM(C282,C286:C292)</f>
        <v>27881000</v>
      </c>
      <c r="D281" s="140">
        <f>SUM(D282,D286:D292)</f>
        <v>26496875</v>
      </c>
      <c r="E281" s="140">
        <f>SUM(E282,E286:E292)</f>
        <v>23660915</v>
      </c>
      <c r="F281" s="140">
        <f>SUM(F282,F286:F292)</f>
        <v>14197571.84</v>
      </c>
      <c r="G281" s="140">
        <f>SUM(G282,G286:G292)</f>
        <v>26600000</v>
      </c>
      <c r="H281" s="88"/>
    </row>
    <row r="282" spans="1:8" s="2" customFormat="1" hidden="1" x14ac:dyDescent="0.2">
      <c r="A282" s="155"/>
      <c r="B282" s="260" t="s">
        <v>281</v>
      </c>
      <c r="C282" s="121">
        <f>SUM(C283:C285)</f>
        <v>5025000</v>
      </c>
      <c r="D282" s="121">
        <f>SUM(D283:D285)</f>
        <v>5025000</v>
      </c>
      <c r="E282" s="121">
        <v>2200000</v>
      </c>
      <c r="F282" s="121">
        <f>SUM(F283:F285)</f>
        <v>0</v>
      </c>
      <c r="G282" s="121">
        <f>SUM(G283:G285)</f>
        <v>2400000</v>
      </c>
      <c r="H282" s="88"/>
    </row>
    <row r="283" spans="1:8" s="98" customFormat="1" hidden="1" x14ac:dyDescent="0.2">
      <c r="A283" s="256" t="s">
        <v>282</v>
      </c>
      <c r="B283" s="261" t="s">
        <v>283</v>
      </c>
      <c r="C283" s="121">
        <v>2500000</v>
      </c>
      <c r="D283" s="121">
        <v>2500000</v>
      </c>
      <c r="E283" s="160">
        <v>0</v>
      </c>
      <c r="F283" s="113">
        <v>0</v>
      </c>
      <c r="G283" s="114">
        <v>2200000</v>
      </c>
      <c r="H283" s="88"/>
    </row>
    <row r="284" spans="1:8" s="98" customFormat="1" hidden="1" x14ac:dyDescent="0.2">
      <c r="A284" s="256" t="s">
        <v>282</v>
      </c>
      <c r="B284" s="261" t="s">
        <v>284</v>
      </c>
      <c r="C284" s="121">
        <v>2525000</v>
      </c>
      <c r="D284" s="121">
        <v>2525000</v>
      </c>
      <c r="E284" s="160">
        <v>2525000</v>
      </c>
      <c r="F284" s="113">
        <v>0</v>
      </c>
      <c r="G284" s="114">
        <v>0</v>
      </c>
      <c r="H284" s="88"/>
    </row>
    <row r="285" spans="1:8" s="98" customFormat="1" hidden="1" x14ac:dyDescent="0.2">
      <c r="A285" s="256" t="s">
        <v>282</v>
      </c>
      <c r="B285" s="261" t="s">
        <v>285</v>
      </c>
      <c r="C285" s="123">
        <v>0</v>
      </c>
      <c r="D285" s="123">
        <v>0</v>
      </c>
      <c r="E285" s="160">
        <v>0</v>
      </c>
      <c r="F285" s="113">
        <v>0</v>
      </c>
      <c r="G285" s="114">
        <v>200000</v>
      </c>
      <c r="H285" s="88"/>
    </row>
    <row r="286" spans="1:8" s="98" customFormat="1" hidden="1" x14ac:dyDescent="0.2">
      <c r="A286" s="256" t="s">
        <v>286</v>
      </c>
      <c r="B286" s="127" t="s">
        <v>287</v>
      </c>
      <c r="C286" s="123">
        <v>2700000</v>
      </c>
      <c r="D286" s="123">
        <v>2711375</v>
      </c>
      <c r="E286" s="160">
        <v>2711375</v>
      </c>
      <c r="F286" s="113">
        <v>2036375</v>
      </c>
      <c r="G286" s="114">
        <v>3500000</v>
      </c>
      <c r="H286" s="88"/>
    </row>
    <row r="287" spans="1:8" s="98" customFormat="1" hidden="1" x14ac:dyDescent="0.2">
      <c r="A287" s="256" t="s">
        <v>286</v>
      </c>
      <c r="B287" s="127" t="s">
        <v>288</v>
      </c>
      <c r="C287" s="200">
        <v>17616000</v>
      </c>
      <c r="D287" s="200">
        <v>17720500</v>
      </c>
      <c r="E287" s="160">
        <v>17720500</v>
      </c>
      <c r="F287" s="113">
        <v>11848500</v>
      </c>
      <c r="G287" s="114">
        <v>18200000</v>
      </c>
      <c r="H287" s="88"/>
    </row>
    <row r="288" spans="1:8" s="98" customFormat="1" hidden="1" x14ac:dyDescent="0.2">
      <c r="A288" s="256" t="s">
        <v>289</v>
      </c>
      <c r="B288" s="127" t="s">
        <v>290</v>
      </c>
      <c r="C288" s="200">
        <v>0</v>
      </c>
      <c r="D288" s="200">
        <v>29040</v>
      </c>
      <c r="E288" s="160">
        <v>29040</v>
      </c>
      <c r="F288" s="113">
        <v>29040</v>
      </c>
      <c r="G288" s="114">
        <v>0</v>
      </c>
      <c r="H288" s="88"/>
    </row>
    <row r="289" spans="1:8" s="98" customFormat="1" hidden="1" x14ac:dyDescent="0.2">
      <c r="A289" s="256" t="s">
        <v>291</v>
      </c>
      <c r="B289" s="127" t="s">
        <v>292</v>
      </c>
      <c r="C289" s="121">
        <v>500000</v>
      </c>
      <c r="D289" s="121">
        <v>500000</v>
      </c>
      <c r="E289" s="179">
        <v>500000</v>
      </c>
      <c r="F289" s="121">
        <v>188197.84</v>
      </c>
      <c r="G289" s="114">
        <v>500000</v>
      </c>
      <c r="H289" s="88"/>
    </row>
    <row r="290" spans="1:8" s="98" customFormat="1" hidden="1" x14ac:dyDescent="0.2">
      <c r="A290" s="256" t="s">
        <v>293</v>
      </c>
      <c r="B290" s="127" t="s">
        <v>294</v>
      </c>
      <c r="C290" s="121">
        <v>500000</v>
      </c>
      <c r="D290" s="121">
        <v>470960</v>
      </c>
      <c r="E290" s="179">
        <v>500000</v>
      </c>
      <c r="F290" s="121">
        <v>95459</v>
      </c>
      <c r="G290" s="114">
        <v>500000</v>
      </c>
      <c r="H290" s="88"/>
    </row>
    <row r="291" spans="1:8" s="98" customFormat="1" hidden="1" x14ac:dyDescent="0.2">
      <c r="A291" s="256" t="s">
        <v>293</v>
      </c>
      <c r="B291" s="127" t="s">
        <v>295</v>
      </c>
      <c r="C291" s="121">
        <v>1500000</v>
      </c>
      <c r="D291" s="121">
        <v>0</v>
      </c>
      <c r="E291" s="179">
        <v>0</v>
      </c>
      <c r="F291" s="121">
        <v>0</v>
      </c>
      <c r="G291" s="114">
        <v>1500000</v>
      </c>
      <c r="H291" s="88"/>
    </row>
    <row r="292" spans="1:8" s="98" customFormat="1" hidden="1" x14ac:dyDescent="0.2">
      <c r="A292" s="256" t="s">
        <v>296</v>
      </c>
      <c r="B292" s="127" t="s">
        <v>297</v>
      </c>
      <c r="C292" s="121">
        <v>40000</v>
      </c>
      <c r="D292" s="121">
        <v>40000</v>
      </c>
      <c r="E292" s="179">
        <v>0</v>
      </c>
      <c r="F292" s="121">
        <v>0</v>
      </c>
      <c r="G292" s="114">
        <v>0</v>
      </c>
      <c r="H292" s="88"/>
    </row>
    <row r="293" spans="1:8" s="98" customFormat="1" hidden="1" x14ac:dyDescent="0.2">
      <c r="A293" s="144">
        <v>2219</v>
      </c>
      <c r="B293" s="262" t="s">
        <v>298</v>
      </c>
      <c r="C293" s="145">
        <f>SUM(C294:C297)</f>
        <v>220000</v>
      </c>
      <c r="D293" s="145">
        <f>SUM(D294:D297)</f>
        <v>222700</v>
      </c>
      <c r="E293" s="145">
        <f>SUM(E294:E297)</f>
        <v>222700</v>
      </c>
      <c r="F293" s="145">
        <f>SUM(F294:F297)</f>
        <v>66091.81</v>
      </c>
      <c r="G293" s="145">
        <f>SUM(G294:G297)</f>
        <v>300000</v>
      </c>
      <c r="H293" s="88"/>
    </row>
    <row r="294" spans="1:8" s="98" customFormat="1" hidden="1" x14ac:dyDescent="0.2">
      <c r="A294" s="256" t="s">
        <v>299</v>
      </c>
      <c r="B294" s="127" t="s">
        <v>300</v>
      </c>
      <c r="C294" s="121">
        <v>0</v>
      </c>
      <c r="D294" s="121">
        <v>0</v>
      </c>
      <c r="E294" s="160">
        <v>0</v>
      </c>
      <c r="F294" s="113">
        <v>0</v>
      </c>
      <c r="G294" s="114">
        <v>100000</v>
      </c>
      <c r="H294" s="88"/>
    </row>
    <row r="295" spans="1:8" s="98" customFormat="1" hidden="1" x14ac:dyDescent="0.2">
      <c r="A295" s="256" t="s">
        <v>301</v>
      </c>
      <c r="B295" s="127" t="s">
        <v>302</v>
      </c>
      <c r="C295" s="123">
        <v>200000</v>
      </c>
      <c r="D295" s="123">
        <v>200000</v>
      </c>
      <c r="E295" s="160">
        <v>200000</v>
      </c>
      <c r="F295" s="113">
        <v>63391.81</v>
      </c>
      <c r="G295" s="114">
        <v>200000</v>
      </c>
      <c r="H295" s="88"/>
    </row>
    <row r="296" spans="1:8" s="98" customFormat="1" hidden="1" x14ac:dyDescent="0.2">
      <c r="A296" s="256" t="s">
        <v>303</v>
      </c>
      <c r="B296" s="127" t="s">
        <v>304</v>
      </c>
      <c r="C296" s="123">
        <v>20000</v>
      </c>
      <c r="D296" s="123">
        <v>20000</v>
      </c>
      <c r="E296" s="160">
        <v>20000</v>
      </c>
      <c r="F296" s="113">
        <v>0</v>
      </c>
      <c r="G296" s="114">
        <v>0</v>
      </c>
      <c r="H296" s="88"/>
    </row>
    <row r="297" spans="1:8" s="98" customFormat="1" hidden="1" x14ac:dyDescent="0.2">
      <c r="A297" s="256" t="s">
        <v>305</v>
      </c>
      <c r="B297" s="127" t="s">
        <v>306</v>
      </c>
      <c r="C297" s="123">
        <v>0</v>
      </c>
      <c r="D297" s="123">
        <v>2700</v>
      </c>
      <c r="E297" s="160">
        <v>2700</v>
      </c>
      <c r="F297" s="113">
        <v>2700</v>
      </c>
      <c r="G297" s="114">
        <v>0</v>
      </c>
      <c r="H297" s="88"/>
    </row>
    <row r="298" spans="1:8" hidden="1" x14ac:dyDescent="0.2">
      <c r="A298" s="144">
        <v>2221</v>
      </c>
      <c r="B298" s="141" t="s">
        <v>307</v>
      </c>
      <c r="C298" s="197">
        <f>SUM(C299:C300)</f>
        <v>150000</v>
      </c>
      <c r="D298" s="197">
        <f>SUM(D299:D300)</f>
        <v>150000</v>
      </c>
      <c r="E298" s="197">
        <f>SUM(E299:E300)</f>
        <v>150000</v>
      </c>
      <c r="F298" s="197">
        <f>SUM(F299:F300)</f>
        <v>23984.62</v>
      </c>
      <c r="G298" s="197">
        <f>SUM(G299:G300)</f>
        <v>150000</v>
      </c>
      <c r="H298" s="88"/>
    </row>
    <row r="299" spans="1:8" hidden="1" x14ac:dyDescent="0.2">
      <c r="A299" s="256" t="s">
        <v>308</v>
      </c>
      <c r="B299" s="119" t="s">
        <v>309</v>
      </c>
      <c r="C299" s="121">
        <v>60000</v>
      </c>
      <c r="D299" s="121">
        <v>60000</v>
      </c>
      <c r="E299" s="121">
        <v>60000</v>
      </c>
      <c r="F299" s="113">
        <v>0</v>
      </c>
      <c r="G299" s="114">
        <v>60000</v>
      </c>
      <c r="H299" s="88"/>
    </row>
    <row r="300" spans="1:8" hidden="1" x14ac:dyDescent="0.2">
      <c r="A300" s="263" t="s">
        <v>310</v>
      </c>
      <c r="B300" s="264" t="s">
        <v>311</v>
      </c>
      <c r="C300" s="265">
        <v>90000</v>
      </c>
      <c r="D300" s="265">
        <v>90000</v>
      </c>
      <c r="E300" s="265">
        <v>90000</v>
      </c>
      <c r="F300" s="266">
        <v>23984.62</v>
      </c>
      <c r="G300" s="114">
        <v>90000</v>
      </c>
      <c r="H300" s="32"/>
    </row>
    <row r="301" spans="1:8" ht="15.75" hidden="1" x14ac:dyDescent="0.25">
      <c r="A301" s="168"/>
      <c r="B301" s="168" t="s">
        <v>312</v>
      </c>
      <c r="C301" s="169">
        <f>C302</f>
        <v>6934000</v>
      </c>
      <c r="D301" s="169">
        <f>D302</f>
        <v>6934000</v>
      </c>
      <c r="E301" s="169">
        <f>E302</f>
        <v>6639123.5999999996</v>
      </c>
      <c r="F301" s="169">
        <f>F302</f>
        <v>3111784.6</v>
      </c>
      <c r="G301" s="169">
        <f>G302</f>
        <v>2334000</v>
      </c>
      <c r="H301" s="88"/>
    </row>
    <row r="302" spans="1:8" hidden="1" x14ac:dyDescent="0.2">
      <c r="A302" s="254">
        <v>3639</v>
      </c>
      <c r="B302" s="254" t="s">
        <v>313</v>
      </c>
      <c r="C302" s="140">
        <f>SUM(C303:C314)</f>
        <v>6934000</v>
      </c>
      <c r="D302" s="140">
        <f>SUM(D303:D314)</f>
        <v>6934000</v>
      </c>
      <c r="E302" s="140">
        <f>SUM(E303:E314)</f>
        <v>6639123.5999999996</v>
      </c>
      <c r="F302" s="140">
        <f>SUM(F303:F314)</f>
        <v>3111784.6</v>
      </c>
      <c r="G302" s="140">
        <f>SUM(G303:G314)</f>
        <v>2334000</v>
      </c>
      <c r="H302" s="88"/>
    </row>
    <row r="303" spans="1:8" hidden="1" x14ac:dyDescent="0.2">
      <c r="A303" s="256" t="s">
        <v>314</v>
      </c>
      <c r="B303" s="155" t="s">
        <v>315</v>
      </c>
      <c r="C303" s="121">
        <v>6200000</v>
      </c>
      <c r="D303" s="121">
        <v>6200000</v>
      </c>
      <c r="E303" s="160">
        <v>5700000</v>
      </c>
      <c r="F303" s="113">
        <v>2900000</v>
      </c>
      <c r="G303" s="267">
        <v>1600000</v>
      </c>
      <c r="H303" s="88"/>
    </row>
    <row r="304" spans="1:8" hidden="1" x14ac:dyDescent="0.2">
      <c r="A304" s="256" t="s">
        <v>316</v>
      </c>
      <c r="B304" s="128" t="s">
        <v>317</v>
      </c>
      <c r="C304" s="121">
        <v>150000</v>
      </c>
      <c r="D304" s="121">
        <v>150000</v>
      </c>
      <c r="E304" s="203">
        <v>150000</v>
      </c>
      <c r="F304" s="113">
        <v>3206.5</v>
      </c>
      <c r="G304" s="114">
        <v>150000</v>
      </c>
      <c r="H304" s="88"/>
    </row>
    <row r="305" spans="1:8" hidden="1" x14ac:dyDescent="0.2">
      <c r="A305" s="268" t="s">
        <v>316</v>
      </c>
      <c r="B305" s="213" t="s">
        <v>318</v>
      </c>
      <c r="C305" s="121">
        <v>50000</v>
      </c>
      <c r="D305" s="121">
        <v>50000</v>
      </c>
      <c r="E305" s="121">
        <v>50000</v>
      </c>
      <c r="F305" s="121">
        <v>0</v>
      </c>
      <c r="G305" s="114">
        <v>50000</v>
      </c>
      <c r="H305" s="88"/>
    </row>
    <row r="306" spans="1:8" hidden="1" x14ac:dyDescent="0.2">
      <c r="A306" s="269" t="s">
        <v>319</v>
      </c>
      <c r="B306" s="128" t="s">
        <v>320</v>
      </c>
      <c r="C306" s="200">
        <v>50000</v>
      </c>
      <c r="D306" s="200">
        <v>15000</v>
      </c>
      <c r="E306" s="121">
        <v>15000</v>
      </c>
      <c r="F306" s="121">
        <v>0</v>
      </c>
      <c r="G306" s="114">
        <v>50000</v>
      </c>
      <c r="H306" s="88"/>
    </row>
    <row r="307" spans="1:8" hidden="1" x14ac:dyDescent="0.2">
      <c r="A307" s="269" t="s">
        <v>321</v>
      </c>
      <c r="B307" s="128" t="s">
        <v>322</v>
      </c>
      <c r="C307" s="121">
        <v>10000</v>
      </c>
      <c r="D307" s="200">
        <v>10000</v>
      </c>
      <c r="E307" s="121">
        <v>10000</v>
      </c>
      <c r="F307" s="121">
        <v>0</v>
      </c>
      <c r="G307" s="114">
        <v>10000</v>
      </c>
      <c r="H307" s="88"/>
    </row>
    <row r="308" spans="1:8" hidden="1" x14ac:dyDescent="0.2">
      <c r="A308" s="269" t="s">
        <v>323</v>
      </c>
      <c r="B308" s="128" t="s">
        <v>324</v>
      </c>
      <c r="C308" s="200">
        <v>4000</v>
      </c>
      <c r="D308" s="200">
        <v>4000</v>
      </c>
      <c r="E308" s="121">
        <v>4000</v>
      </c>
      <c r="F308" s="121">
        <v>0</v>
      </c>
      <c r="G308" s="114">
        <v>4000</v>
      </c>
      <c r="H308" s="88"/>
    </row>
    <row r="309" spans="1:8" hidden="1" x14ac:dyDescent="0.2">
      <c r="A309" s="269" t="s">
        <v>325</v>
      </c>
      <c r="B309" s="128" t="s">
        <v>326</v>
      </c>
      <c r="C309" s="200">
        <v>50000</v>
      </c>
      <c r="D309" s="200">
        <v>50000</v>
      </c>
      <c r="E309" s="121">
        <v>40123.599999999999</v>
      </c>
      <c r="F309" s="121">
        <v>40123.599999999999</v>
      </c>
      <c r="G309" s="114">
        <v>50000</v>
      </c>
      <c r="H309" s="88"/>
    </row>
    <row r="310" spans="1:8" hidden="1" x14ac:dyDescent="0.2">
      <c r="A310" s="269" t="s">
        <v>321</v>
      </c>
      <c r="B310" s="128" t="s">
        <v>327</v>
      </c>
      <c r="C310" s="200">
        <v>110000</v>
      </c>
      <c r="D310" s="200">
        <v>110000</v>
      </c>
      <c r="E310" s="121">
        <v>110000</v>
      </c>
      <c r="F310" s="121">
        <v>51689.5</v>
      </c>
      <c r="G310" s="114">
        <v>110000</v>
      </c>
      <c r="H310" s="88"/>
    </row>
    <row r="311" spans="1:8" hidden="1" x14ac:dyDescent="0.2">
      <c r="A311" s="269" t="s">
        <v>323</v>
      </c>
      <c r="B311" s="128" t="s">
        <v>328</v>
      </c>
      <c r="C311" s="200">
        <v>250000</v>
      </c>
      <c r="D311" s="200">
        <v>250000</v>
      </c>
      <c r="E311" s="121">
        <v>250000</v>
      </c>
      <c r="F311" s="121">
        <v>58704</v>
      </c>
      <c r="G311" s="114">
        <v>250000</v>
      </c>
      <c r="H311" s="88"/>
    </row>
    <row r="312" spans="1:8" hidden="1" x14ac:dyDescent="0.2">
      <c r="A312" s="269" t="s">
        <v>329</v>
      </c>
      <c r="B312" s="128" t="s">
        <v>330</v>
      </c>
      <c r="C312" s="200">
        <v>0</v>
      </c>
      <c r="D312" s="200">
        <v>35000</v>
      </c>
      <c r="E312" s="121">
        <v>250000</v>
      </c>
      <c r="F312" s="121">
        <v>35000</v>
      </c>
      <c r="G312" s="114">
        <v>0</v>
      </c>
      <c r="H312" s="88"/>
    </row>
    <row r="313" spans="1:8" hidden="1" x14ac:dyDescent="0.2">
      <c r="A313" s="269" t="s">
        <v>331</v>
      </c>
      <c r="B313" s="128" t="s">
        <v>332</v>
      </c>
      <c r="C313" s="200">
        <v>20000</v>
      </c>
      <c r="D313" s="200">
        <v>20000</v>
      </c>
      <c r="E313" s="121">
        <v>20000</v>
      </c>
      <c r="F313" s="121">
        <v>10000</v>
      </c>
      <c r="G313" s="114">
        <v>20000</v>
      </c>
      <c r="H313" s="88"/>
    </row>
    <row r="314" spans="1:8" hidden="1" x14ac:dyDescent="0.2">
      <c r="A314" s="256" t="s">
        <v>333</v>
      </c>
      <c r="B314" s="128" t="s">
        <v>334</v>
      </c>
      <c r="C314" s="200">
        <v>40000</v>
      </c>
      <c r="D314" s="200">
        <v>40000</v>
      </c>
      <c r="E314" s="121">
        <v>40000</v>
      </c>
      <c r="F314" s="121">
        <v>13061</v>
      </c>
      <c r="G314" s="114">
        <v>40000</v>
      </c>
      <c r="H314" s="88"/>
    </row>
    <row r="315" spans="1:8" ht="15.75" hidden="1" x14ac:dyDescent="0.25">
      <c r="A315" s="168"/>
      <c r="B315" s="168" t="s">
        <v>335</v>
      </c>
      <c r="C315" s="169">
        <f>SUM(C316,C319,C325,C333,C338,C348,C351)</f>
        <v>15368677</v>
      </c>
      <c r="D315" s="169">
        <f>SUM(D316,D319,D325,D333,D338,D348,D351)</f>
        <v>15218763</v>
      </c>
      <c r="E315" s="169">
        <f>SUM(E316,E319,E325,E333,E338,E348,E351)</f>
        <v>15211026.01</v>
      </c>
      <c r="F315" s="169">
        <f>SUM(F316,F319,F325,F333,F338,F348,F351)</f>
        <v>8471167.1100000013</v>
      </c>
      <c r="G315" s="169">
        <f>SUM(G316,G319,G325,G333,G338,G348,G351)</f>
        <v>15688788.33</v>
      </c>
      <c r="H315" s="88"/>
    </row>
    <row r="316" spans="1:8" hidden="1" x14ac:dyDescent="0.2">
      <c r="A316" s="254">
        <v>3341</v>
      </c>
      <c r="B316" s="254" t="s">
        <v>336</v>
      </c>
      <c r="C316" s="140">
        <f>SUM(C317:C318)</f>
        <v>150000</v>
      </c>
      <c r="D316" s="140">
        <f>SUM(D317:D318)</f>
        <v>150000</v>
      </c>
      <c r="E316" s="140">
        <f>SUM(E317:E318)</f>
        <v>150000</v>
      </c>
      <c r="F316" s="140">
        <f>SUM(F317:F318)</f>
        <v>12799.96</v>
      </c>
      <c r="G316" s="140">
        <f>SUM(G317:G318)</f>
        <v>150000</v>
      </c>
      <c r="H316" s="88"/>
    </row>
    <row r="317" spans="1:8" hidden="1" x14ac:dyDescent="0.2">
      <c r="A317" s="256" t="s">
        <v>337</v>
      </c>
      <c r="B317" s="155" t="s">
        <v>338</v>
      </c>
      <c r="C317" s="121">
        <v>150000</v>
      </c>
      <c r="D317" s="121">
        <v>146125</v>
      </c>
      <c r="E317" s="160">
        <v>146125</v>
      </c>
      <c r="F317" s="113">
        <v>8924.9599999999991</v>
      </c>
      <c r="G317" s="114">
        <v>145000</v>
      </c>
      <c r="H317" s="88"/>
    </row>
    <row r="318" spans="1:8" hidden="1" x14ac:dyDescent="0.2">
      <c r="A318" s="256" t="s">
        <v>339</v>
      </c>
      <c r="B318" s="155" t="s">
        <v>340</v>
      </c>
      <c r="C318" s="121">
        <v>0</v>
      </c>
      <c r="D318" s="121">
        <v>3875</v>
      </c>
      <c r="E318" s="160">
        <v>3875</v>
      </c>
      <c r="F318" s="113">
        <v>3875</v>
      </c>
      <c r="G318" s="114">
        <v>5000</v>
      </c>
      <c r="H318" s="88"/>
    </row>
    <row r="319" spans="1:8" hidden="1" x14ac:dyDescent="0.2">
      <c r="A319" s="139">
        <v>3421</v>
      </c>
      <c r="B319" s="144" t="s">
        <v>341</v>
      </c>
      <c r="C319" s="145">
        <f>SUM(C320:C324)</f>
        <v>830000</v>
      </c>
      <c r="D319" s="145">
        <f>SUM(D320:D324)</f>
        <v>830000</v>
      </c>
      <c r="E319" s="145">
        <f>SUM(E320:E324)</f>
        <v>830000</v>
      </c>
      <c r="F319" s="145">
        <f>SUM(F320:F324)</f>
        <v>315449.28000000003</v>
      </c>
      <c r="G319" s="145">
        <f>SUM(G320:G324)</f>
        <v>1880000</v>
      </c>
      <c r="H319" s="88"/>
    </row>
    <row r="320" spans="1:8" hidden="1" x14ac:dyDescent="0.2">
      <c r="A320" s="256" t="s">
        <v>342</v>
      </c>
      <c r="B320" s="270" t="s">
        <v>343</v>
      </c>
      <c r="C320" s="121">
        <v>10000</v>
      </c>
      <c r="D320" s="121">
        <v>10000</v>
      </c>
      <c r="E320" s="160">
        <v>10000</v>
      </c>
      <c r="F320" s="113">
        <v>0</v>
      </c>
      <c r="G320" s="123">
        <v>1000000</v>
      </c>
      <c r="H320" s="88"/>
    </row>
    <row r="321" spans="1:8" hidden="1" x14ac:dyDescent="0.2">
      <c r="A321" s="256" t="s">
        <v>344</v>
      </c>
      <c r="B321" s="270" t="s">
        <v>345</v>
      </c>
      <c r="C321" s="121">
        <v>100000</v>
      </c>
      <c r="D321" s="121">
        <v>100000</v>
      </c>
      <c r="E321" s="160">
        <v>100000</v>
      </c>
      <c r="F321" s="113">
        <v>0</v>
      </c>
      <c r="G321" s="123">
        <v>110000</v>
      </c>
      <c r="H321" s="88"/>
    </row>
    <row r="322" spans="1:8" hidden="1" x14ac:dyDescent="0.2">
      <c r="A322" s="268" t="s">
        <v>346</v>
      </c>
      <c r="B322" s="270" t="s">
        <v>347</v>
      </c>
      <c r="C322" s="121">
        <v>120000</v>
      </c>
      <c r="D322" s="121">
        <v>140000</v>
      </c>
      <c r="E322" s="160">
        <v>140000</v>
      </c>
      <c r="F322" s="113">
        <v>120456</v>
      </c>
      <c r="G322" s="123">
        <v>120000</v>
      </c>
      <c r="H322" s="88"/>
    </row>
    <row r="323" spans="1:8" hidden="1" x14ac:dyDescent="0.2">
      <c r="A323" s="256" t="s">
        <v>348</v>
      </c>
      <c r="B323" s="270" t="s">
        <v>349</v>
      </c>
      <c r="C323" s="121">
        <v>300000</v>
      </c>
      <c r="D323" s="121">
        <v>280000</v>
      </c>
      <c r="E323" s="160">
        <v>280000</v>
      </c>
      <c r="F323" s="113">
        <v>14520</v>
      </c>
      <c r="G323" s="123">
        <v>300000</v>
      </c>
      <c r="H323" s="88"/>
    </row>
    <row r="324" spans="1:8" hidden="1" x14ac:dyDescent="0.2">
      <c r="A324" s="256" t="s">
        <v>350</v>
      </c>
      <c r="B324" s="271" t="s">
        <v>351</v>
      </c>
      <c r="C324" s="121">
        <v>300000</v>
      </c>
      <c r="D324" s="121">
        <v>300000</v>
      </c>
      <c r="E324" s="160">
        <v>300000</v>
      </c>
      <c r="F324" s="113">
        <v>180473.28</v>
      </c>
      <c r="G324" s="114">
        <v>350000</v>
      </c>
      <c r="H324" s="88"/>
    </row>
    <row r="325" spans="1:8" hidden="1" x14ac:dyDescent="0.2">
      <c r="A325" s="144">
        <v>3613</v>
      </c>
      <c r="B325" s="144" t="s">
        <v>352</v>
      </c>
      <c r="C325" s="145">
        <f>SUM(C326:C332)</f>
        <v>895000</v>
      </c>
      <c r="D325" s="145">
        <f>SUM(D326:D332)</f>
        <v>995000</v>
      </c>
      <c r="E325" s="145">
        <f>SUM(E326:E332)</f>
        <v>995000</v>
      </c>
      <c r="F325" s="145">
        <f>SUM(F326:F332)</f>
        <v>349404.45</v>
      </c>
      <c r="G325" s="145">
        <f>SUM(G326:G332)</f>
        <v>995000</v>
      </c>
      <c r="H325" s="88"/>
    </row>
    <row r="326" spans="1:8" hidden="1" x14ac:dyDescent="0.2">
      <c r="A326" s="272" t="s">
        <v>353</v>
      </c>
      <c r="B326" s="273" t="s">
        <v>354</v>
      </c>
      <c r="C326" s="121">
        <v>5000</v>
      </c>
      <c r="D326" s="121">
        <v>5000</v>
      </c>
      <c r="E326" s="160">
        <v>5000</v>
      </c>
      <c r="F326" s="113">
        <v>0</v>
      </c>
      <c r="G326" s="114">
        <v>5000</v>
      </c>
      <c r="H326" s="88"/>
    </row>
    <row r="327" spans="1:8" hidden="1" x14ac:dyDescent="0.2">
      <c r="A327" s="272" t="s">
        <v>355</v>
      </c>
      <c r="B327" s="273" t="s">
        <v>356</v>
      </c>
      <c r="C327" s="121">
        <v>5000</v>
      </c>
      <c r="D327" s="121">
        <v>5000</v>
      </c>
      <c r="E327" s="160">
        <v>5000</v>
      </c>
      <c r="F327" s="113">
        <v>0</v>
      </c>
      <c r="G327" s="114">
        <v>5000</v>
      </c>
      <c r="H327" s="88"/>
    </row>
    <row r="328" spans="1:8" ht="12.75" hidden="1" customHeight="1" x14ac:dyDescent="0.2">
      <c r="A328" s="272" t="s">
        <v>357</v>
      </c>
      <c r="B328" s="128" t="s">
        <v>358</v>
      </c>
      <c r="C328" s="121">
        <v>175000</v>
      </c>
      <c r="D328" s="121">
        <v>175000</v>
      </c>
      <c r="E328" s="152">
        <v>175000</v>
      </c>
      <c r="F328" s="152">
        <v>33982.589999999997</v>
      </c>
      <c r="G328" s="114">
        <v>175000</v>
      </c>
      <c r="H328" s="88"/>
    </row>
    <row r="329" spans="1:8" hidden="1" x14ac:dyDescent="0.2">
      <c r="A329" s="272" t="s">
        <v>359</v>
      </c>
      <c r="B329" s="128" t="s">
        <v>360</v>
      </c>
      <c r="C329" s="121">
        <v>200000</v>
      </c>
      <c r="D329" s="121">
        <v>200000</v>
      </c>
      <c r="E329" s="114">
        <v>200000</v>
      </c>
      <c r="F329" s="114">
        <v>172638.85</v>
      </c>
      <c r="G329" s="114">
        <v>200000</v>
      </c>
      <c r="H329" s="88"/>
    </row>
    <row r="330" spans="1:8" hidden="1" x14ac:dyDescent="0.2">
      <c r="A330" s="272" t="s">
        <v>361</v>
      </c>
      <c r="B330" s="128" t="s">
        <v>362</v>
      </c>
      <c r="C330" s="121">
        <v>250000</v>
      </c>
      <c r="D330" s="121">
        <v>350000</v>
      </c>
      <c r="E330" s="114">
        <v>350000</v>
      </c>
      <c r="F330" s="114">
        <v>106312</v>
      </c>
      <c r="G330" s="114">
        <v>250000</v>
      </c>
      <c r="H330" s="88"/>
    </row>
    <row r="331" spans="1:8" hidden="1" x14ac:dyDescent="0.2">
      <c r="A331" s="272" t="s">
        <v>361</v>
      </c>
      <c r="B331" s="128" t="s">
        <v>363</v>
      </c>
      <c r="C331" s="121">
        <v>60000</v>
      </c>
      <c r="D331" s="121">
        <v>60000</v>
      </c>
      <c r="E331" s="114">
        <v>60000</v>
      </c>
      <c r="F331" s="114">
        <v>0</v>
      </c>
      <c r="G331" s="114">
        <v>60000</v>
      </c>
      <c r="H331" s="88"/>
    </row>
    <row r="332" spans="1:8" hidden="1" x14ac:dyDescent="0.2">
      <c r="A332" s="272" t="s">
        <v>364</v>
      </c>
      <c r="B332" s="128" t="s">
        <v>365</v>
      </c>
      <c r="C332" s="121">
        <v>200000</v>
      </c>
      <c r="D332" s="121">
        <v>200000</v>
      </c>
      <c r="E332" s="114">
        <v>200000</v>
      </c>
      <c r="F332" s="114">
        <v>36471.01</v>
      </c>
      <c r="G332" s="114">
        <v>300000</v>
      </c>
      <c r="H332" s="88"/>
    </row>
    <row r="333" spans="1:8" hidden="1" x14ac:dyDescent="0.2">
      <c r="A333" s="144">
        <v>3631</v>
      </c>
      <c r="B333" s="144" t="s">
        <v>366</v>
      </c>
      <c r="C333" s="145">
        <f>SUM(C334:C337)</f>
        <v>9150000</v>
      </c>
      <c r="D333" s="145">
        <f>SUM(D334:D337)</f>
        <v>9176125</v>
      </c>
      <c r="E333" s="145">
        <f>SUM(E334:E337)</f>
        <v>9176125</v>
      </c>
      <c r="F333" s="145">
        <f>SUM(F334:F337)</f>
        <v>6071448.4100000001</v>
      </c>
      <c r="G333" s="145">
        <f>SUM(G334:G337)</f>
        <v>9200000</v>
      </c>
      <c r="H333" s="88"/>
    </row>
    <row r="334" spans="1:8" hidden="1" x14ac:dyDescent="0.2">
      <c r="A334" s="272" t="s">
        <v>367</v>
      </c>
      <c r="B334" s="128" t="s">
        <v>368</v>
      </c>
      <c r="C334" s="121">
        <v>0</v>
      </c>
      <c r="D334" s="121">
        <v>100000</v>
      </c>
      <c r="E334" s="113">
        <v>100000</v>
      </c>
      <c r="F334" s="113">
        <v>16456</v>
      </c>
      <c r="G334" s="114">
        <v>600000</v>
      </c>
      <c r="H334" s="88"/>
    </row>
    <row r="335" spans="1:8" hidden="1" x14ac:dyDescent="0.2">
      <c r="A335" s="272" t="s">
        <v>369</v>
      </c>
      <c r="B335" s="128" t="s">
        <v>370</v>
      </c>
      <c r="C335" s="121">
        <v>700000</v>
      </c>
      <c r="D335" s="121">
        <v>600000</v>
      </c>
      <c r="E335" s="113">
        <v>600000</v>
      </c>
      <c r="F335" s="113">
        <v>8418.58</v>
      </c>
      <c r="G335" s="114">
        <v>100000</v>
      </c>
      <c r="H335" s="88"/>
    </row>
    <row r="336" spans="1:8" hidden="1" x14ac:dyDescent="0.2">
      <c r="A336" s="256" t="s">
        <v>371</v>
      </c>
      <c r="B336" s="128" t="s">
        <v>372</v>
      </c>
      <c r="C336" s="121">
        <v>3950000</v>
      </c>
      <c r="D336" s="121">
        <v>3976125</v>
      </c>
      <c r="E336" s="152">
        <v>3976125</v>
      </c>
      <c r="F336" s="152">
        <v>2666125</v>
      </c>
      <c r="G336" s="114">
        <v>4000000</v>
      </c>
      <c r="H336" s="88"/>
    </row>
    <row r="337" spans="1:8" hidden="1" x14ac:dyDescent="0.2">
      <c r="A337" s="256" t="s">
        <v>373</v>
      </c>
      <c r="B337" s="128" t="s">
        <v>374</v>
      </c>
      <c r="C337" s="121">
        <v>4500000</v>
      </c>
      <c r="D337" s="121">
        <v>4500000</v>
      </c>
      <c r="E337" s="117">
        <v>4500000</v>
      </c>
      <c r="F337" s="152">
        <v>3380448.83</v>
      </c>
      <c r="G337" s="114">
        <v>4500000</v>
      </c>
      <c r="H337" s="88"/>
    </row>
    <row r="338" spans="1:8" hidden="1" x14ac:dyDescent="0.2">
      <c r="A338" s="144">
        <v>3632</v>
      </c>
      <c r="B338" s="144" t="s">
        <v>375</v>
      </c>
      <c r="C338" s="145">
        <f>SUM(C339,C345:C347)</f>
        <v>4130000</v>
      </c>
      <c r="D338" s="145">
        <f>SUM(D339,D345:D347)</f>
        <v>3853961</v>
      </c>
      <c r="E338" s="145">
        <f>SUM(E339,E345:E347)</f>
        <v>3846112.6799999997</v>
      </c>
      <c r="F338" s="145">
        <f>SUM(F339,F345:F347)</f>
        <v>1713276.68</v>
      </c>
      <c r="G338" s="145">
        <f>SUM(G339,G345:G347)</f>
        <v>3250000</v>
      </c>
      <c r="H338" s="88"/>
    </row>
    <row r="339" spans="1:8" hidden="1" x14ac:dyDescent="0.2">
      <c r="A339" s="155"/>
      <c r="B339" s="155" t="s">
        <v>376</v>
      </c>
      <c r="C339" s="121">
        <f>SUM(C340:C344)</f>
        <v>1530000</v>
      </c>
      <c r="D339" s="121">
        <f>SUM(D340:D344)</f>
        <v>730000</v>
      </c>
      <c r="E339" s="121">
        <f>SUM(E340:E344)</f>
        <v>722151.67999999993</v>
      </c>
      <c r="F339" s="121">
        <f>SUM(F340:F344)</f>
        <v>351151.68</v>
      </c>
      <c r="G339" s="121">
        <f>SUM(G340:G344)</f>
        <v>650000</v>
      </c>
      <c r="H339" s="88"/>
    </row>
    <row r="340" spans="1:8" hidden="1" x14ac:dyDescent="0.2">
      <c r="A340" s="256" t="s">
        <v>377</v>
      </c>
      <c r="B340" s="128" t="s">
        <v>378</v>
      </c>
      <c r="C340" s="121">
        <v>371000</v>
      </c>
      <c r="D340" s="121">
        <v>371000</v>
      </c>
      <c r="E340" s="220">
        <v>371000</v>
      </c>
      <c r="F340" s="220">
        <v>0</v>
      </c>
      <c r="G340" s="114">
        <v>0</v>
      </c>
      <c r="H340" s="88"/>
    </row>
    <row r="341" spans="1:8" s="2" customFormat="1" hidden="1" x14ac:dyDescent="0.2">
      <c r="A341" s="256" t="s">
        <v>377</v>
      </c>
      <c r="B341" s="128" t="s">
        <v>379</v>
      </c>
      <c r="C341" s="121">
        <v>240000</v>
      </c>
      <c r="D341" s="121">
        <v>240000</v>
      </c>
      <c r="E341" s="121">
        <v>232571.68</v>
      </c>
      <c r="F341" s="274">
        <v>232571.68</v>
      </c>
      <c r="G341" s="114">
        <v>0</v>
      </c>
      <c r="H341" s="88"/>
    </row>
    <row r="342" spans="1:8" hidden="1" x14ac:dyDescent="0.2">
      <c r="A342" s="256" t="s">
        <v>377</v>
      </c>
      <c r="B342" s="128" t="s">
        <v>380</v>
      </c>
      <c r="C342" s="121">
        <v>119000</v>
      </c>
      <c r="D342" s="121">
        <v>119000</v>
      </c>
      <c r="E342" s="148">
        <v>118580</v>
      </c>
      <c r="F342" s="148">
        <v>118580</v>
      </c>
      <c r="G342" s="114">
        <v>0</v>
      </c>
      <c r="H342" s="88"/>
    </row>
    <row r="343" spans="1:8" hidden="1" x14ac:dyDescent="0.2">
      <c r="A343" s="256" t="s">
        <v>377</v>
      </c>
      <c r="B343" s="128" t="s">
        <v>381</v>
      </c>
      <c r="C343" s="121">
        <v>500000</v>
      </c>
      <c r="D343" s="121">
        <v>0</v>
      </c>
      <c r="E343" s="274">
        <v>0</v>
      </c>
      <c r="F343" s="274">
        <v>0</v>
      </c>
      <c r="G343" s="114">
        <v>0</v>
      </c>
      <c r="H343" s="88"/>
    </row>
    <row r="344" spans="1:8" hidden="1" x14ac:dyDescent="0.2">
      <c r="A344" s="256" t="s">
        <v>377</v>
      </c>
      <c r="B344" s="128" t="s">
        <v>382</v>
      </c>
      <c r="C344" s="121">
        <v>300000</v>
      </c>
      <c r="D344" s="121">
        <v>0</v>
      </c>
      <c r="E344" s="177">
        <v>0</v>
      </c>
      <c r="F344" s="177">
        <v>0</v>
      </c>
      <c r="G344" s="114">
        <v>650000</v>
      </c>
      <c r="H344" s="88"/>
    </row>
    <row r="345" spans="1:8" hidden="1" x14ac:dyDescent="0.2">
      <c r="A345" s="256" t="s">
        <v>383</v>
      </c>
      <c r="B345" s="128" t="s">
        <v>384</v>
      </c>
      <c r="C345" s="121">
        <v>2000000</v>
      </c>
      <c r="D345" s="121">
        <v>2523961</v>
      </c>
      <c r="E345" s="177">
        <v>2523961</v>
      </c>
      <c r="F345" s="177">
        <v>1362125</v>
      </c>
      <c r="G345" s="114">
        <v>2500000</v>
      </c>
      <c r="H345" s="88"/>
    </row>
    <row r="346" spans="1:8" s="98" customFormat="1" hidden="1" x14ac:dyDescent="0.2">
      <c r="A346" s="256" t="s">
        <v>385</v>
      </c>
      <c r="B346" s="128" t="s">
        <v>386</v>
      </c>
      <c r="C346" s="121">
        <v>500000</v>
      </c>
      <c r="D346" s="121">
        <v>500000</v>
      </c>
      <c r="E346" s="177">
        <v>500000</v>
      </c>
      <c r="F346" s="177">
        <v>0</v>
      </c>
      <c r="G346" s="123">
        <v>0</v>
      </c>
      <c r="H346" s="88"/>
    </row>
    <row r="347" spans="1:8" s="98" customFormat="1" hidden="1" x14ac:dyDescent="0.2">
      <c r="A347" s="256" t="s">
        <v>387</v>
      </c>
      <c r="B347" s="128" t="s">
        <v>388</v>
      </c>
      <c r="C347" s="121">
        <v>100000</v>
      </c>
      <c r="D347" s="121">
        <v>100000</v>
      </c>
      <c r="E347" s="177">
        <v>100000</v>
      </c>
      <c r="F347" s="177">
        <v>0</v>
      </c>
      <c r="G347" s="114">
        <v>100000</v>
      </c>
      <c r="H347" s="88"/>
    </row>
    <row r="348" spans="1:8" s="98" customFormat="1" hidden="1" x14ac:dyDescent="0.2">
      <c r="A348" s="144">
        <v>3639</v>
      </c>
      <c r="B348" s="144" t="s">
        <v>389</v>
      </c>
      <c r="C348" s="145">
        <f>SUM(C349:C350)</f>
        <v>13677</v>
      </c>
      <c r="D348" s="145">
        <f>SUM(D349:D350)</f>
        <v>13677</v>
      </c>
      <c r="E348" s="145">
        <f>SUM(E349:E350)</f>
        <v>13788.33</v>
      </c>
      <c r="F348" s="145">
        <f>SUM(F349:F350)</f>
        <v>8788.33</v>
      </c>
      <c r="G348" s="145">
        <f>SUM(G349:G350)</f>
        <v>13788.33</v>
      </c>
      <c r="H348" s="88"/>
    </row>
    <row r="349" spans="1:8" s="98" customFormat="1" hidden="1" x14ac:dyDescent="0.2">
      <c r="A349" s="256" t="s">
        <v>390</v>
      </c>
      <c r="B349" s="273" t="s">
        <v>391</v>
      </c>
      <c r="C349" s="121">
        <v>8677</v>
      </c>
      <c r="D349" s="121">
        <v>8788.33</v>
      </c>
      <c r="E349" s="121">
        <v>8788.33</v>
      </c>
      <c r="F349" s="121">
        <v>8788.33</v>
      </c>
      <c r="G349" s="121">
        <v>8788.33</v>
      </c>
      <c r="H349" s="88"/>
    </row>
    <row r="350" spans="1:8" s="98" customFormat="1" hidden="1" x14ac:dyDescent="0.2">
      <c r="A350" s="272" t="s">
        <v>392</v>
      </c>
      <c r="B350" s="128" t="s">
        <v>393</v>
      </c>
      <c r="C350" s="121">
        <v>5000</v>
      </c>
      <c r="D350" s="121">
        <v>4888.67</v>
      </c>
      <c r="E350" s="274">
        <v>5000</v>
      </c>
      <c r="F350" s="274">
        <v>0</v>
      </c>
      <c r="G350" s="114">
        <v>5000</v>
      </c>
      <c r="H350" s="88"/>
    </row>
    <row r="351" spans="1:8" s="98" customFormat="1" hidden="1" x14ac:dyDescent="0.2">
      <c r="A351" s="144">
        <v>3699</v>
      </c>
      <c r="B351" s="144" t="s">
        <v>394</v>
      </c>
      <c r="C351" s="145">
        <f>SUM(C352)</f>
        <v>200000</v>
      </c>
      <c r="D351" s="145">
        <f>SUM(D352)</f>
        <v>200000</v>
      </c>
      <c r="E351" s="145">
        <f>SUM(E352)</f>
        <v>200000</v>
      </c>
      <c r="F351" s="145">
        <f>SUM(F352)</f>
        <v>0</v>
      </c>
      <c r="G351" s="145">
        <f>SUM(G352)</f>
        <v>200000</v>
      </c>
      <c r="H351" s="88"/>
    </row>
    <row r="352" spans="1:8" s="98" customFormat="1" hidden="1" x14ac:dyDescent="0.2">
      <c r="A352" s="256" t="s">
        <v>395</v>
      </c>
      <c r="B352" s="128" t="s">
        <v>396</v>
      </c>
      <c r="C352" s="121">
        <v>200000</v>
      </c>
      <c r="D352" s="121">
        <v>200000</v>
      </c>
      <c r="E352" s="177">
        <v>200000</v>
      </c>
      <c r="F352" s="177">
        <v>0</v>
      </c>
      <c r="G352" s="114">
        <v>200000</v>
      </c>
      <c r="H352" s="88"/>
    </row>
    <row r="353" spans="1:8" s="98" customFormat="1" hidden="1" x14ac:dyDescent="0.2">
      <c r="A353" s="268"/>
      <c r="B353" s="275"/>
      <c r="C353" s="200"/>
      <c r="D353" s="200"/>
      <c r="E353" s="184"/>
      <c r="F353" s="184"/>
      <c r="G353" s="266"/>
      <c r="H353" s="88"/>
    </row>
    <row r="354" spans="1:8" s="98" customFormat="1" ht="20.25" hidden="1" x14ac:dyDescent="0.2">
      <c r="A354" s="276"/>
      <c r="B354" s="277" t="s">
        <v>397</v>
      </c>
      <c r="C354" s="278">
        <f>SUM(C355+C370+C432+C445+C476)</f>
        <v>79701343</v>
      </c>
      <c r="D354" s="279">
        <f>SUM(D355+D370+D432+D445+D476)</f>
        <v>69000343</v>
      </c>
      <c r="E354" s="280">
        <f>SUM(E355+E370+E432+E445+E476)</f>
        <v>1689192.23</v>
      </c>
      <c r="F354" s="278">
        <f>SUM(F355+F370+F432+F445+F476)</f>
        <v>5818563.0100000007</v>
      </c>
      <c r="G354" s="281">
        <f>SUM(G355+G370+G432+G445+G476)</f>
        <v>106524000</v>
      </c>
      <c r="H354" s="88"/>
    </row>
    <row r="355" spans="1:8" s="98" customFormat="1" ht="15.75" hidden="1" x14ac:dyDescent="0.2">
      <c r="A355" s="282"/>
      <c r="B355" s="283" t="s">
        <v>398</v>
      </c>
      <c r="C355" s="284">
        <f>SUM(C356+C361+C368)</f>
        <v>1000000</v>
      </c>
      <c r="D355" s="285">
        <f>SUM(D356+D361+D368)</f>
        <v>1004840</v>
      </c>
      <c r="E355" s="286">
        <f>SUM(E356+E361+E368)</f>
        <v>374258.72</v>
      </c>
      <c r="F355" s="287">
        <f>SUM(F356+F361+F368)</f>
        <v>380258.72</v>
      </c>
      <c r="G355" s="286">
        <f>SUM(G356+G361+G368)</f>
        <v>5530000</v>
      </c>
      <c r="H355" s="88"/>
    </row>
    <row r="356" spans="1:8" s="98" customFormat="1" hidden="1" x14ac:dyDescent="0.2">
      <c r="A356" s="288">
        <v>2310</v>
      </c>
      <c r="B356" s="289" t="s">
        <v>260</v>
      </c>
      <c r="C356" s="290">
        <f>SUM(C357:C360)</f>
        <v>150000</v>
      </c>
      <c r="D356" s="291">
        <f>SUM(D357:D360)</f>
        <v>150000</v>
      </c>
      <c r="E356" s="173">
        <f>SUM(E357:E360)</f>
        <v>0</v>
      </c>
      <c r="F356" s="292">
        <f>SUM(F357:F360)</f>
        <v>6000</v>
      </c>
      <c r="G356" s="173">
        <f>SUM(G357:G360)</f>
        <v>4950000</v>
      </c>
      <c r="H356" s="88"/>
    </row>
    <row r="357" spans="1:8" s="98" customFormat="1" hidden="1" x14ac:dyDescent="0.2">
      <c r="A357" s="293" t="s">
        <v>399</v>
      </c>
      <c r="B357" s="159" t="s">
        <v>400</v>
      </c>
      <c r="C357" s="294">
        <v>0</v>
      </c>
      <c r="D357" s="295">
        <v>8420</v>
      </c>
      <c r="E357" s="113"/>
      <c r="F357" s="296">
        <v>6000</v>
      </c>
      <c r="G357" s="113">
        <v>4800000</v>
      </c>
      <c r="H357" s="88"/>
    </row>
    <row r="358" spans="1:8" s="98" customFormat="1" hidden="1" x14ac:dyDescent="0.2">
      <c r="A358" s="293" t="s">
        <v>401</v>
      </c>
      <c r="B358" s="159" t="s">
        <v>402</v>
      </c>
      <c r="C358" s="294">
        <v>50000</v>
      </c>
      <c r="D358" s="295">
        <v>50000</v>
      </c>
      <c r="E358" s="113"/>
      <c r="F358" s="296">
        <v>0</v>
      </c>
      <c r="G358" s="113">
        <v>0</v>
      </c>
      <c r="H358" s="88"/>
    </row>
    <row r="359" spans="1:8" s="98" customFormat="1" hidden="1" x14ac:dyDescent="0.2">
      <c r="A359" s="293" t="s">
        <v>403</v>
      </c>
      <c r="B359" s="159" t="s">
        <v>404</v>
      </c>
      <c r="C359" s="294">
        <v>50000</v>
      </c>
      <c r="D359" s="295">
        <v>50000</v>
      </c>
      <c r="E359" s="113"/>
      <c r="F359" s="296">
        <v>0</v>
      </c>
      <c r="G359" s="113">
        <v>100000</v>
      </c>
      <c r="H359" s="88"/>
    </row>
    <row r="360" spans="1:8" s="98" customFormat="1" hidden="1" x14ac:dyDescent="0.2">
      <c r="A360" s="293" t="s">
        <v>405</v>
      </c>
      <c r="B360" s="159" t="s">
        <v>406</v>
      </c>
      <c r="C360" s="294">
        <v>50000</v>
      </c>
      <c r="D360" s="297">
        <v>41580</v>
      </c>
      <c r="E360" s="113"/>
      <c r="F360" s="298">
        <v>0</v>
      </c>
      <c r="G360" s="113">
        <v>50000</v>
      </c>
      <c r="H360" s="88"/>
    </row>
    <row r="361" spans="1:8" s="98" customFormat="1" hidden="1" x14ac:dyDescent="0.2">
      <c r="A361" s="106">
        <v>2321</v>
      </c>
      <c r="B361" s="107" t="s">
        <v>267</v>
      </c>
      <c r="C361" s="299">
        <f>SUM(C362:C366)</f>
        <v>850000</v>
      </c>
      <c r="D361" s="300">
        <f>SUM(D362:D366)</f>
        <v>850000</v>
      </c>
      <c r="E361" s="109">
        <f>SUM(E362:E366)</f>
        <v>369418.72</v>
      </c>
      <c r="F361" s="301">
        <f>SUM(F362:F366)</f>
        <v>369418.72</v>
      </c>
      <c r="G361" s="105">
        <f>SUM(G362:G367)</f>
        <v>580000</v>
      </c>
      <c r="H361" s="88"/>
    </row>
    <row r="362" spans="1:8" s="98" customFormat="1" hidden="1" x14ac:dyDescent="0.2">
      <c r="A362" s="293" t="s">
        <v>407</v>
      </c>
      <c r="B362" s="159" t="s">
        <v>408</v>
      </c>
      <c r="C362" s="302">
        <v>400000</v>
      </c>
      <c r="D362" s="303">
        <v>400000</v>
      </c>
      <c r="E362" s="113">
        <v>369418.72</v>
      </c>
      <c r="F362" s="304">
        <v>369418.72</v>
      </c>
      <c r="G362" s="113">
        <v>0</v>
      </c>
      <c r="H362" s="88"/>
    </row>
    <row r="363" spans="1:8" s="98" customFormat="1" hidden="1" x14ac:dyDescent="0.2">
      <c r="A363" s="293" t="s">
        <v>409</v>
      </c>
      <c r="B363" s="305" t="s">
        <v>410</v>
      </c>
      <c r="C363" s="294">
        <v>300000</v>
      </c>
      <c r="D363" s="303">
        <v>300000</v>
      </c>
      <c r="E363" s="114">
        <v>0</v>
      </c>
      <c r="F363" s="304">
        <v>0</v>
      </c>
      <c r="G363" s="113">
        <v>0</v>
      </c>
      <c r="H363" s="88"/>
    </row>
    <row r="364" spans="1:8" s="98" customFormat="1" hidden="1" x14ac:dyDescent="0.2">
      <c r="A364" s="293" t="s">
        <v>411</v>
      </c>
      <c r="B364" s="159" t="s">
        <v>412</v>
      </c>
      <c r="C364" s="302">
        <v>0</v>
      </c>
      <c r="D364" s="303">
        <v>0</v>
      </c>
      <c r="E364" s="113">
        <v>0</v>
      </c>
      <c r="F364" s="304">
        <v>0</v>
      </c>
      <c r="G364" s="113">
        <v>30000</v>
      </c>
      <c r="H364" s="88"/>
    </row>
    <row r="365" spans="1:8" s="98" customFormat="1" hidden="1" x14ac:dyDescent="0.2">
      <c r="A365" s="293" t="s">
        <v>413</v>
      </c>
      <c r="B365" s="159" t="s">
        <v>414</v>
      </c>
      <c r="C365" s="302">
        <v>100000</v>
      </c>
      <c r="D365" s="303">
        <v>100000</v>
      </c>
      <c r="E365" s="113"/>
      <c r="F365" s="304">
        <v>0</v>
      </c>
      <c r="G365" s="113">
        <v>400000</v>
      </c>
      <c r="H365" s="88"/>
    </row>
    <row r="366" spans="1:8" s="98" customFormat="1" hidden="1" x14ac:dyDescent="0.2">
      <c r="A366" s="293" t="s">
        <v>415</v>
      </c>
      <c r="B366" s="159" t="s">
        <v>416</v>
      </c>
      <c r="C366" s="302">
        <v>50000</v>
      </c>
      <c r="D366" s="303">
        <v>50000</v>
      </c>
      <c r="E366" s="113"/>
      <c r="F366" s="304">
        <v>0</v>
      </c>
      <c r="G366" s="114">
        <v>50000</v>
      </c>
      <c r="H366" s="88"/>
    </row>
    <row r="367" spans="1:8" s="98" customFormat="1" hidden="1" x14ac:dyDescent="0.2">
      <c r="A367" s="293" t="s">
        <v>417</v>
      </c>
      <c r="B367" s="159" t="s">
        <v>418</v>
      </c>
      <c r="C367" s="302">
        <v>0</v>
      </c>
      <c r="D367" s="303">
        <v>0</v>
      </c>
      <c r="E367" s="113">
        <v>0</v>
      </c>
      <c r="F367" s="304">
        <v>0</v>
      </c>
      <c r="G367" s="113">
        <v>100000</v>
      </c>
      <c r="H367" s="88"/>
    </row>
    <row r="368" spans="1:8" hidden="1" x14ac:dyDescent="0.2">
      <c r="A368" s="106">
        <v>2333</v>
      </c>
      <c r="B368" s="107" t="s">
        <v>419</v>
      </c>
      <c r="C368" s="299">
        <f>SUM(C369)</f>
        <v>0</v>
      </c>
      <c r="D368" s="300">
        <f>SUM(D369)</f>
        <v>4840</v>
      </c>
      <c r="E368" s="109">
        <f>SUM(E369)</f>
        <v>4840</v>
      </c>
      <c r="F368" s="301">
        <f>SUM(F369)</f>
        <v>4840</v>
      </c>
      <c r="G368" s="109">
        <f>SUM(G369)</f>
        <v>0</v>
      </c>
      <c r="H368" s="88"/>
    </row>
    <row r="369" spans="1:8" hidden="1" x14ac:dyDescent="0.2">
      <c r="A369" s="306" t="s">
        <v>420</v>
      </c>
      <c r="B369" s="307" t="s">
        <v>421</v>
      </c>
      <c r="C369" s="308">
        <v>0</v>
      </c>
      <c r="D369" s="309">
        <v>4840</v>
      </c>
      <c r="E369" s="143">
        <v>4840</v>
      </c>
      <c r="F369" s="310">
        <v>4840</v>
      </c>
      <c r="G369" s="143">
        <v>0</v>
      </c>
      <c r="H369" s="88"/>
    </row>
    <row r="370" spans="1:8" ht="15.75" hidden="1" x14ac:dyDescent="0.25">
      <c r="A370" s="311"/>
      <c r="B370" s="64" t="s">
        <v>422</v>
      </c>
      <c r="C370" s="284">
        <f>SUM(C371+C392+C427)</f>
        <v>28360000</v>
      </c>
      <c r="D370" s="285">
        <f>SUM(D371+D392+D427)</f>
        <v>26188160</v>
      </c>
      <c r="E370" s="286">
        <f>SUM(E371+E392+E427)</f>
        <v>850886.86</v>
      </c>
      <c r="F370" s="287">
        <f>SUM(F371+F392+F427)</f>
        <v>3217923.7600000002</v>
      </c>
      <c r="G370" s="286">
        <f>SUM(G371+G392+G427)</f>
        <v>41500500</v>
      </c>
      <c r="H370" s="88"/>
    </row>
    <row r="371" spans="1:8" hidden="1" x14ac:dyDescent="0.2">
      <c r="A371" s="288">
        <v>2212</v>
      </c>
      <c r="B371" s="289" t="s">
        <v>423</v>
      </c>
      <c r="C371" s="290">
        <f>SUM(C372:C387)</f>
        <v>8970000</v>
      </c>
      <c r="D371" s="291">
        <f>SUM(D372:D387)</f>
        <v>6790000</v>
      </c>
      <c r="E371" s="173">
        <f>SUM(E372:E387)</f>
        <v>104410.5</v>
      </c>
      <c r="F371" s="292">
        <f>SUM(F372:F387)</f>
        <v>2229037.41</v>
      </c>
      <c r="G371" s="173">
        <f>SUM(G372:G391)</f>
        <v>14360000</v>
      </c>
      <c r="H371" s="88"/>
    </row>
    <row r="372" spans="1:8" hidden="1" x14ac:dyDescent="0.2">
      <c r="A372" s="293" t="s">
        <v>293</v>
      </c>
      <c r="B372" s="159" t="s">
        <v>424</v>
      </c>
      <c r="C372" s="294">
        <v>200000</v>
      </c>
      <c r="D372" s="295">
        <v>200000</v>
      </c>
      <c r="E372" s="113"/>
      <c r="F372" s="296">
        <v>68480</v>
      </c>
      <c r="G372" s="113">
        <v>250000</v>
      </c>
      <c r="H372" s="88"/>
    </row>
    <row r="373" spans="1:8" hidden="1" x14ac:dyDescent="0.2">
      <c r="A373" s="293" t="s">
        <v>291</v>
      </c>
      <c r="B373" s="159" t="s">
        <v>425</v>
      </c>
      <c r="C373" s="294">
        <v>6000000</v>
      </c>
      <c r="D373" s="295">
        <v>4470000</v>
      </c>
      <c r="E373" s="113"/>
      <c r="F373" s="296">
        <v>1948524.91</v>
      </c>
      <c r="G373" s="113">
        <v>5000000</v>
      </c>
      <c r="H373" s="88"/>
    </row>
    <row r="374" spans="1:8" hidden="1" x14ac:dyDescent="0.2">
      <c r="A374" s="293" t="s">
        <v>426</v>
      </c>
      <c r="B374" s="159" t="s">
        <v>427</v>
      </c>
      <c r="C374" s="294">
        <v>600000</v>
      </c>
      <c r="D374" s="295">
        <v>600000</v>
      </c>
      <c r="E374" s="113"/>
      <c r="F374" s="296">
        <v>0</v>
      </c>
      <c r="G374" s="113">
        <v>700000</v>
      </c>
      <c r="H374" s="88"/>
    </row>
    <row r="375" spans="1:8" hidden="1" x14ac:dyDescent="0.2">
      <c r="A375" s="293" t="s">
        <v>428</v>
      </c>
      <c r="B375" s="159" t="s">
        <v>429</v>
      </c>
      <c r="C375" s="294">
        <v>150000</v>
      </c>
      <c r="D375" s="295">
        <v>150000</v>
      </c>
      <c r="E375" s="113"/>
      <c r="F375" s="296">
        <v>0</v>
      </c>
      <c r="G375" s="113">
        <v>2300000</v>
      </c>
      <c r="H375" s="88"/>
    </row>
    <row r="376" spans="1:8" hidden="1" x14ac:dyDescent="0.2">
      <c r="A376" s="293" t="s">
        <v>430</v>
      </c>
      <c r="B376" s="159" t="s">
        <v>431</v>
      </c>
      <c r="C376" s="294">
        <v>50000</v>
      </c>
      <c r="D376" s="295">
        <v>48648</v>
      </c>
      <c r="E376" s="113">
        <v>48327</v>
      </c>
      <c r="F376" s="296">
        <v>48327</v>
      </c>
      <c r="G376" s="113">
        <v>0</v>
      </c>
      <c r="H376" s="88"/>
    </row>
    <row r="377" spans="1:8" hidden="1" x14ac:dyDescent="0.2">
      <c r="A377" s="293" t="s">
        <v>432</v>
      </c>
      <c r="B377" s="159" t="s">
        <v>433</v>
      </c>
      <c r="C377" s="294">
        <v>300000</v>
      </c>
      <c r="D377" s="295">
        <v>104000</v>
      </c>
      <c r="E377" s="113"/>
      <c r="F377" s="296">
        <v>0</v>
      </c>
      <c r="G377" s="113">
        <v>0</v>
      </c>
      <c r="H377" s="88"/>
    </row>
    <row r="378" spans="1:8" hidden="1" x14ac:dyDescent="0.2">
      <c r="A378" s="293" t="s">
        <v>434</v>
      </c>
      <c r="B378" s="159" t="s">
        <v>435</v>
      </c>
      <c r="C378" s="294">
        <v>50000</v>
      </c>
      <c r="D378" s="295">
        <v>110352</v>
      </c>
      <c r="E378" s="113"/>
      <c r="F378" s="296">
        <v>20449</v>
      </c>
      <c r="G378" s="113">
        <v>1500000</v>
      </c>
      <c r="H378" s="88"/>
    </row>
    <row r="379" spans="1:8" hidden="1" x14ac:dyDescent="0.2">
      <c r="A379" s="293" t="s">
        <v>436</v>
      </c>
      <c r="B379" s="159" t="s">
        <v>437</v>
      </c>
      <c r="C379" s="294">
        <v>200000</v>
      </c>
      <c r="D379" s="295">
        <v>200000</v>
      </c>
      <c r="E379" s="113"/>
      <c r="F379" s="296">
        <v>44770</v>
      </c>
      <c r="G379" s="113">
        <v>170000</v>
      </c>
      <c r="H379" s="88"/>
    </row>
    <row r="380" spans="1:8" hidden="1" x14ac:dyDescent="0.2">
      <c r="A380" s="293" t="s">
        <v>438</v>
      </c>
      <c r="B380" s="159" t="s">
        <v>439</v>
      </c>
      <c r="C380" s="294">
        <v>600000</v>
      </c>
      <c r="D380" s="295">
        <v>50000</v>
      </c>
      <c r="E380" s="113"/>
      <c r="F380" s="296">
        <v>0</v>
      </c>
      <c r="G380" s="113">
        <v>200000</v>
      </c>
      <c r="H380" s="88"/>
    </row>
    <row r="381" spans="1:8" hidden="1" x14ac:dyDescent="0.2">
      <c r="A381" s="293" t="s">
        <v>440</v>
      </c>
      <c r="B381" s="159" t="s">
        <v>441</v>
      </c>
      <c r="C381" s="294">
        <v>70000</v>
      </c>
      <c r="D381" s="295">
        <v>70000</v>
      </c>
      <c r="E381" s="113"/>
      <c r="F381" s="296">
        <v>29335</v>
      </c>
      <c r="G381" s="113">
        <v>0</v>
      </c>
      <c r="H381" s="88"/>
    </row>
    <row r="382" spans="1:8" hidden="1" x14ac:dyDescent="0.2">
      <c r="A382" s="293" t="s">
        <v>442</v>
      </c>
      <c r="B382" s="159" t="s">
        <v>443</v>
      </c>
      <c r="C382" s="294">
        <v>150000</v>
      </c>
      <c r="D382" s="295">
        <v>150000</v>
      </c>
      <c r="E382" s="113"/>
      <c r="F382" s="296">
        <v>13068</v>
      </c>
      <c r="G382" s="113">
        <v>1400000</v>
      </c>
      <c r="H382" s="88"/>
    </row>
    <row r="383" spans="1:8" hidden="1" x14ac:dyDescent="0.2">
      <c r="A383" s="293" t="s">
        <v>444</v>
      </c>
      <c r="B383" s="159" t="s">
        <v>445</v>
      </c>
      <c r="C383" s="294">
        <v>0</v>
      </c>
      <c r="D383" s="295">
        <v>80000</v>
      </c>
      <c r="E383" s="113" t="s">
        <v>446</v>
      </c>
      <c r="F383" s="296">
        <v>0</v>
      </c>
      <c r="G383" s="113">
        <f>350000+300000</f>
        <v>650000</v>
      </c>
      <c r="H383" s="88"/>
    </row>
    <row r="384" spans="1:8" hidden="1" x14ac:dyDescent="0.2">
      <c r="A384" s="293" t="s">
        <v>447</v>
      </c>
      <c r="B384" s="159" t="s">
        <v>448</v>
      </c>
      <c r="C384" s="294">
        <v>0</v>
      </c>
      <c r="D384" s="295">
        <v>57000</v>
      </c>
      <c r="E384" s="113">
        <v>56083.5</v>
      </c>
      <c r="F384" s="296">
        <v>56083.5</v>
      </c>
      <c r="G384" s="113">
        <v>650000</v>
      </c>
      <c r="H384" s="88"/>
    </row>
    <row r="385" spans="1:8" hidden="1" x14ac:dyDescent="0.2">
      <c r="A385" s="293" t="s">
        <v>449</v>
      </c>
      <c r="B385" s="159" t="s">
        <v>450</v>
      </c>
      <c r="C385" s="294">
        <v>0</v>
      </c>
      <c r="D385" s="295">
        <v>0</v>
      </c>
      <c r="E385" s="113">
        <v>0</v>
      </c>
      <c r="F385" s="296">
        <v>0</v>
      </c>
      <c r="G385" s="113">
        <v>90000</v>
      </c>
      <c r="H385" s="88"/>
    </row>
    <row r="386" spans="1:8" hidden="1" x14ac:dyDescent="0.2">
      <c r="A386" s="293" t="s">
        <v>451</v>
      </c>
      <c r="B386" s="159" t="s">
        <v>452</v>
      </c>
      <c r="C386" s="294">
        <v>100000</v>
      </c>
      <c r="D386" s="295">
        <v>100000</v>
      </c>
      <c r="E386" s="113"/>
      <c r="F386" s="296">
        <v>0</v>
      </c>
      <c r="G386" s="113">
        <v>350000</v>
      </c>
      <c r="H386" s="88"/>
    </row>
    <row r="387" spans="1:8" hidden="1" x14ac:dyDescent="0.2">
      <c r="A387" s="293" t="s">
        <v>453</v>
      </c>
      <c r="B387" s="159" t="s">
        <v>454</v>
      </c>
      <c r="C387" s="294">
        <v>500000</v>
      </c>
      <c r="D387" s="295">
        <v>400000</v>
      </c>
      <c r="E387" s="113"/>
      <c r="F387" s="296">
        <v>0</v>
      </c>
      <c r="G387" s="113">
        <v>500000</v>
      </c>
      <c r="H387" s="88"/>
    </row>
    <row r="388" spans="1:8" hidden="1" x14ac:dyDescent="0.2">
      <c r="A388" s="293" t="s">
        <v>455</v>
      </c>
      <c r="B388" s="159" t="s">
        <v>456</v>
      </c>
      <c r="C388" s="294">
        <v>0</v>
      </c>
      <c r="D388" s="295">
        <v>0</v>
      </c>
      <c r="E388" s="113">
        <v>0</v>
      </c>
      <c r="F388" s="296">
        <v>0</v>
      </c>
      <c r="G388" s="113">
        <v>100000</v>
      </c>
      <c r="H388" s="88"/>
    </row>
    <row r="389" spans="1:8" hidden="1" x14ac:dyDescent="0.2">
      <c r="A389" s="293" t="s">
        <v>455</v>
      </c>
      <c r="B389" s="159" t="s">
        <v>457</v>
      </c>
      <c r="C389" s="294">
        <v>0</v>
      </c>
      <c r="D389" s="295">
        <v>0</v>
      </c>
      <c r="E389" s="113">
        <v>0</v>
      </c>
      <c r="F389" s="296">
        <v>0</v>
      </c>
      <c r="G389" s="113">
        <v>400000</v>
      </c>
      <c r="H389" s="88"/>
    </row>
    <row r="390" spans="1:8" hidden="1" x14ac:dyDescent="0.2">
      <c r="A390" s="293" t="s">
        <v>455</v>
      </c>
      <c r="B390" s="159" t="s">
        <v>458</v>
      </c>
      <c r="C390" s="294">
        <v>0</v>
      </c>
      <c r="D390" s="295">
        <v>0</v>
      </c>
      <c r="E390" s="113">
        <v>0</v>
      </c>
      <c r="F390" s="296">
        <v>0</v>
      </c>
      <c r="G390" s="113">
        <v>0</v>
      </c>
      <c r="H390" s="88"/>
    </row>
    <row r="391" spans="1:8" hidden="1" x14ac:dyDescent="0.2">
      <c r="A391" s="293" t="s">
        <v>455</v>
      </c>
      <c r="B391" s="159" t="s">
        <v>459</v>
      </c>
      <c r="C391" s="294">
        <v>0</v>
      </c>
      <c r="D391" s="295">
        <v>0</v>
      </c>
      <c r="E391" s="113">
        <v>0</v>
      </c>
      <c r="F391" s="296">
        <v>0</v>
      </c>
      <c r="G391" s="113">
        <v>100000</v>
      </c>
      <c r="H391" s="88"/>
    </row>
    <row r="392" spans="1:8" hidden="1" x14ac:dyDescent="0.2">
      <c r="A392" s="106">
        <v>2219</v>
      </c>
      <c r="B392" s="107" t="s">
        <v>298</v>
      </c>
      <c r="C392" s="299">
        <f>SUM(C393:C426)</f>
        <v>19390000</v>
      </c>
      <c r="D392" s="312">
        <f>SUM(D393:D426)</f>
        <v>18843480</v>
      </c>
      <c r="E392" s="109">
        <f>SUM(E393:E426)</f>
        <v>206710.5</v>
      </c>
      <c r="F392" s="153">
        <f>SUM(F393:F426)</f>
        <v>724205.41999999993</v>
      </c>
      <c r="G392" s="109">
        <f>SUM(G393:G426)</f>
        <v>27080500</v>
      </c>
      <c r="H392" s="88"/>
    </row>
    <row r="393" spans="1:8" hidden="1" x14ac:dyDescent="0.2">
      <c r="A393" s="293" t="s">
        <v>299</v>
      </c>
      <c r="B393" s="159" t="s">
        <v>460</v>
      </c>
      <c r="C393" s="294">
        <v>200000</v>
      </c>
      <c r="D393" s="295">
        <v>200000</v>
      </c>
      <c r="E393" s="113"/>
      <c r="F393" s="296">
        <v>19688</v>
      </c>
      <c r="G393" s="113">
        <v>200000</v>
      </c>
      <c r="H393" s="88"/>
    </row>
    <row r="394" spans="1:8" hidden="1" x14ac:dyDescent="0.2">
      <c r="A394" s="293" t="s">
        <v>301</v>
      </c>
      <c r="B394" s="159" t="s">
        <v>461</v>
      </c>
      <c r="C394" s="294">
        <v>3000000</v>
      </c>
      <c r="D394" s="295">
        <v>3000000</v>
      </c>
      <c r="E394" s="113"/>
      <c r="F394" s="296">
        <v>0</v>
      </c>
      <c r="G394" s="113">
        <v>3000000</v>
      </c>
      <c r="H394" s="88"/>
    </row>
    <row r="395" spans="1:8" hidden="1" x14ac:dyDescent="0.2">
      <c r="A395" s="293" t="s">
        <v>462</v>
      </c>
      <c r="B395" s="159" t="s">
        <v>463</v>
      </c>
      <c r="C395" s="294">
        <v>100000</v>
      </c>
      <c r="D395" s="295">
        <v>100000</v>
      </c>
      <c r="E395" s="113" t="s">
        <v>446</v>
      </c>
      <c r="F395" s="296">
        <v>0</v>
      </c>
      <c r="G395" s="113">
        <v>0</v>
      </c>
      <c r="H395" s="88"/>
    </row>
    <row r="396" spans="1:8" hidden="1" x14ac:dyDescent="0.2">
      <c r="A396" s="293" t="s">
        <v>464</v>
      </c>
      <c r="B396" s="159" t="s">
        <v>465</v>
      </c>
      <c r="C396" s="294">
        <v>200000</v>
      </c>
      <c r="D396" s="295">
        <v>233530</v>
      </c>
      <c r="E396" s="113"/>
      <c r="F396" s="296">
        <v>0</v>
      </c>
      <c r="G396" s="113">
        <v>200000</v>
      </c>
      <c r="H396" s="88"/>
    </row>
    <row r="397" spans="1:8" hidden="1" x14ac:dyDescent="0.2">
      <c r="A397" s="293" t="s">
        <v>466</v>
      </c>
      <c r="B397" s="159" t="s">
        <v>467</v>
      </c>
      <c r="C397" s="294">
        <v>600000</v>
      </c>
      <c r="D397" s="295">
        <v>600000</v>
      </c>
      <c r="E397" s="113"/>
      <c r="F397" s="296">
        <v>9680</v>
      </c>
      <c r="G397" s="113">
        <v>8650000</v>
      </c>
      <c r="H397" s="88"/>
    </row>
    <row r="398" spans="1:8" hidden="1" x14ac:dyDescent="0.2">
      <c r="A398" s="293" t="s">
        <v>468</v>
      </c>
      <c r="B398" s="159" t="s">
        <v>469</v>
      </c>
      <c r="C398" s="294">
        <v>100000</v>
      </c>
      <c r="D398" s="295">
        <v>100000</v>
      </c>
      <c r="E398" s="113"/>
      <c r="F398" s="296">
        <v>0</v>
      </c>
      <c r="G398" s="113">
        <v>300000</v>
      </c>
      <c r="H398" s="88"/>
    </row>
    <row r="399" spans="1:8" hidden="1" x14ac:dyDescent="0.2">
      <c r="A399" s="293" t="s">
        <v>470</v>
      </c>
      <c r="B399" s="159" t="s">
        <v>471</v>
      </c>
      <c r="C399" s="294">
        <v>500000</v>
      </c>
      <c r="D399" s="295">
        <v>50000</v>
      </c>
      <c r="E399" s="113" t="s">
        <v>446</v>
      </c>
      <c r="F399" s="296">
        <v>0</v>
      </c>
      <c r="G399" s="113">
        <v>50000</v>
      </c>
      <c r="H399" s="88"/>
    </row>
    <row r="400" spans="1:8" hidden="1" x14ac:dyDescent="0.2">
      <c r="A400" s="293" t="s">
        <v>472</v>
      </c>
      <c r="B400" s="159" t="s">
        <v>473</v>
      </c>
      <c r="C400" s="294">
        <v>80000</v>
      </c>
      <c r="D400" s="295">
        <v>80000</v>
      </c>
      <c r="E400" s="113" t="s">
        <v>446</v>
      </c>
      <c r="F400" s="296">
        <v>0</v>
      </c>
      <c r="G400" s="113">
        <v>150000</v>
      </c>
      <c r="H400" s="88"/>
    </row>
    <row r="401" spans="1:8" hidden="1" x14ac:dyDescent="0.2">
      <c r="A401" s="293" t="s">
        <v>474</v>
      </c>
      <c r="B401" s="159" t="s">
        <v>475</v>
      </c>
      <c r="C401" s="294">
        <v>70000</v>
      </c>
      <c r="D401" s="295">
        <v>70000</v>
      </c>
      <c r="E401" s="113" t="s">
        <v>446</v>
      </c>
      <c r="F401" s="296">
        <v>3000</v>
      </c>
      <c r="G401" s="113">
        <v>0</v>
      </c>
      <c r="H401" s="88"/>
    </row>
    <row r="402" spans="1:8" hidden="1" x14ac:dyDescent="0.2">
      <c r="A402" s="293" t="s">
        <v>476</v>
      </c>
      <c r="B402" s="159" t="s">
        <v>477</v>
      </c>
      <c r="C402" s="294">
        <v>120000</v>
      </c>
      <c r="D402" s="295">
        <v>120000</v>
      </c>
      <c r="E402" s="113" t="s">
        <v>446</v>
      </c>
      <c r="F402" s="296">
        <v>0</v>
      </c>
      <c r="G402" s="113">
        <v>0</v>
      </c>
      <c r="H402" s="88"/>
    </row>
    <row r="403" spans="1:8" hidden="1" x14ac:dyDescent="0.2">
      <c r="A403" s="293" t="s">
        <v>478</v>
      </c>
      <c r="B403" s="159" t="s">
        <v>479</v>
      </c>
      <c r="C403" s="294">
        <v>500000</v>
      </c>
      <c r="D403" s="295">
        <v>500000</v>
      </c>
      <c r="E403" s="113" t="s">
        <v>446</v>
      </c>
      <c r="F403" s="296">
        <v>3100</v>
      </c>
      <c r="G403" s="113">
        <v>50000</v>
      </c>
      <c r="H403" s="88"/>
    </row>
    <row r="404" spans="1:8" hidden="1" x14ac:dyDescent="0.2">
      <c r="A404" s="293" t="s">
        <v>480</v>
      </c>
      <c r="B404" s="159" t="s">
        <v>481</v>
      </c>
      <c r="C404" s="294">
        <v>2050000</v>
      </c>
      <c r="D404" s="295">
        <v>2950000</v>
      </c>
      <c r="E404" s="113"/>
      <c r="F404" s="296">
        <v>296291.92</v>
      </c>
      <c r="G404" s="113">
        <v>0</v>
      </c>
      <c r="H404" s="88"/>
    </row>
    <row r="405" spans="1:8" hidden="1" x14ac:dyDescent="0.2">
      <c r="A405" s="293" t="s">
        <v>482</v>
      </c>
      <c r="B405" s="159" t="s">
        <v>483</v>
      </c>
      <c r="C405" s="294">
        <v>500000</v>
      </c>
      <c r="D405" s="295">
        <v>16950</v>
      </c>
      <c r="E405" s="113">
        <v>7000</v>
      </c>
      <c r="F405" s="296">
        <v>7000</v>
      </c>
      <c r="G405" s="113">
        <v>0</v>
      </c>
      <c r="H405" s="88"/>
    </row>
    <row r="406" spans="1:8" hidden="1" x14ac:dyDescent="0.2">
      <c r="A406" s="293" t="s">
        <v>484</v>
      </c>
      <c r="B406" s="159" t="s">
        <v>485</v>
      </c>
      <c r="C406" s="294">
        <v>500000</v>
      </c>
      <c r="D406" s="295">
        <v>0</v>
      </c>
      <c r="E406" s="113">
        <v>0</v>
      </c>
      <c r="F406" s="296">
        <v>0</v>
      </c>
      <c r="G406" s="113">
        <v>0</v>
      </c>
      <c r="H406" s="88"/>
    </row>
    <row r="407" spans="1:8" hidden="1" x14ac:dyDescent="0.2">
      <c r="A407" s="293" t="s">
        <v>486</v>
      </c>
      <c r="B407" s="159" t="s">
        <v>487</v>
      </c>
      <c r="C407" s="294">
        <v>0</v>
      </c>
      <c r="D407" s="295">
        <v>0</v>
      </c>
      <c r="E407" s="113">
        <v>0</v>
      </c>
      <c r="F407" s="296">
        <v>0</v>
      </c>
      <c r="G407" s="113">
        <v>1200000</v>
      </c>
      <c r="H407" s="88"/>
    </row>
    <row r="408" spans="1:8" hidden="1" x14ac:dyDescent="0.2">
      <c r="A408" s="293" t="s">
        <v>488</v>
      </c>
      <c r="B408" s="159" t="s">
        <v>489</v>
      </c>
      <c r="C408" s="294">
        <v>500000</v>
      </c>
      <c r="D408" s="295">
        <v>500000</v>
      </c>
      <c r="E408" s="113"/>
      <c r="F408" s="296">
        <v>169642</v>
      </c>
      <c r="G408" s="113">
        <v>160500</v>
      </c>
      <c r="H408" s="88"/>
    </row>
    <row r="409" spans="1:8" hidden="1" x14ac:dyDescent="0.2">
      <c r="A409" s="293" t="s">
        <v>490</v>
      </c>
      <c r="B409" s="159" t="s">
        <v>491</v>
      </c>
      <c r="C409" s="294">
        <v>10000000</v>
      </c>
      <c r="D409" s="295">
        <v>10000000</v>
      </c>
      <c r="E409" s="113"/>
      <c r="F409" s="296">
        <v>0</v>
      </c>
      <c r="G409" s="113">
        <v>8500000</v>
      </c>
      <c r="H409" s="88"/>
    </row>
    <row r="410" spans="1:8" hidden="1" x14ac:dyDescent="0.2">
      <c r="A410" s="293" t="s">
        <v>492</v>
      </c>
      <c r="B410" s="159" t="s">
        <v>493</v>
      </c>
      <c r="C410" s="294">
        <v>100000</v>
      </c>
      <c r="D410" s="295">
        <v>0</v>
      </c>
      <c r="E410" s="113">
        <v>0</v>
      </c>
      <c r="F410" s="296">
        <v>0</v>
      </c>
      <c r="G410" s="113">
        <v>100000</v>
      </c>
      <c r="H410" s="88"/>
    </row>
    <row r="411" spans="1:8" hidden="1" x14ac:dyDescent="0.2">
      <c r="A411" s="293" t="s">
        <v>494</v>
      </c>
      <c r="B411" s="159" t="s">
        <v>495</v>
      </c>
      <c r="C411" s="294">
        <v>0</v>
      </c>
      <c r="D411" s="295">
        <v>0</v>
      </c>
      <c r="E411" s="113">
        <v>0</v>
      </c>
      <c r="F411" s="296">
        <v>0</v>
      </c>
      <c r="G411" s="113">
        <v>550000</v>
      </c>
      <c r="H411" s="88"/>
    </row>
    <row r="412" spans="1:8" hidden="1" x14ac:dyDescent="0.2">
      <c r="A412" s="293" t="s">
        <v>496</v>
      </c>
      <c r="B412" s="159" t="s">
        <v>497</v>
      </c>
      <c r="C412" s="294">
        <v>0</v>
      </c>
      <c r="D412" s="295">
        <v>20000</v>
      </c>
      <c r="E412" s="113" t="s">
        <v>446</v>
      </c>
      <c r="F412" s="296">
        <v>16093</v>
      </c>
      <c r="G412" s="113">
        <v>1500000</v>
      </c>
      <c r="H412" s="88"/>
    </row>
    <row r="413" spans="1:8" hidden="1" x14ac:dyDescent="0.2">
      <c r="A413" s="293" t="s">
        <v>498</v>
      </c>
      <c r="B413" s="159" t="s">
        <v>499</v>
      </c>
      <c r="C413" s="294">
        <v>200000</v>
      </c>
      <c r="D413" s="295">
        <v>233000</v>
      </c>
      <c r="E413" s="113">
        <v>199710.5</v>
      </c>
      <c r="F413" s="296">
        <v>199710.5</v>
      </c>
      <c r="G413" s="113">
        <v>200000</v>
      </c>
      <c r="H413" s="88"/>
    </row>
    <row r="414" spans="1:8" hidden="1" x14ac:dyDescent="0.2">
      <c r="A414" s="293" t="s">
        <v>500</v>
      </c>
      <c r="B414" s="159" t="s">
        <v>501</v>
      </c>
      <c r="C414" s="294">
        <v>70000</v>
      </c>
      <c r="D414" s="295">
        <v>70000</v>
      </c>
      <c r="E414" s="113"/>
      <c r="F414" s="296">
        <v>0</v>
      </c>
      <c r="G414" s="113">
        <v>70000</v>
      </c>
      <c r="H414" s="88"/>
    </row>
    <row r="415" spans="1:8" hidden="1" x14ac:dyDescent="0.2">
      <c r="A415" s="293" t="s">
        <v>502</v>
      </c>
      <c r="B415" s="159" t="s">
        <v>503</v>
      </c>
      <c r="C415" s="294">
        <v>0</v>
      </c>
      <c r="D415" s="295">
        <v>0</v>
      </c>
      <c r="E415" s="113">
        <v>0</v>
      </c>
      <c r="F415" s="296">
        <v>0</v>
      </c>
      <c r="G415" s="113">
        <v>500000</v>
      </c>
      <c r="H415" s="88"/>
    </row>
    <row r="416" spans="1:8" hidden="1" x14ac:dyDescent="0.2">
      <c r="A416" s="293" t="s">
        <v>502</v>
      </c>
      <c r="B416" s="159" t="s">
        <v>504</v>
      </c>
      <c r="C416" s="294">
        <v>0</v>
      </c>
      <c r="D416" s="295">
        <v>0</v>
      </c>
      <c r="E416" s="113">
        <v>0</v>
      </c>
      <c r="F416" s="296">
        <v>0</v>
      </c>
      <c r="G416" s="113">
        <v>200000</v>
      </c>
      <c r="H416" s="88"/>
    </row>
    <row r="417" spans="1:8" hidden="1" x14ac:dyDescent="0.2">
      <c r="A417" s="293" t="s">
        <v>502</v>
      </c>
      <c r="B417" s="159" t="s">
        <v>505</v>
      </c>
      <c r="C417" s="294">
        <v>0</v>
      </c>
      <c r="D417" s="295">
        <v>0</v>
      </c>
      <c r="E417" s="113">
        <v>0</v>
      </c>
      <c r="F417" s="296">
        <v>0</v>
      </c>
      <c r="G417" s="113">
        <v>100000</v>
      </c>
      <c r="H417" s="88"/>
    </row>
    <row r="418" spans="1:8" hidden="1" x14ac:dyDescent="0.2">
      <c r="A418" s="293" t="s">
        <v>502</v>
      </c>
      <c r="B418" s="159" t="s">
        <v>506</v>
      </c>
      <c r="C418" s="294">
        <v>0</v>
      </c>
      <c r="D418" s="295">
        <v>0</v>
      </c>
      <c r="E418" s="113">
        <v>0</v>
      </c>
      <c r="F418" s="296">
        <v>0</v>
      </c>
      <c r="G418" s="113">
        <v>100000</v>
      </c>
      <c r="H418" s="88"/>
    </row>
    <row r="419" spans="1:8" hidden="1" x14ac:dyDescent="0.2">
      <c r="A419" s="293" t="s">
        <v>502</v>
      </c>
      <c r="B419" s="159" t="s">
        <v>507</v>
      </c>
      <c r="C419" s="294">
        <v>0</v>
      </c>
      <c r="D419" s="295">
        <v>0</v>
      </c>
      <c r="E419" s="113">
        <v>0</v>
      </c>
      <c r="F419" s="296">
        <v>0</v>
      </c>
      <c r="G419" s="113">
        <v>100000</v>
      </c>
      <c r="H419" s="88"/>
    </row>
    <row r="420" spans="1:8" hidden="1" x14ac:dyDescent="0.2">
      <c r="A420" s="293" t="s">
        <v>502</v>
      </c>
      <c r="B420" s="159" t="s">
        <v>508</v>
      </c>
      <c r="C420" s="294">
        <v>0</v>
      </c>
      <c r="D420" s="295">
        <v>0</v>
      </c>
      <c r="E420" s="113">
        <v>0</v>
      </c>
      <c r="F420" s="296">
        <v>0</v>
      </c>
      <c r="G420" s="113">
        <v>150000</v>
      </c>
      <c r="H420" s="88"/>
    </row>
    <row r="421" spans="1:8" hidden="1" x14ac:dyDescent="0.2">
      <c r="A421" s="293" t="s">
        <v>502</v>
      </c>
      <c r="B421" s="159" t="s">
        <v>509</v>
      </c>
      <c r="C421" s="294">
        <v>0</v>
      </c>
      <c r="D421" s="295">
        <v>0</v>
      </c>
      <c r="E421" s="113">
        <v>0</v>
      </c>
      <c r="F421" s="296">
        <v>0</v>
      </c>
      <c r="G421" s="113">
        <v>100000</v>
      </c>
      <c r="H421" s="88"/>
    </row>
    <row r="422" spans="1:8" hidden="1" x14ac:dyDescent="0.2">
      <c r="A422" s="293" t="s">
        <v>502</v>
      </c>
      <c r="B422" s="159" t="s">
        <v>510</v>
      </c>
      <c r="C422" s="294">
        <v>0</v>
      </c>
      <c r="D422" s="295">
        <v>0</v>
      </c>
      <c r="E422" s="113">
        <v>0</v>
      </c>
      <c r="F422" s="296">
        <v>0</v>
      </c>
      <c r="G422" s="113">
        <v>100000</v>
      </c>
      <c r="H422" s="32"/>
    </row>
    <row r="423" spans="1:8" hidden="1" x14ac:dyDescent="0.2">
      <c r="A423" s="293" t="s">
        <v>502</v>
      </c>
      <c r="B423" s="159" t="s">
        <v>511</v>
      </c>
      <c r="C423" s="294">
        <v>0</v>
      </c>
      <c r="D423" s="295">
        <v>0</v>
      </c>
      <c r="E423" s="113">
        <v>0</v>
      </c>
      <c r="F423" s="296">
        <v>0</v>
      </c>
      <c r="G423" s="113">
        <v>150000</v>
      </c>
      <c r="H423" s="88"/>
    </row>
    <row r="424" spans="1:8" hidden="1" x14ac:dyDescent="0.2">
      <c r="A424" s="293" t="s">
        <v>502</v>
      </c>
      <c r="B424" s="159" t="s">
        <v>512</v>
      </c>
      <c r="C424" s="294">
        <v>0</v>
      </c>
      <c r="D424" s="295">
        <v>0</v>
      </c>
      <c r="E424" s="113">
        <v>0</v>
      </c>
      <c r="F424" s="296">
        <v>0</v>
      </c>
      <c r="G424" s="113">
        <v>700000</v>
      </c>
      <c r="H424" s="88"/>
    </row>
    <row r="425" spans="1:8" hidden="1" x14ac:dyDescent="0.2">
      <c r="A425" s="293" t="s">
        <v>502</v>
      </c>
      <c r="B425" s="159" t="s">
        <v>513</v>
      </c>
      <c r="C425" s="294">
        <v>0</v>
      </c>
      <c r="D425" s="295">
        <v>0</v>
      </c>
      <c r="E425" s="113">
        <v>0</v>
      </c>
      <c r="F425" s="296">
        <v>0</v>
      </c>
      <c r="G425" s="113">
        <v>0</v>
      </c>
      <c r="H425" s="88"/>
    </row>
    <row r="426" spans="1:8" hidden="1" x14ac:dyDescent="0.2">
      <c r="A426" s="293" t="s">
        <v>502</v>
      </c>
      <c r="B426" s="159" t="s">
        <v>514</v>
      </c>
      <c r="C426" s="294">
        <v>0</v>
      </c>
      <c r="D426" s="295">
        <v>0</v>
      </c>
      <c r="E426" s="113">
        <v>0</v>
      </c>
      <c r="F426" s="296">
        <v>0</v>
      </c>
      <c r="G426" s="113">
        <v>0</v>
      </c>
      <c r="H426" s="88"/>
    </row>
    <row r="427" spans="1:8" hidden="1" x14ac:dyDescent="0.2">
      <c r="A427" s="106">
        <v>2221</v>
      </c>
      <c r="B427" s="107" t="s">
        <v>307</v>
      </c>
      <c r="C427" s="299">
        <f>SUM(C428:C430)</f>
        <v>0</v>
      </c>
      <c r="D427" s="312">
        <f>SUM(D428:D430)</f>
        <v>554680</v>
      </c>
      <c r="E427" s="109">
        <f>SUM(E428:E430)</f>
        <v>539765.86</v>
      </c>
      <c r="F427" s="153">
        <f>SUM(F428:F430)</f>
        <v>264680.93</v>
      </c>
      <c r="G427" s="109">
        <f>SUM(G428:G431)</f>
        <v>60000</v>
      </c>
      <c r="H427" s="88"/>
    </row>
    <row r="428" spans="1:8" hidden="1" x14ac:dyDescent="0.2">
      <c r="A428" s="293" t="s">
        <v>515</v>
      </c>
      <c r="B428" s="159" t="s">
        <v>516</v>
      </c>
      <c r="C428" s="294">
        <v>0</v>
      </c>
      <c r="D428" s="295">
        <v>4840</v>
      </c>
      <c r="E428" s="113">
        <v>4840</v>
      </c>
      <c r="F428" s="296">
        <v>4840</v>
      </c>
      <c r="G428" s="113">
        <v>0</v>
      </c>
      <c r="H428" s="88"/>
    </row>
    <row r="429" spans="1:8" hidden="1" x14ac:dyDescent="0.2">
      <c r="A429" s="293" t="s">
        <v>517</v>
      </c>
      <c r="B429" s="159" t="s">
        <v>518</v>
      </c>
      <c r="C429" s="294">
        <v>0</v>
      </c>
      <c r="D429" s="295">
        <v>4840</v>
      </c>
      <c r="E429" s="113">
        <v>4840</v>
      </c>
      <c r="F429" s="296">
        <v>4840</v>
      </c>
      <c r="G429" s="113">
        <v>0</v>
      </c>
      <c r="H429" s="88"/>
    </row>
    <row r="430" spans="1:8" hidden="1" x14ac:dyDescent="0.2">
      <c r="A430" s="293" t="s">
        <v>519</v>
      </c>
      <c r="B430" s="159" t="s">
        <v>520</v>
      </c>
      <c r="C430" s="294">
        <v>0</v>
      </c>
      <c r="D430" s="295">
        <v>545000</v>
      </c>
      <c r="E430" s="113">
        <v>530085.86</v>
      </c>
      <c r="F430" s="296">
        <v>255000.93</v>
      </c>
      <c r="G430" s="113">
        <v>0</v>
      </c>
      <c r="H430" s="88"/>
    </row>
    <row r="431" spans="1:8" hidden="1" x14ac:dyDescent="0.2">
      <c r="A431" s="306" t="s">
        <v>521</v>
      </c>
      <c r="B431" s="313" t="s">
        <v>522</v>
      </c>
      <c r="C431" s="314">
        <v>0</v>
      </c>
      <c r="D431" s="315">
        <v>0</v>
      </c>
      <c r="E431" s="241">
        <v>0</v>
      </c>
      <c r="F431" s="316">
        <v>0</v>
      </c>
      <c r="G431" s="241">
        <v>60000</v>
      </c>
      <c r="H431" s="88"/>
    </row>
    <row r="432" spans="1:8" ht="15.75" hidden="1" x14ac:dyDescent="0.25">
      <c r="A432" s="311"/>
      <c r="B432" s="64" t="s">
        <v>523</v>
      </c>
      <c r="C432" s="284">
        <f>SUM(C433+C435)</f>
        <v>10270000</v>
      </c>
      <c r="D432" s="285">
        <f>SUM(D433+D435)</f>
        <v>4360000</v>
      </c>
      <c r="E432" s="286">
        <f>SUM(E433+E435)</f>
        <v>1000</v>
      </c>
      <c r="F432" s="287">
        <f>SUM(F433+F435)</f>
        <v>1152211.8800000001</v>
      </c>
      <c r="G432" s="286">
        <f>SUM(G433+G435)</f>
        <v>6295000</v>
      </c>
      <c r="H432" s="88"/>
    </row>
    <row r="433" spans="1:8" hidden="1" x14ac:dyDescent="0.2">
      <c r="A433" s="288">
        <v>3613</v>
      </c>
      <c r="B433" s="289" t="s">
        <v>524</v>
      </c>
      <c r="C433" s="290">
        <f>C434</f>
        <v>900000</v>
      </c>
      <c r="D433" s="291">
        <f>D434</f>
        <v>400000</v>
      </c>
      <c r="E433" s="173">
        <f>E434</f>
        <v>0</v>
      </c>
      <c r="F433" s="292">
        <f>F434</f>
        <v>8000</v>
      </c>
      <c r="G433" s="173">
        <f>G434</f>
        <v>550000</v>
      </c>
      <c r="H433" s="88"/>
    </row>
    <row r="434" spans="1:8" hidden="1" x14ac:dyDescent="0.2">
      <c r="A434" s="293" t="s">
        <v>525</v>
      </c>
      <c r="B434" s="159" t="s">
        <v>526</v>
      </c>
      <c r="C434" s="294">
        <v>900000</v>
      </c>
      <c r="D434" s="295">
        <v>400000</v>
      </c>
      <c r="E434" s="113">
        <v>0</v>
      </c>
      <c r="F434" s="296">
        <v>8000</v>
      </c>
      <c r="G434" s="113">
        <v>550000</v>
      </c>
      <c r="H434" s="88"/>
    </row>
    <row r="435" spans="1:8" hidden="1" x14ac:dyDescent="0.2">
      <c r="A435" s="106">
        <v>3639</v>
      </c>
      <c r="B435" s="107" t="s">
        <v>527</v>
      </c>
      <c r="C435" s="299">
        <f>SUM(C436:C444)</f>
        <v>9370000</v>
      </c>
      <c r="D435" s="312">
        <f>SUM(D436:D444)</f>
        <v>3960000</v>
      </c>
      <c r="E435" s="109">
        <f>SUM(E436:E444)</f>
        <v>1000</v>
      </c>
      <c r="F435" s="153">
        <f>SUM(F436:F444)</f>
        <v>1144211.8800000001</v>
      </c>
      <c r="G435" s="109">
        <f>SUM(G436:G444)</f>
        <v>5745000</v>
      </c>
      <c r="H435" s="88"/>
    </row>
    <row r="436" spans="1:8" hidden="1" x14ac:dyDescent="0.2">
      <c r="A436" s="293" t="s">
        <v>528</v>
      </c>
      <c r="B436" s="159" t="s">
        <v>529</v>
      </c>
      <c r="C436" s="294">
        <v>260000</v>
      </c>
      <c r="D436" s="295">
        <v>0</v>
      </c>
      <c r="E436" s="113">
        <v>0</v>
      </c>
      <c r="F436" s="296">
        <v>0</v>
      </c>
      <c r="G436" s="113">
        <v>650000</v>
      </c>
      <c r="H436" s="88"/>
    </row>
    <row r="437" spans="1:8" hidden="1" x14ac:dyDescent="0.2">
      <c r="A437" s="293" t="s">
        <v>530</v>
      </c>
      <c r="B437" s="159" t="s">
        <v>531</v>
      </c>
      <c r="C437" s="294">
        <v>50000</v>
      </c>
      <c r="D437" s="295">
        <v>50000</v>
      </c>
      <c r="E437" s="113"/>
      <c r="F437" s="296">
        <v>12717.55</v>
      </c>
      <c r="G437" s="113">
        <v>20000</v>
      </c>
      <c r="H437" s="88"/>
    </row>
    <row r="438" spans="1:8" hidden="1" x14ac:dyDescent="0.2">
      <c r="A438" s="293" t="s">
        <v>532</v>
      </c>
      <c r="B438" s="159" t="s">
        <v>533</v>
      </c>
      <c r="C438" s="294">
        <v>0</v>
      </c>
      <c r="D438" s="295">
        <v>0</v>
      </c>
      <c r="E438" s="113">
        <v>0</v>
      </c>
      <c r="F438" s="296">
        <v>0</v>
      </c>
      <c r="G438" s="113">
        <v>20000</v>
      </c>
      <c r="H438" s="88"/>
    </row>
    <row r="439" spans="1:8" hidden="1" x14ac:dyDescent="0.2">
      <c r="A439" s="293" t="s">
        <v>534</v>
      </c>
      <c r="B439" s="159" t="s">
        <v>535</v>
      </c>
      <c r="C439" s="294">
        <v>0</v>
      </c>
      <c r="D439" s="295">
        <v>1000</v>
      </c>
      <c r="E439" s="113">
        <v>1000</v>
      </c>
      <c r="F439" s="296">
        <v>1000</v>
      </c>
      <c r="G439" s="113">
        <v>470000</v>
      </c>
      <c r="H439" s="88"/>
    </row>
    <row r="440" spans="1:8" ht="36" hidden="1" x14ac:dyDescent="0.2">
      <c r="A440" s="293" t="s">
        <v>536</v>
      </c>
      <c r="B440" s="317" t="s">
        <v>537</v>
      </c>
      <c r="C440" s="294">
        <v>8950000</v>
      </c>
      <c r="D440" s="295">
        <v>3756600</v>
      </c>
      <c r="E440" s="113" t="s">
        <v>446</v>
      </c>
      <c r="F440" s="296">
        <v>1129022.33</v>
      </c>
      <c r="G440" s="113">
        <v>4540000</v>
      </c>
      <c r="H440" s="88"/>
    </row>
    <row r="441" spans="1:8" hidden="1" x14ac:dyDescent="0.2">
      <c r="A441" s="293" t="s">
        <v>538</v>
      </c>
      <c r="B441" s="159" t="s">
        <v>539</v>
      </c>
      <c r="C441" s="294">
        <v>10000</v>
      </c>
      <c r="D441" s="295">
        <v>10000</v>
      </c>
      <c r="E441" s="113" t="s">
        <v>446</v>
      </c>
      <c r="F441" s="296">
        <v>1472</v>
      </c>
      <c r="G441" s="113">
        <v>45000</v>
      </c>
      <c r="H441" s="88"/>
    </row>
    <row r="442" spans="1:8" hidden="1" x14ac:dyDescent="0.2">
      <c r="A442" s="293" t="s">
        <v>540</v>
      </c>
      <c r="B442" s="159" t="s">
        <v>541</v>
      </c>
      <c r="C442" s="294">
        <v>50000</v>
      </c>
      <c r="D442" s="295">
        <v>0</v>
      </c>
      <c r="E442" s="113">
        <v>0</v>
      </c>
      <c r="F442" s="296">
        <v>0</v>
      </c>
      <c r="G442" s="113">
        <v>0</v>
      </c>
      <c r="H442" s="88"/>
    </row>
    <row r="443" spans="1:8" hidden="1" x14ac:dyDescent="0.2">
      <c r="A443" s="293" t="s">
        <v>542</v>
      </c>
      <c r="B443" s="159" t="s">
        <v>543</v>
      </c>
      <c r="C443" s="294">
        <v>50000</v>
      </c>
      <c r="D443" s="295">
        <v>50000</v>
      </c>
      <c r="E443" s="113" t="s">
        <v>446</v>
      </c>
      <c r="F443" s="296">
        <v>0</v>
      </c>
      <c r="G443" s="113">
        <v>0</v>
      </c>
      <c r="H443" s="88"/>
    </row>
    <row r="444" spans="1:8" hidden="1" x14ac:dyDescent="0.2">
      <c r="A444" s="306" t="s">
        <v>544</v>
      </c>
      <c r="B444" s="313" t="s">
        <v>545</v>
      </c>
      <c r="C444" s="314">
        <v>0</v>
      </c>
      <c r="D444" s="315">
        <v>92400</v>
      </c>
      <c r="E444" s="241"/>
      <c r="F444" s="316">
        <v>0</v>
      </c>
      <c r="G444" s="241">
        <v>0</v>
      </c>
      <c r="H444" s="88"/>
    </row>
    <row r="445" spans="1:8" ht="15.75" hidden="1" x14ac:dyDescent="0.25">
      <c r="A445" s="311"/>
      <c r="B445" s="64" t="s">
        <v>546</v>
      </c>
      <c r="C445" s="318">
        <f>SUM(C446,C449,C455,C469,C472)</f>
        <v>38897343</v>
      </c>
      <c r="D445" s="319">
        <f>SUM(D446,D449,D455,D469,D472)</f>
        <v>36797343</v>
      </c>
      <c r="E445" s="137">
        <f>SUM(E446,E449,E455,E469,E472)</f>
        <v>313046.65000000002</v>
      </c>
      <c r="F445" s="320">
        <f>SUM(F446,F449,F455,F469,F472)</f>
        <v>963168.65</v>
      </c>
      <c r="G445" s="137">
        <f>SUM(G446,G449,G455,G469,G472)</f>
        <v>52726000</v>
      </c>
      <c r="H445" s="88"/>
    </row>
    <row r="446" spans="1:8" hidden="1" x14ac:dyDescent="0.2">
      <c r="A446" s="288">
        <v>3412</v>
      </c>
      <c r="B446" s="289" t="s">
        <v>547</v>
      </c>
      <c r="C446" s="290">
        <f>SUM(C447:C448)</f>
        <v>0</v>
      </c>
      <c r="D446" s="291">
        <f>SUM(D447:D448)</f>
        <v>0</v>
      </c>
      <c r="E446" s="173">
        <f>SUM(E447:E448)</f>
        <v>0</v>
      </c>
      <c r="F446" s="292">
        <f>SUM(F447:F448)</f>
        <v>0</v>
      </c>
      <c r="G446" s="173">
        <f>SUM(G447:G448)</f>
        <v>2500000</v>
      </c>
      <c r="H446" s="88"/>
    </row>
    <row r="447" spans="1:8" hidden="1" x14ac:dyDescent="0.2">
      <c r="A447" s="293" t="s">
        <v>548</v>
      </c>
      <c r="B447" s="159" t="s">
        <v>549</v>
      </c>
      <c r="C447" s="294">
        <v>0</v>
      </c>
      <c r="D447" s="295">
        <v>0</v>
      </c>
      <c r="E447" s="113">
        <v>0</v>
      </c>
      <c r="F447" s="296">
        <v>0</v>
      </c>
      <c r="G447" s="113">
        <v>500000</v>
      </c>
      <c r="H447" s="88"/>
    </row>
    <row r="448" spans="1:8" hidden="1" x14ac:dyDescent="0.2">
      <c r="A448" s="293" t="s">
        <v>548</v>
      </c>
      <c r="B448" s="159" t="s">
        <v>550</v>
      </c>
      <c r="C448" s="294">
        <v>0</v>
      </c>
      <c r="D448" s="295">
        <v>0</v>
      </c>
      <c r="E448" s="113">
        <v>0</v>
      </c>
      <c r="F448" s="296">
        <v>0</v>
      </c>
      <c r="G448" s="113">
        <v>2000000</v>
      </c>
      <c r="H448" s="88"/>
    </row>
    <row r="449" spans="1:8" hidden="1" x14ac:dyDescent="0.2">
      <c r="A449" s="106">
        <v>3613</v>
      </c>
      <c r="B449" s="107" t="s">
        <v>352</v>
      </c>
      <c r="C449" s="299">
        <f>SUM(C450:C454)</f>
        <v>542343</v>
      </c>
      <c r="D449" s="312">
        <f>SUM(D450:D454)</f>
        <v>542343</v>
      </c>
      <c r="E449" s="109">
        <f>SUM(E450:E454)</f>
        <v>0</v>
      </c>
      <c r="F449" s="153">
        <f>SUM(F450:F454)</f>
        <v>48400</v>
      </c>
      <c r="G449" s="109">
        <f>SUM(G450:G454)</f>
        <v>8010000</v>
      </c>
      <c r="H449" s="88"/>
    </row>
    <row r="450" spans="1:8" hidden="1" x14ac:dyDescent="0.2">
      <c r="A450" s="293" t="s">
        <v>551</v>
      </c>
      <c r="B450" s="159" t="s">
        <v>552</v>
      </c>
      <c r="C450" s="294">
        <v>72343</v>
      </c>
      <c r="D450" s="295">
        <v>72343</v>
      </c>
      <c r="E450" s="113" t="s">
        <v>446</v>
      </c>
      <c r="F450" s="296">
        <v>0</v>
      </c>
      <c r="G450" s="113">
        <v>0</v>
      </c>
      <c r="H450" s="88"/>
    </row>
    <row r="451" spans="1:8" hidden="1" x14ac:dyDescent="0.2">
      <c r="A451" s="293" t="s">
        <v>553</v>
      </c>
      <c r="B451" s="159" t="s">
        <v>554</v>
      </c>
      <c r="C451" s="294">
        <v>300000</v>
      </c>
      <c r="D451" s="295">
        <v>300000</v>
      </c>
      <c r="E451" s="113"/>
      <c r="F451" s="296">
        <v>0</v>
      </c>
      <c r="G451" s="113">
        <v>200000</v>
      </c>
      <c r="H451" s="88"/>
    </row>
    <row r="452" spans="1:8" hidden="1" x14ac:dyDescent="0.2">
      <c r="A452" s="293" t="s">
        <v>555</v>
      </c>
      <c r="B452" s="159" t="s">
        <v>556</v>
      </c>
      <c r="C452" s="294">
        <v>70000</v>
      </c>
      <c r="D452" s="295">
        <v>70000</v>
      </c>
      <c r="E452" s="113"/>
      <c r="F452" s="296">
        <v>0</v>
      </c>
      <c r="G452" s="113">
        <v>10000</v>
      </c>
      <c r="H452" s="88"/>
    </row>
    <row r="453" spans="1:8" hidden="1" x14ac:dyDescent="0.2">
      <c r="A453" s="293" t="s">
        <v>557</v>
      </c>
      <c r="B453" s="159" t="s">
        <v>558</v>
      </c>
      <c r="C453" s="294">
        <v>100000</v>
      </c>
      <c r="D453" s="295">
        <v>100000</v>
      </c>
      <c r="E453" s="113"/>
      <c r="F453" s="296">
        <v>48400</v>
      </c>
      <c r="G453" s="113">
        <v>7800000</v>
      </c>
      <c r="H453" s="88"/>
    </row>
    <row r="454" spans="1:8" hidden="1" x14ac:dyDescent="0.2">
      <c r="A454" s="293" t="s">
        <v>559</v>
      </c>
      <c r="B454" s="159" t="s">
        <v>560</v>
      </c>
      <c r="C454" s="294">
        <v>0</v>
      </c>
      <c r="D454" s="295">
        <v>0</v>
      </c>
      <c r="E454" s="113">
        <v>0</v>
      </c>
      <c r="F454" s="296">
        <v>0</v>
      </c>
      <c r="G454" s="113">
        <v>0</v>
      </c>
      <c r="H454" s="88"/>
    </row>
    <row r="455" spans="1:8" hidden="1" x14ac:dyDescent="0.2">
      <c r="A455" s="106">
        <v>3631</v>
      </c>
      <c r="B455" s="107" t="s">
        <v>366</v>
      </c>
      <c r="C455" s="299">
        <f>SUM(C456:C468)</f>
        <v>3555000</v>
      </c>
      <c r="D455" s="312">
        <f>SUM(D456:D468)</f>
        <v>3055000</v>
      </c>
      <c r="E455" s="109">
        <f>SUM(E456:E468)</f>
        <v>313046.65000000002</v>
      </c>
      <c r="F455" s="153">
        <f>SUM(F456:F468)</f>
        <v>344272.65</v>
      </c>
      <c r="G455" s="109">
        <f>SUM(G456:G468)</f>
        <v>10716000</v>
      </c>
      <c r="H455" s="88"/>
    </row>
    <row r="456" spans="1:8" hidden="1" x14ac:dyDescent="0.2">
      <c r="A456" s="293" t="s">
        <v>561</v>
      </c>
      <c r="B456" s="159" t="s">
        <v>562</v>
      </c>
      <c r="C456" s="294">
        <v>500000</v>
      </c>
      <c r="D456" s="295">
        <v>295000</v>
      </c>
      <c r="E456" s="113"/>
      <c r="F456" s="296">
        <v>0</v>
      </c>
      <c r="G456" s="113">
        <v>0</v>
      </c>
      <c r="H456" s="32"/>
    </row>
    <row r="457" spans="1:8" hidden="1" x14ac:dyDescent="0.2">
      <c r="A457" s="293" t="s">
        <v>563</v>
      </c>
      <c r="B457" s="159" t="s">
        <v>564</v>
      </c>
      <c r="C457" s="294">
        <v>230000</v>
      </c>
      <c r="D457" s="295">
        <v>230000</v>
      </c>
      <c r="E457" s="113">
        <v>192909.68</v>
      </c>
      <c r="F457" s="296">
        <v>192909.68</v>
      </c>
      <c r="G457" s="113">
        <v>0</v>
      </c>
      <c r="H457" s="88"/>
    </row>
    <row r="458" spans="1:8" hidden="1" x14ac:dyDescent="0.2">
      <c r="A458" s="293" t="s">
        <v>565</v>
      </c>
      <c r="B458" s="159" t="s">
        <v>566</v>
      </c>
      <c r="C458" s="294">
        <v>700000</v>
      </c>
      <c r="D458" s="295">
        <v>700000</v>
      </c>
      <c r="E458" s="113" t="s">
        <v>446</v>
      </c>
      <c r="F458" s="296">
        <v>0</v>
      </c>
      <c r="G458" s="113">
        <v>0</v>
      </c>
      <c r="H458" s="88"/>
    </row>
    <row r="459" spans="1:8" hidden="1" x14ac:dyDescent="0.2">
      <c r="A459" s="293" t="s">
        <v>567</v>
      </c>
      <c r="B459" s="159" t="s">
        <v>568</v>
      </c>
      <c r="C459" s="294">
        <v>200000</v>
      </c>
      <c r="D459" s="295">
        <v>200000</v>
      </c>
      <c r="E459" s="113"/>
      <c r="F459" s="296">
        <v>0</v>
      </c>
      <c r="G459" s="113">
        <v>6600000</v>
      </c>
      <c r="H459" s="88"/>
    </row>
    <row r="460" spans="1:8" hidden="1" x14ac:dyDescent="0.2">
      <c r="A460" s="293" t="s">
        <v>569</v>
      </c>
      <c r="B460" s="159" t="s">
        <v>570</v>
      </c>
      <c r="C460" s="294">
        <v>35000</v>
      </c>
      <c r="D460" s="295">
        <v>40000</v>
      </c>
      <c r="E460" s="113">
        <v>39546.97</v>
      </c>
      <c r="F460" s="296">
        <v>39546.97</v>
      </c>
      <c r="G460" s="113">
        <v>0</v>
      </c>
      <c r="H460" s="88"/>
    </row>
    <row r="461" spans="1:8" hidden="1" x14ac:dyDescent="0.2">
      <c r="A461" s="293" t="s">
        <v>571</v>
      </c>
      <c r="B461" s="159" t="s">
        <v>572</v>
      </c>
      <c r="C461" s="294">
        <v>80000</v>
      </c>
      <c r="D461" s="295">
        <v>80000</v>
      </c>
      <c r="E461" s="113">
        <v>59290</v>
      </c>
      <c r="F461" s="296">
        <v>59290</v>
      </c>
      <c r="G461" s="113">
        <v>1400000</v>
      </c>
      <c r="H461" s="88"/>
    </row>
    <row r="462" spans="1:8" hidden="1" x14ac:dyDescent="0.2">
      <c r="A462" s="293" t="s">
        <v>573</v>
      </c>
      <c r="B462" s="159" t="s">
        <v>574</v>
      </c>
      <c r="C462" s="294">
        <v>1400000</v>
      </c>
      <c r="D462" s="295">
        <v>1100000</v>
      </c>
      <c r="E462" s="113" t="s">
        <v>446</v>
      </c>
      <c r="F462" s="296">
        <v>31226</v>
      </c>
      <c r="G462" s="113">
        <v>0</v>
      </c>
      <c r="H462" s="88"/>
    </row>
    <row r="463" spans="1:8" hidden="1" x14ac:dyDescent="0.2">
      <c r="A463" s="293" t="s">
        <v>575</v>
      </c>
      <c r="B463" s="159" t="s">
        <v>576</v>
      </c>
      <c r="C463" s="294">
        <v>60000</v>
      </c>
      <c r="D463" s="295">
        <v>60000</v>
      </c>
      <c r="E463" s="113">
        <v>21300</v>
      </c>
      <c r="F463" s="296">
        <v>21300</v>
      </c>
      <c r="G463" s="113">
        <v>0</v>
      </c>
      <c r="H463" s="88"/>
    </row>
    <row r="464" spans="1:8" hidden="1" x14ac:dyDescent="0.2">
      <c r="A464" s="293" t="s">
        <v>577</v>
      </c>
      <c r="B464" s="159" t="s">
        <v>578</v>
      </c>
      <c r="C464" s="294">
        <v>100000</v>
      </c>
      <c r="D464" s="295">
        <v>100000</v>
      </c>
      <c r="E464" s="113" t="s">
        <v>446</v>
      </c>
      <c r="F464" s="296">
        <v>0</v>
      </c>
      <c r="G464" s="113">
        <v>1466000</v>
      </c>
      <c r="H464" s="88"/>
    </row>
    <row r="465" spans="1:8" hidden="1" x14ac:dyDescent="0.2">
      <c r="A465" s="293" t="s">
        <v>579</v>
      </c>
      <c r="B465" s="159" t="s">
        <v>580</v>
      </c>
      <c r="C465" s="294">
        <v>100000</v>
      </c>
      <c r="D465" s="295">
        <v>100000</v>
      </c>
      <c r="E465" s="113" t="s">
        <v>446</v>
      </c>
      <c r="F465" s="296">
        <v>0</v>
      </c>
      <c r="G465" s="113">
        <v>0</v>
      </c>
      <c r="H465" s="88"/>
    </row>
    <row r="466" spans="1:8" hidden="1" x14ac:dyDescent="0.2">
      <c r="A466" s="293" t="s">
        <v>581</v>
      </c>
      <c r="B466" s="159" t="s">
        <v>582</v>
      </c>
      <c r="C466" s="294">
        <v>90000</v>
      </c>
      <c r="D466" s="295">
        <v>90000</v>
      </c>
      <c r="E466" s="113" t="s">
        <v>446</v>
      </c>
      <c r="F466" s="296">
        <v>0</v>
      </c>
      <c r="G466" s="113">
        <v>0</v>
      </c>
      <c r="H466" s="88"/>
    </row>
    <row r="467" spans="1:8" hidden="1" x14ac:dyDescent="0.2">
      <c r="A467" s="293" t="s">
        <v>583</v>
      </c>
      <c r="B467" s="159" t="s">
        <v>584</v>
      </c>
      <c r="C467" s="294">
        <v>60000</v>
      </c>
      <c r="D467" s="295">
        <v>60000</v>
      </c>
      <c r="E467" s="113" t="s">
        <v>446</v>
      </c>
      <c r="F467" s="296">
        <v>0</v>
      </c>
      <c r="G467" s="113">
        <v>1200000</v>
      </c>
      <c r="H467" s="88"/>
    </row>
    <row r="468" spans="1:8" hidden="1" x14ac:dyDescent="0.2">
      <c r="A468" s="293" t="s">
        <v>585</v>
      </c>
      <c r="B468" s="159" t="s">
        <v>586</v>
      </c>
      <c r="C468" s="294">
        <v>0</v>
      </c>
      <c r="D468" s="295">
        <v>0</v>
      </c>
      <c r="E468" s="113">
        <v>0</v>
      </c>
      <c r="F468" s="296">
        <v>0</v>
      </c>
      <c r="G468" s="113">
        <v>50000</v>
      </c>
      <c r="H468" s="88"/>
    </row>
    <row r="469" spans="1:8" hidden="1" x14ac:dyDescent="0.2">
      <c r="A469" s="106">
        <v>3632</v>
      </c>
      <c r="B469" s="107" t="s">
        <v>587</v>
      </c>
      <c r="C469" s="299">
        <f>SUM(C470:C471)</f>
        <v>1400000</v>
      </c>
      <c r="D469" s="312">
        <f>SUM(D470:D471)</f>
        <v>900000</v>
      </c>
      <c r="E469" s="109">
        <f>SUM(E470:E471)</f>
        <v>0</v>
      </c>
      <c r="F469" s="153">
        <f>SUM(F470:F471)</f>
        <v>457240</v>
      </c>
      <c r="G469" s="109">
        <f>SUM(G470:G471)</f>
        <v>0</v>
      </c>
      <c r="H469" s="88"/>
    </row>
    <row r="470" spans="1:8" hidden="1" x14ac:dyDescent="0.2">
      <c r="A470" s="293" t="s">
        <v>588</v>
      </c>
      <c r="B470" s="159" t="s">
        <v>589</v>
      </c>
      <c r="C470" s="294">
        <v>0</v>
      </c>
      <c r="D470" s="295">
        <v>900000</v>
      </c>
      <c r="E470" s="113"/>
      <c r="F470" s="296">
        <v>457240</v>
      </c>
      <c r="G470" s="113">
        <v>0</v>
      </c>
      <c r="H470" s="88"/>
    </row>
    <row r="471" spans="1:8" hidden="1" x14ac:dyDescent="0.2">
      <c r="A471" s="293" t="s">
        <v>590</v>
      </c>
      <c r="B471" s="159" t="s">
        <v>589</v>
      </c>
      <c r="C471" s="294">
        <v>1400000</v>
      </c>
      <c r="D471" s="295">
        <v>0</v>
      </c>
      <c r="E471" s="113">
        <v>0</v>
      </c>
      <c r="F471" s="296">
        <v>0</v>
      </c>
      <c r="G471" s="113">
        <v>0</v>
      </c>
      <c r="H471" s="88"/>
    </row>
    <row r="472" spans="1:8" hidden="1" x14ac:dyDescent="0.2">
      <c r="A472" s="106">
        <v>3633</v>
      </c>
      <c r="B472" s="107" t="s">
        <v>591</v>
      </c>
      <c r="C472" s="299">
        <f>SUM(C473:C475)</f>
        <v>33400000</v>
      </c>
      <c r="D472" s="312">
        <f>SUM(D473:D475)</f>
        <v>32300000</v>
      </c>
      <c r="E472" s="109">
        <f>SUM(E473:E475)</f>
        <v>0</v>
      </c>
      <c r="F472" s="153">
        <f>SUM(F473:F475)</f>
        <v>113256</v>
      </c>
      <c r="G472" s="109">
        <f>SUM(G473:G475)</f>
        <v>31500000</v>
      </c>
      <c r="H472" s="88"/>
    </row>
    <row r="473" spans="1:8" hidden="1" x14ac:dyDescent="0.2">
      <c r="A473" s="293" t="s">
        <v>592</v>
      </c>
      <c r="B473" s="159" t="s">
        <v>593</v>
      </c>
      <c r="C473" s="294">
        <v>3000000</v>
      </c>
      <c r="D473" s="295">
        <v>2000000</v>
      </c>
      <c r="E473" s="113"/>
      <c r="F473" s="296">
        <v>0</v>
      </c>
      <c r="G473" s="113">
        <v>1500000</v>
      </c>
      <c r="H473" s="88"/>
    </row>
    <row r="474" spans="1:8" hidden="1" x14ac:dyDescent="0.2">
      <c r="A474" s="293" t="s">
        <v>594</v>
      </c>
      <c r="B474" s="159" t="s">
        <v>595</v>
      </c>
      <c r="C474" s="294">
        <v>30000000</v>
      </c>
      <c r="D474" s="295">
        <v>30000000</v>
      </c>
      <c r="E474" s="113"/>
      <c r="F474" s="296">
        <v>48400</v>
      </c>
      <c r="G474" s="113">
        <v>30000000</v>
      </c>
      <c r="H474" s="88"/>
    </row>
    <row r="475" spans="1:8" hidden="1" x14ac:dyDescent="0.2">
      <c r="A475" s="306" t="s">
        <v>596</v>
      </c>
      <c r="B475" s="321" t="s">
        <v>597</v>
      </c>
      <c r="C475" s="322">
        <v>400000</v>
      </c>
      <c r="D475" s="323">
        <v>300000</v>
      </c>
      <c r="E475" s="266"/>
      <c r="F475" s="324">
        <v>64856</v>
      </c>
      <c r="G475" s="266">
        <v>0</v>
      </c>
      <c r="H475" s="88"/>
    </row>
    <row r="476" spans="1:8" ht="15.75" hidden="1" x14ac:dyDescent="0.25">
      <c r="A476" s="311"/>
      <c r="B476" s="64" t="s">
        <v>598</v>
      </c>
      <c r="C476" s="284">
        <f>SUM(C477:C480)</f>
        <v>1174000</v>
      </c>
      <c r="D476" s="285">
        <f>SUM(D477:D480)</f>
        <v>650000</v>
      </c>
      <c r="E476" s="286">
        <f>SUM(E477:E480)</f>
        <v>150000</v>
      </c>
      <c r="F476" s="287">
        <f>SUM(F477:F480)</f>
        <v>105000</v>
      </c>
      <c r="G476" s="286">
        <f>SUM(G477:G480)</f>
        <v>472500</v>
      </c>
      <c r="H476" s="88"/>
    </row>
    <row r="477" spans="1:8" hidden="1" x14ac:dyDescent="0.2">
      <c r="A477" s="325" t="s">
        <v>599</v>
      </c>
      <c r="B477" s="305" t="s">
        <v>600</v>
      </c>
      <c r="C477" s="302">
        <v>287000</v>
      </c>
      <c r="D477" s="326">
        <v>250000</v>
      </c>
      <c r="E477" s="114" t="s">
        <v>446</v>
      </c>
      <c r="F477" s="327">
        <v>0</v>
      </c>
      <c r="G477" s="114">
        <v>150000</v>
      </c>
      <c r="H477" s="88"/>
    </row>
    <row r="478" spans="1:8" hidden="1" x14ac:dyDescent="0.2">
      <c r="A478" s="293" t="s">
        <v>601</v>
      </c>
      <c r="B478" s="159" t="s">
        <v>602</v>
      </c>
      <c r="C478" s="294">
        <v>287000</v>
      </c>
      <c r="D478" s="295">
        <v>250000</v>
      </c>
      <c r="E478" s="113" t="s">
        <v>446</v>
      </c>
      <c r="F478" s="296">
        <v>0</v>
      </c>
      <c r="G478" s="113">
        <v>150000</v>
      </c>
      <c r="H478" s="88"/>
    </row>
    <row r="479" spans="1:8" hidden="1" x14ac:dyDescent="0.2">
      <c r="A479" s="293" t="s">
        <v>603</v>
      </c>
      <c r="B479" s="159" t="s">
        <v>604</v>
      </c>
      <c r="C479" s="294">
        <v>600000</v>
      </c>
      <c r="D479" s="295">
        <v>150000</v>
      </c>
      <c r="E479" s="113">
        <v>150000</v>
      </c>
      <c r="F479" s="296">
        <v>105000</v>
      </c>
      <c r="G479" s="113">
        <v>172500</v>
      </c>
      <c r="H479" s="88"/>
    </row>
    <row r="480" spans="1:8" hidden="1" x14ac:dyDescent="0.2">
      <c r="A480" s="328"/>
      <c r="B480" s="313"/>
      <c r="C480" s="314"/>
      <c r="D480" s="315"/>
      <c r="E480" s="241"/>
      <c r="F480" s="316"/>
      <c r="G480" s="241"/>
      <c r="H480" s="88"/>
    </row>
    <row r="481" spans="1:8" ht="20.25" hidden="1" x14ac:dyDescent="0.2">
      <c r="A481" s="329">
        <v>2141</v>
      </c>
      <c r="B481" s="330" t="s">
        <v>31</v>
      </c>
      <c r="C481" s="331">
        <f>SUM(C482:C484)</f>
        <v>3086000</v>
      </c>
      <c r="D481" s="331">
        <f>SUM(D482:D484)</f>
        <v>4456000</v>
      </c>
      <c r="E481" s="331">
        <f>SUM(E482:E484)</f>
        <v>4273000</v>
      </c>
      <c r="F481" s="331">
        <f>SUM(F482:F484)</f>
        <v>3290243</v>
      </c>
      <c r="G481" s="331">
        <f>SUM(G482:G484)</f>
        <v>3640000</v>
      </c>
      <c r="H481" s="88"/>
    </row>
    <row r="482" spans="1:8" ht="31.5" hidden="1" customHeight="1" x14ac:dyDescent="0.2">
      <c r="A482" s="138">
        <v>3341</v>
      </c>
      <c r="B482" s="196" t="s">
        <v>605</v>
      </c>
      <c r="C482" s="332">
        <v>900000</v>
      </c>
      <c r="D482" s="332">
        <v>2270000</v>
      </c>
      <c r="E482" s="333">
        <v>2100000</v>
      </c>
      <c r="F482" s="334">
        <v>2079396</v>
      </c>
      <c r="G482" s="105">
        <v>950000</v>
      </c>
      <c r="H482" s="32"/>
    </row>
    <row r="483" spans="1:8" hidden="1" x14ac:dyDescent="0.2">
      <c r="A483" s="141">
        <v>3399</v>
      </c>
      <c r="B483" s="144" t="s">
        <v>606</v>
      </c>
      <c r="C483" s="145">
        <v>2170000</v>
      </c>
      <c r="D483" s="145">
        <v>2170000</v>
      </c>
      <c r="E483" s="335">
        <v>2170000</v>
      </c>
      <c r="F483" s="336">
        <v>1210847</v>
      </c>
      <c r="G483" s="105">
        <v>2670000</v>
      </c>
      <c r="H483" s="88"/>
    </row>
    <row r="484" spans="1:8" hidden="1" x14ac:dyDescent="0.2">
      <c r="A484" s="337"/>
      <c r="B484" s="144" t="s">
        <v>607</v>
      </c>
      <c r="C484" s="145">
        <v>16000</v>
      </c>
      <c r="D484" s="145">
        <v>16000</v>
      </c>
      <c r="E484" s="338">
        <v>3000</v>
      </c>
      <c r="F484" s="339">
        <v>0</v>
      </c>
      <c r="G484" s="105">
        <v>20000</v>
      </c>
      <c r="H484" s="88"/>
    </row>
    <row r="485" spans="1:8" s="244" customFormat="1" ht="12.75" hidden="1" customHeight="1" x14ac:dyDescent="0.25">
      <c r="A485" s="340"/>
      <c r="B485" s="341"/>
      <c r="C485" s="341"/>
      <c r="D485" s="341"/>
      <c r="E485" s="324"/>
      <c r="F485" s="185"/>
      <c r="G485" s="266"/>
      <c r="H485" s="88"/>
    </row>
    <row r="486" spans="1:8" s="342" customFormat="1" ht="20.25" hidden="1" x14ac:dyDescent="0.3">
      <c r="A486" s="343"/>
      <c r="B486" s="90" t="s">
        <v>608</v>
      </c>
      <c r="C486" s="344">
        <f>SUM(C487:C490)</f>
        <v>10612697</v>
      </c>
      <c r="D486" s="344">
        <v>9354593</v>
      </c>
      <c r="E486" s="344">
        <f>SUM(E487:E490)</f>
        <v>9354593</v>
      </c>
      <c r="F486" s="345">
        <v>5300735.47</v>
      </c>
      <c r="G486" s="344">
        <f>SUM(G487:G490)</f>
        <v>10752956</v>
      </c>
      <c r="H486" s="129"/>
    </row>
    <row r="487" spans="1:8" s="342" customFormat="1" ht="24.75" hidden="1" x14ac:dyDescent="0.2">
      <c r="A487" s="138">
        <v>2141</v>
      </c>
      <c r="B487" s="196" t="s">
        <v>609</v>
      </c>
      <c r="C487" s="145">
        <f>(25+38+64+422+5)*1000</f>
        <v>554000</v>
      </c>
      <c r="D487" s="145">
        <v>703800</v>
      </c>
      <c r="E487" s="346">
        <v>703800</v>
      </c>
      <c r="F487" s="347">
        <v>99904.25</v>
      </c>
      <c r="G487" s="197">
        <v>1226000</v>
      </c>
      <c r="H487" s="124"/>
    </row>
    <row r="488" spans="1:8" s="342" customFormat="1" ht="60.75" hidden="1" x14ac:dyDescent="0.2">
      <c r="A488" s="141">
        <v>2143</v>
      </c>
      <c r="B488" s="146" t="s">
        <v>610</v>
      </c>
      <c r="C488" s="145">
        <v>9407197</v>
      </c>
      <c r="D488" s="145">
        <v>8124293</v>
      </c>
      <c r="E488" s="348">
        <v>8124293</v>
      </c>
      <c r="F488" s="198">
        <v>4990927.7300000004</v>
      </c>
      <c r="G488" s="197">
        <v>8971956</v>
      </c>
      <c r="H488" s="124"/>
    </row>
    <row r="489" spans="1:8" s="342" customFormat="1" hidden="1" x14ac:dyDescent="0.2">
      <c r="A489" s="141">
        <v>3399</v>
      </c>
      <c r="B489" s="144" t="s">
        <v>611</v>
      </c>
      <c r="C489" s="145">
        <v>36500</v>
      </c>
      <c r="D489" s="145">
        <v>36500</v>
      </c>
      <c r="E489" s="175">
        <v>36500</v>
      </c>
      <c r="F489" s="198">
        <v>33332.79</v>
      </c>
      <c r="G489" s="197">
        <v>40000</v>
      </c>
      <c r="H489" s="129"/>
    </row>
    <row r="490" spans="1:8" s="342" customFormat="1" ht="24.75" hidden="1" x14ac:dyDescent="0.2">
      <c r="A490" s="141">
        <v>6223</v>
      </c>
      <c r="B490" s="146" t="s">
        <v>612</v>
      </c>
      <c r="C490" s="145">
        <f>(5+100+5+5+30+280+70+115+5)*1000</f>
        <v>615000</v>
      </c>
      <c r="D490" s="145">
        <v>490000</v>
      </c>
      <c r="E490" s="197">
        <v>490000</v>
      </c>
      <c r="F490" s="123">
        <v>176570.7</v>
      </c>
      <c r="G490" s="197">
        <v>515000</v>
      </c>
      <c r="H490" s="124"/>
    </row>
    <row r="491" spans="1:8" s="98" customFormat="1" hidden="1" x14ac:dyDescent="0.2">
      <c r="A491" s="349"/>
      <c r="B491" s="350"/>
      <c r="C491" s="351"/>
      <c r="D491" s="351"/>
      <c r="E491" s="266"/>
      <c r="F491" s="266"/>
      <c r="G491" s="266"/>
      <c r="H491" s="88"/>
    </row>
    <row r="492" spans="1:8" s="98" customFormat="1" ht="20.25" hidden="1" x14ac:dyDescent="0.2">
      <c r="A492" s="352"/>
      <c r="B492" s="330" t="s">
        <v>33</v>
      </c>
      <c r="C492" s="344">
        <f>SUM(C493,C495,C496)</f>
        <v>6426417</v>
      </c>
      <c r="D492" s="344">
        <f>D496+D495+D493</f>
        <v>6357417</v>
      </c>
      <c r="E492" s="344">
        <f>SUM(E493,E495,E496)</f>
        <v>6413417</v>
      </c>
      <c r="F492" s="280">
        <f>F493+F495+F496</f>
        <v>4365980.75</v>
      </c>
      <c r="G492" s="344">
        <f>SUM(G493,G495,G496)</f>
        <v>7038417</v>
      </c>
      <c r="H492" s="88"/>
    </row>
    <row r="493" spans="1:8" s="98" customFormat="1" hidden="1" x14ac:dyDescent="0.2">
      <c r="A493" s="141">
        <v>2223</v>
      </c>
      <c r="B493" s="141" t="s">
        <v>613</v>
      </c>
      <c r="C493" s="140">
        <f>C494</f>
        <v>76000</v>
      </c>
      <c r="D493" s="140">
        <v>76000</v>
      </c>
      <c r="E493" s="171">
        <v>70000</v>
      </c>
      <c r="F493" s="114">
        <v>42000</v>
      </c>
      <c r="G493" s="105">
        <v>76000</v>
      </c>
      <c r="H493" s="88"/>
    </row>
    <row r="494" spans="1:8" s="98" customFormat="1" hidden="1" x14ac:dyDescent="0.2">
      <c r="A494" s="141"/>
      <c r="B494" s="353" t="s">
        <v>614</v>
      </c>
      <c r="C494" s="121">
        <v>76000</v>
      </c>
      <c r="D494" s="121">
        <v>76000</v>
      </c>
      <c r="E494" s="177">
        <v>70000</v>
      </c>
      <c r="F494" s="113">
        <v>42000</v>
      </c>
      <c r="G494" s="114">
        <v>76000</v>
      </c>
      <c r="H494" s="88"/>
    </row>
    <row r="495" spans="1:8" s="98" customFormat="1" hidden="1" x14ac:dyDescent="0.2">
      <c r="A495" s="141">
        <v>2229</v>
      </c>
      <c r="B495" s="141" t="s">
        <v>615</v>
      </c>
      <c r="C495" s="197">
        <v>0</v>
      </c>
      <c r="D495" s="197">
        <v>71000</v>
      </c>
      <c r="E495" s="180">
        <v>71000</v>
      </c>
      <c r="F495" s="109">
        <v>71000</v>
      </c>
      <c r="G495" s="105">
        <v>0</v>
      </c>
      <c r="H495" s="88"/>
    </row>
    <row r="496" spans="1:8" s="98" customFormat="1" hidden="1" x14ac:dyDescent="0.2">
      <c r="A496" s="141">
        <v>2292</v>
      </c>
      <c r="B496" s="141" t="s">
        <v>616</v>
      </c>
      <c r="C496" s="197">
        <f>SUM(C497:C500)</f>
        <v>6350417</v>
      </c>
      <c r="D496" s="197">
        <f>D497+D498+D499+D500</f>
        <v>6210417</v>
      </c>
      <c r="E496" s="180">
        <f>E497+E498+E499+E500</f>
        <v>6272417</v>
      </c>
      <c r="F496" s="109">
        <v>4252980.75</v>
      </c>
      <c r="G496" s="105">
        <f>G497+G498+G500+G501</f>
        <v>6962417</v>
      </c>
      <c r="H496" s="88"/>
    </row>
    <row r="497" spans="1:8" s="98" customFormat="1" hidden="1" x14ac:dyDescent="0.2">
      <c r="A497" s="141"/>
      <c r="B497" s="127" t="s">
        <v>617</v>
      </c>
      <c r="C497" s="121">
        <v>1112417</v>
      </c>
      <c r="D497" s="121">
        <v>1112417</v>
      </c>
      <c r="E497" s="177">
        <v>1112417</v>
      </c>
      <c r="F497" s="113">
        <v>834312.75</v>
      </c>
      <c r="G497" s="114">
        <v>1112417</v>
      </c>
      <c r="H497" s="88"/>
    </row>
    <row r="498" spans="1:8" s="98" customFormat="1" hidden="1" x14ac:dyDescent="0.2">
      <c r="A498" s="141"/>
      <c r="B498" s="127" t="s">
        <v>618</v>
      </c>
      <c r="C498" s="121">
        <v>5038000</v>
      </c>
      <c r="D498" s="121">
        <v>5038000</v>
      </c>
      <c r="E498" s="177">
        <v>5100000</v>
      </c>
      <c r="F498" s="113">
        <v>3358668</v>
      </c>
      <c r="G498" s="114">
        <v>5100000</v>
      </c>
      <c r="H498" s="88"/>
    </row>
    <row r="499" spans="1:8" s="98" customFormat="1" ht="24.75" hidden="1" x14ac:dyDescent="0.2">
      <c r="A499" s="141"/>
      <c r="B499" s="354" t="s">
        <v>619</v>
      </c>
      <c r="C499" s="121">
        <v>0</v>
      </c>
      <c r="D499" s="121">
        <v>10000</v>
      </c>
      <c r="E499" s="177">
        <v>10000</v>
      </c>
      <c r="F499" s="113">
        <v>10000</v>
      </c>
      <c r="G499" s="114">
        <v>0</v>
      </c>
      <c r="H499" s="32"/>
    </row>
    <row r="500" spans="1:8" s="98" customFormat="1" hidden="1" x14ac:dyDescent="0.2">
      <c r="A500" s="141"/>
      <c r="B500" s="354" t="s">
        <v>620</v>
      </c>
      <c r="C500" s="121">
        <v>200000</v>
      </c>
      <c r="D500" s="121">
        <v>50000</v>
      </c>
      <c r="E500" s="177">
        <v>50000</v>
      </c>
      <c r="F500" s="113">
        <v>50000</v>
      </c>
      <c r="G500" s="114">
        <v>200000</v>
      </c>
      <c r="H500" s="32"/>
    </row>
    <row r="501" spans="1:8" s="98" customFormat="1" hidden="1" x14ac:dyDescent="0.2">
      <c r="A501" s="337"/>
      <c r="B501" s="355" t="s">
        <v>621</v>
      </c>
      <c r="C501" s="220">
        <v>0</v>
      </c>
      <c r="D501" s="220">
        <v>0</v>
      </c>
      <c r="E501" s="177">
        <v>0</v>
      </c>
      <c r="F501" s="113">
        <v>0</v>
      </c>
      <c r="G501" s="113">
        <v>550000</v>
      </c>
      <c r="H501" s="88"/>
    </row>
    <row r="502" spans="1:8" s="98" customFormat="1" hidden="1" x14ac:dyDescent="0.2">
      <c r="A502" s="227"/>
      <c r="B502" s="356"/>
      <c r="C502" s="357"/>
      <c r="D502" s="357"/>
      <c r="E502" s="358"/>
      <c r="F502" s="143"/>
      <c r="G502" s="143"/>
      <c r="H502" s="88"/>
    </row>
    <row r="503" spans="1:8" s="98" customFormat="1" ht="20.25" hidden="1" x14ac:dyDescent="0.3">
      <c r="A503" s="343"/>
      <c r="B503" s="90" t="s">
        <v>34</v>
      </c>
      <c r="C503" s="91">
        <f>SUM(C504:C505)</f>
        <v>112000</v>
      </c>
      <c r="D503" s="36">
        <v>112000</v>
      </c>
      <c r="E503" s="91">
        <f>SUM(E504:E505)</f>
        <v>73000</v>
      </c>
      <c r="F503" s="280">
        <v>33098</v>
      </c>
      <c r="G503" s="91">
        <f>SUM(G504:G505)</f>
        <v>112000</v>
      </c>
      <c r="H503" s="88"/>
    </row>
    <row r="504" spans="1:8" s="98" customFormat="1" ht="12.75" hidden="1" customHeight="1" x14ac:dyDescent="0.2">
      <c r="A504" s="141">
        <v>2223</v>
      </c>
      <c r="B504" s="144" t="s">
        <v>622</v>
      </c>
      <c r="C504" s="145">
        <v>100000</v>
      </c>
      <c r="D504" s="145">
        <v>100000</v>
      </c>
      <c r="E504" s="105">
        <v>70000</v>
      </c>
      <c r="F504" s="105">
        <v>32151</v>
      </c>
      <c r="G504" s="105">
        <v>100000</v>
      </c>
      <c r="H504" s="88"/>
    </row>
    <row r="505" spans="1:8" s="98" customFormat="1" hidden="1" x14ac:dyDescent="0.2">
      <c r="A505" s="141">
        <v>6171</v>
      </c>
      <c r="B505" s="144" t="s">
        <v>623</v>
      </c>
      <c r="C505" s="145">
        <v>12000</v>
      </c>
      <c r="D505" s="145">
        <v>12000</v>
      </c>
      <c r="E505" s="109">
        <v>3000</v>
      </c>
      <c r="F505" s="109">
        <v>947</v>
      </c>
      <c r="G505" s="105">
        <v>12000</v>
      </c>
      <c r="H505" s="88"/>
    </row>
    <row r="506" spans="1:8" s="98" customFormat="1" hidden="1" x14ac:dyDescent="0.2">
      <c r="A506" s="359"/>
      <c r="B506" s="360"/>
      <c r="C506" s="187"/>
      <c r="D506" s="187"/>
      <c r="E506" s="266"/>
      <c r="F506" s="266"/>
      <c r="G506" s="266"/>
      <c r="H506" s="88"/>
    </row>
    <row r="507" spans="1:8" s="98" customFormat="1" ht="20.25" hidden="1" x14ac:dyDescent="0.3">
      <c r="A507" s="252"/>
      <c r="B507" s="93" t="s">
        <v>624</v>
      </c>
      <c r="C507" s="361">
        <f>C508+C509</f>
        <v>500000</v>
      </c>
      <c r="D507" s="361">
        <f>D508+D509</f>
        <v>1201000</v>
      </c>
      <c r="E507" s="362">
        <f>E508+E509</f>
        <v>701000</v>
      </c>
      <c r="F507" s="363">
        <f>F508+F509</f>
        <v>1201000</v>
      </c>
      <c r="G507" s="362">
        <f>G508+G509</f>
        <v>500000</v>
      </c>
      <c r="H507" s="88"/>
    </row>
    <row r="508" spans="1:8" s="98" customFormat="1" hidden="1" x14ac:dyDescent="0.2">
      <c r="A508" s="254">
        <v>6115</v>
      </c>
      <c r="B508" s="107" t="s">
        <v>625</v>
      </c>
      <c r="C508" s="109">
        <v>500000</v>
      </c>
      <c r="D508" s="109">
        <v>1201000</v>
      </c>
      <c r="E508" s="105">
        <v>701000</v>
      </c>
      <c r="F508" s="172">
        <v>1201000</v>
      </c>
      <c r="G508" s="105">
        <v>0</v>
      </c>
      <c r="H508" s="88"/>
    </row>
    <row r="509" spans="1:8" s="98" customFormat="1" hidden="1" x14ac:dyDescent="0.2">
      <c r="A509" s="144"/>
      <c r="B509" s="107" t="s">
        <v>626</v>
      </c>
      <c r="C509" s="109">
        <v>0</v>
      </c>
      <c r="D509" s="109">
        <v>0</v>
      </c>
      <c r="E509" s="109">
        <v>0</v>
      </c>
      <c r="F509" s="181">
        <v>0</v>
      </c>
      <c r="G509" s="109">
        <v>500000</v>
      </c>
      <c r="H509" s="88"/>
    </row>
    <row r="510" spans="1:8" s="98" customFormat="1" hidden="1" x14ac:dyDescent="0.2">
      <c r="A510" s="360"/>
      <c r="B510" s="364"/>
      <c r="C510" s="365"/>
      <c r="D510" s="365"/>
      <c r="E510" s="365"/>
      <c r="F510" s="366"/>
      <c r="G510" s="135"/>
      <c r="H510" s="88"/>
    </row>
    <row r="511" spans="1:8" s="98" customFormat="1" ht="20.25" hidden="1" x14ac:dyDescent="0.3">
      <c r="A511" s="282"/>
      <c r="B511" s="367" t="s">
        <v>36</v>
      </c>
      <c r="C511" s="362">
        <f>C512+C565+C590</f>
        <v>117286140</v>
      </c>
      <c r="D511" s="362">
        <f>D512+D565+D590</f>
        <v>125496783.28</v>
      </c>
      <c r="E511" s="362">
        <f>E512+E565+E590</f>
        <v>125496783.28</v>
      </c>
      <c r="F511" s="362">
        <f>F512+F565+F590</f>
        <v>82606294.439999998</v>
      </c>
      <c r="G511" s="362">
        <f>G512+G565+G590</f>
        <v>160009627.30000001</v>
      </c>
      <c r="H511" s="88"/>
    </row>
    <row r="512" spans="1:8" s="98" customFormat="1" ht="16.5" hidden="1" customHeight="1" x14ac:dyDescent="0.25">
      <c r="A512" s="311"/>
      <c r="B512" s="368" t="s">
        <v>627</v>
      </c>
      <c r="C512" s="169">
        <f>SUM(C513,C533,C564,C559)</f>
        <v>55530000</v>
      </c>
      <c r="D512" s="137">
        <f>SUM(D513,D533,D564,D559)</f>
        <v>50086908.670000002</v>
      </c>
      <c r="E512" s="169">
        <f>SUM(E513,E533,E564,E559)</f>
        <v>50086908.670000002</v>
      </c>
      <c r="F512" s="169">
        <f>SUM(F513,F533,F564,F559)</f>
        <v>24467486.900000002</v>
      </c>
      <c r="G512" s="169">
        <f>SUM(G513,G533,G564,G559)</f>
        <v>78486811.299999997</v>
      </c>
      <c r="H512" s="88"/>
    </row>
    <row r="513" spans="1:8" s="98" customFormat="1" hidden="1" x14ac:dyDescent="0.2">
      <c r="A513" s="102">
        <v>3111</v>
      </c>
      <c r="B513" s="369" t="s">
        <v>628</v>
      </c>
      <c r="C513" s="140">
        <f>SUM(C514:C516)</f>
        <v>11263000</v>
      </c>
      <c r="D513" s="173">
        <f>SUM(D514:D516)</f>
        <v>10511914.67</v>
      </c>
      <c r="E513" s="140">
        <f>SUM(E514:E516)</f>
        <v>10511914.67</v>
      </c>
      <c r="F513" s="140">
        <f>SUM(F514:F516)</f>
        <v>6476550.8700000001</v>
      </c>
      <c r="G513" s="140">
        <f>SUM(G514:G516)</f>
        <v>21243000</v>
      </c>
      <c r="H513" s="88"/>
    </row>
    <row r="514" spans="1:8" s="98" customFormat="1" ht="12.75" hidden="1" customHeight="1" x14ac:dyDescent="0.2">
      <c r="A514" s="111"/>
      <c r="B514" s="370" t="s">
        <v>629</v>
      </c>
      <c r="C514" s="371">
        <f t="shared" ref="C514:G515" si="5">SUM(C519,C529,C524)</f>
        <v>5847000</v>
      </c>
      <c r="D514" s="372">
        <f t="shared" si="5"/>
        <v>5650914.6699999999</v>
      </c>
      <c r="E514" s="371">
        <f t="shared" si="5"/>
        <v>5650914.6699999999</v>
      </c>
      <c r="F514" s="371">
        <f t="shared" si="5"/>
        <v>4173000</v>
      </c>
      <c r="G514" s="371">
        <f t="shared" si="5"/>
        <v>5998000</v>
      </c>
      <c r="H514" s="88"/>
    </row>
    <row r="515" spans="1:8" s="98" customFormat="1" ht="12.75" hidden="1" customHeight="1" x14ac:dyDescent="0.2">
      <c r="A515" s="111"/>
      <c r="B515" s="370" t="s">
        <v>630</v>
      </c>
      <c r="C515" s="371">
        <f t="shared" si="5"/>
        <v>1671000</v>
      </c>
      <c r="D515" s="372">
        <f t="shared" si="5"/>
        <v>1116000</v>
      </c>
      <c r="E515" s="371">
        <f t="shared" si="5"/>
        <v>1116000</v>
      </c>
      <c r="F515" s="371">
        <f t="shared" si="5"/>
        <v>888946.87</v>
      </c>
      <c r="G515" s="371">
        <f t="shared" si="5"/>
        <v>3365000</v>
      </c>
      <c r="H515" s="88"/>
    </row>
    <row r="516" spans="1:8" s="244" customFormat="1" ht="12.75" hidden="1" customHeight="1" x14ac:dyDescent="0.25">
      <c r="A516" s="111"/>
      <c r="B516" s="370" t="s">
        <v>631</v>
      </c>
      <c r="C516" s="371">
        <f>C531+C526</f>
        <v>3745000</v>
      </c>
      <c r="D516" s="372">
        <f>D531+D526</f>
        <v>3745000</v>
      </c>
      <c r="E516" s="371">
        <f>E531+E526</f>
        <v>3745000</v>
      </c>
      <c r="F516" s="371">
        <f>F531+F526</f>
        <v>1414604</v>
      </c>
      <c r="G516" s="371">
        <f>G531+G526+G521</f>
        <v>11880000</v>
      </c>
      <c r="H516" s="88"/>
    </row>
    <row r="517" spans="1:8" s="98" customFormat="1" ht="12.75" hidden="1" customHeight="1" x14ac:dyDescent="0.2">
      <c r="A517" s="111"/>
      <c r="B517" s="370"/>
      <c r="C517" s="371"/>
      <c r="D517" s="372"/>
      <c r="E517" s="371"/>
      <c r="F517" s="371"/>
      <c r="G517" s="371"/>
      <c r="H517" s="88"/>
    </row>
    <row r="518" spans="1:8" s="244" customFormat="1" ht="12.75" hidden="1" customHeight="1" x14ac:dyDescent="0.25">
      <c r="A518" s="111"/>
      <c r="B518" s="125" t="s">
        <v>632</v>
      </c>
      <c r="C518" s="145">
        <f>C519+C520</f>
        <v>1955000</v>
      </c>
      <c r="D518" s="109">
        <f>D519+D520</f>
        <v>1770000</v>
      </c>
      <c r="E518" s="145">
        <f>E519+E520</f>
        <v>1770000</v>
      </c>
      <c r="F518" s="145">
        <f>F519+F520</f>
        <v>1405000</v>
      </c>
      <c r="G518" s="145">
        <f>G519+G520+G521</f>
        <v>11049000</v>
      </c>
      <c r="H518" s="88"/>
    </row>
    <row r="519" spans="1:8" s="98" customFormat="1" ht="12.75" hidden="1" customHeight="1" x14ac:dyDescent="0.2">
      <c r="A519" s="111"/>
      <c r="B519" s="125" t="s">
        <v>633</v>
      </c>
      <c r="C519" s="373">
        <f>1822000-50000</f>
        <v>1772000</v>
      </c>
      <c r="D519" s="373">
        <v>1707000</v>
      </c>
      <c r="E519" s="296">
        <v>1707000</v>
      </c>
      <c r="F519" s="178">
        <v>1342000</v>
      </c>
      <c r="G519" s="114">
        <v>1676000</v>
      </c>
      <c r="H519" s="88"/>
    </row>
    <row r="520" spans="1:8" ht="36.75" hidden="1" x14ac:dyDescent="0.2">
      <c r="A520" s="111" t="s">
        <v>634</v>
      </c>
      <c r="B520" s="125" t="s">
        <v>635</v>
      </c>
      <c r="C520" s="373">
        <f>443000-260000</f>
        <v>183000</v>
      </c>
      <c r="D520" s="373">
        <v>63000</v>
      </c>
      <c r="E520" s="296">
        <v>63000</v>
      </c>
      <c r="F520" s="178">
        <v>63000</v>
      </c>
      <c r="G520" s="114">
        <f>(121+90+70+130+462-100)*1000</f>
        <v>773000</v>
      </c>
      <c r="H520" s="32"/>
    </row>
    <row r="521" spans="1:8" ht="25.5" hidden="1" customHeight="1" x14ac:dyDescent="0.2">
      <c r="A521" s="111"/>
      <c r="B521" s="125" t="s">
        <v>636</v>
      </c>
      <c r="C521" s="373"/>
      <c r="D521" s="373"/>
      <c r="E521" s="296"/>
      <c r="F521" s="178"/>
      <c r="G521" s="114">
        <f>(3600+4000+1000)*1000</f>
        <v>8600000</v>
      </c>
      <c r="H521" s="32"/>
    </row>
    <row r="522" spans="1:8" hidden="1" x14ac:dyDescent="0.2">
      <c r="A522" s="374"/>
      <c r="B522" s="375"/>
      <c r="C522" s="376"/>
      <c r="D522" s="376"/>
      <c r="E522" s="296"/>
      <c r="F522" s="178"/>
      <c r="G522" s="113"/>
      <c r="H522" s="88"/>
    </row>
    <row r="523" spans="1:8" hidden="1" x14ac:dyDescent="0.2">
      <c r="A523" s="111"/>
      <c r="B523" s="377" t="s">
        <v>637</v>
      </c>
      <c r="C523" s="145">
        <f>SUM(C524:C526)</f>
        <v>6931000</v>
      </c>
      <c r="D523" s="109">
        <f>SUM(D524:D526)</f>
        <v>6719914.6699999999</v>
      </c>
      <c r="E523" s="145">
        <f>SUM(E524:E526)</f>
        <v>6719914.6699999999</v>
      </c>
      <c r="F523" s="145">
        <f>SUM(F524:F526)</f>
        <v>3762550.87</v>
      </c>
      <c r="G523" s="145">
        <f>SUM(G524:G526)</f>
        <v>3515000</v>
      </c>
      <c r="H523" s="88"/>
    </row>
    <row r="524" spans="1:8" ht="12.75" hidden="1" customHeight="1" x14ac:dyDescent="0.2">
      <c r="A524" s="111"/>
      <c r="B524" s="125" t="s">
        <v>638</v>
      </c>
      <c r="C524" s="373">
        <f>2441000-50000</f>
        <v>2391000</v>
      </c>
      <c r="D524" s="373">
        <v>2279914.67</v>
      </c>
      <c r="E524" s="296">
        <v>2279914.67</v>
      </c>
      <c r="F524" s="178">
        <v>1667000</v>
      </c>
      <c r="G524" s="114">
        <v>2535000</v>
      </c>
      <c r="H524" s="88"/>
    </row>
    <row r="525" spans="1:8" ht="36.75" hidden="1" x14ac:dyDescent="0.2">
      <c r="A525" s="111"/>
      <c r="B525" s="125" t="s">
        <v>639</v>
      </c>
      <c r="C525" s="373">
        <v>940000</v>
      </c>
      <c r="D525" s="373">
        <v>840000</v>
      </c>
      <c r="E525" s="113">
        <v>840000</v>
      </c>
      <c r="F525" s="113">
        <v>825946.87</v>
      </c>
      <c r="G525" s="114">
        <v>980000</v>
      </c>
      <c r="H525" s="32"/>
    </row>
    <row r="526" spans="1:8" s="378" customFormat="1" ht="13.5" hidden="1" customHeight="1" x14ac:dyDescent="0.2">
      <c r="A526" s="111"/>
      <c r="B526" s="125" t="s">
        <v>640</v>
      </c>
      <c r="C526" s="373">
        <v>3600000</v>
      </c>
      <c r="D526" s="373">
        <v>3600000</v>
      </c>
      <c r="E526" s="296">
        <v>3600000</v>
      </c>
      <c r="F526" s="113">
        <v>1269604</v>
      </c>
      <c r="G526" s="114">
        <v>0</v>
      </c>
      <c r="H526" s="88"/>
    </row>
    <row r="527" spans="1:8" ht="12.75" hidden="1" customHeight="1" x14ac:dyDescent="0.2">
      <c r="A527" s="111"/>
      <c r="B527" s="125"/>
      <c r="C527" s="379"/>
      <c r="D527" s="379"/>
      <c r="E527" s="113"/>
      <c r="F527" s="113"/>
      <c r="G527" s="114"/>
      <c r="H527" s="88"/>
    </row>
    <row r="528" spans="1:8" ht="12.75" hidden="1" customHeight="1" x14ac:dyDescent="0.2">
      <c r="A528" s="111"/>
      <c r="B528" s="125" t="s">
        <v>641</v>
      </c>
      <c r="C528" s="380">
        <f>SUM(C529:C531)</f>
        <v>2377000</v>
      </c>
      <c r="D528" s="381">
        <f>SUM(D529:D531)</f>
        <v>2022000</v>
      </c>
      <c r="E528" s="380">
        <f>SUM(E529:E531)</f>
        <v>2022000</v>
      </c>
      <c r="F528" s="380">
        <f>SUM(F529:F531)</f>
        <v>1309000</v>
      </c>
      <c r="G528" s="380">
        <f>SUM(G529:G531)</f>
        <v>6679000</v>
      </c>
      <c r="H528" s="88"/>
    </row>
    <row r="529" spans="1:8" ht="12.75" hidden="1" customHeight="1" x14ac:dyDescent="0.2">
      <c r="A529" s="111"/>
      <c r="B529" s="125" t="s">
        <v>633</v>
      </c>
      <c r="C529" s="373">
        <f>1671000+60000+3000-50000</f>
        <v>1684000</v>
      </c>
      <c r="D529" s="373">
        <v>1664000</v>
      </c>
      <c r="E529" s="113">
        <v>1664000</v>
      </c>
      <c r="F529" s="113">
        <v>1164000</v>
      </c>
      <c r="G529" s="114">
        <v>1787000</v>
      </c>
      <c r="H529" s="88"/>
    </row>
    <row r="530" spans="1:8" ht="44.25" hidden="1" customHeight="1" x14ac:dyDescent="0.2">
      <c r="A530" s="111"/>
      <c r="B530" s="125" t="s">
        <v>642</v>
      </c>
      <c r="C530" s="373">
        <f>2127000-1200000-379000</f>
        <v>548000</v>
      </c>
      <c r="D530" s="373">
        <v>213000</v>
      </c>
      <c r="E530" s="296">
        <v>213000</v>
      </c>
      <c r="F530" s="178">
        <v>0</v>
      </c>
      <c r="G530" s="114">
        <f>+(368+237+417+210+260+120)*1000</f>
        <v>1612000</v>
      </c>
      <c r="H530" s="32"/>
    </row>
    <row r="531" spans="1:8" ht="23.25" hidden="1" customHeight="1" x14ac:dyDescent="0.2">
      <c r="A531" s="111"/>
      <c r="B531" s="125" t="s">
        <v>643</v>
      </c>
      <c r="C531" s="373">
        <f>338000-193000</f>
        <v>145000</v>
      </c>
      <c r="D531" s="373">
        <v>145000</v>
      </c>
      <c r="E531" s="178">
        <v>145000</v>
      </c>
      <c r="F531" s="178">
        <v>145000</v>
      </c>
      <c r="G531" s="114">
        <v>3280000</v>
      </c>
      <c r="H531" s="88"/>
    </row>
    <row r="532" spans="1:8" ht="12.75" hidden="1" customHeight="1" x14ac:dyDescent="0.2">
      <c r="A532" s="111"/>
      <c r="B532" s="125"/>
      <c r="C532" s="382"/>
      <c r="D532" s="382"/>
      <c r="E532" s="114"/>
      <c r="F532" s="383"/>
      <c r="G532" s="114"/>
      <c r="H532" s="88"/>
    </row>
    <row r="533" spans="1:8" hidden="1" x14ac:dyDescent="0.2">
      <c r="A533" s="106">
        <v>3113</v>
      </c>
      <c r="B533" s="110" t="s">
        <v>644</v>
      </c>
      <c r="C533" s="145">
        <f>SUM(C534:C537)</f>
        <v>39833000</v>
      </c>
      <c r="D533" s="109">
        <f>SUM(D534:D537)</f>
        <v>37828000</v>
      </c>
      <c r="E533" s="145">
        <f>SUM(E534:E537)</f>
        <v>37828000</v>
      </c>
      <c r="F533" s="145">
        <f>SUM(F534:F537)</f>
        <v>16623211.620000001</v>
      </c>
      <c r="G533" s="145">
        <f>SUM(G534:G537)</f>
        <v>35699000</v>
      </c>
      <c r="H533" s="88"/>
    </row>
    <row r="534" spans="1:8" ht="12.75" hidden="1" customHeight="1" x14ac:dyDescent="0.2">
      <c r="A534" s="106"/>
      <c r="B534" s="147" t="s">
        <v>645</v>
      </c>
      <c r="C534" s="373">
        <f>+(200+108+50+42)*1000</f>
        <v>400000</v>
      </c>
      <c r="D534" s="373">
        <v>385000</v>
      </c>
      <c r="E534" s="113">
        <v>385000</v>
      </c>
      <c r="F534" s="178">
        <v>112670</v>
      </c>
      <c r="G534" s="114">
        <v>400000</v>
      </c>
      <c r="H534" s="88"/>
    </row>
    <row r="535" spans="1:8" ht="12.75" hidden="1" customHeight="1" x14ac:dyDescent="0.2">
      <c r="A535" s="111"/>
      <c r="B535" s="125" t="s">
        <v>646</v>
      </c>
      <c r="C535" s="384">
        <f t="shared" ref="C535:G536" si="6">SUM(C545,C550,C540,C555)</f>
        <v>19377000</v>
      </c>
      <c r="D535" s="373">
        <f t="shared" si="6"/>
        <v>18807000</v>
      </c>
      <c r="E535" s="384">
        <f t="shared" si="6"/>
        <v>18807000</v>
      </c>
      <c r="F535" s="384">
        <f t="shared" si="6"/>
        <v>13777068.82</v>
      </c>
      <c r="G535" s="384">
        <f t="shared" si="6"/>
        <v>18701000</v>
      </c>
      <c r="H535" s="88"/>
    </row>
    <row r="536" spans="1:8" ht="12.75" hidden="1" customHeight="1" x14ac:dyDescent="0.2">
      <c r="A536" s="111"/>
      <c r="B536" s="125" t="s">
        <v>647</v>
      </c>
      <c r="C536" s="384">
        <f t="shared" si="6"/>
        <v>10759000</v>
      </c>
      <c r="D536" s="373">
        <f t="shared" si="6"/>
        <v>9059000</v>
      </c>
      <c r="E536" s="384">
        <f t="shared" si="6"/>
        <v>9059000</v>
      </c>
      <c r="F536" s="384">
        <f t="shared" si="6"/>
        <v>2403562.31</v>
      </c>
      <c r="G536" s="384">
        <f t="shared" si="6"/>
        <v>10054000</v>
      </c>
      <c r="H536" s="88"/>
    </row>
    <row r="537" spans="1:8" ht="12.75" hidden="1" customHeight="1" x14ac:dyDescent="0.2">
      <c r="A537" s="111"/>
      <c r="B537" s="125" t="s">
        <v>648</v>
      </c>
      <c r="C537" s="384">
        <f>C542+C547+C552+C557</f>
        <v>9297000</v>
      </c>
      <c r="D537" s="373">
        <f>D542+D547+D552+D557</f>
        <v>9577000</v>
      </c>
      <c r="E537" s="384">
        <f>E542+E547+E552+E557</f>
        <v>9577000</v>
      </c>
      <c r="F537" s="384">
        <f>F542+F547+F552+F557</f>
        <v>329910.49</v>
      </c>
      <c r="G537" s="384">
        <f>G542+G547+G552+G557</f>
        <v>6544000</v>
      </c>
      <c r="H537" s="32"/>
    </row>
    <row r="538" spans="1:8" s="98" customFormat="1" ht="12.75" hidden="1" customHeight="1" x14ac:dyDescent="0.2">
      <c r="A538" s="111"/>
      <c r="B538" s="125"/>
      <c r="C538" s="373"/>
      <c r="D538" s="373"/>
      <c r="E538" s="373"/>
      <c r="F538" s="373"/>
      <c r="G538" s="373"/>
      <c r="H538" s="385"/>
    </row>
    <row r="539" spans="1:8" hidden="1" x14ac:dyDescent="0.2">
      <c r="A539" s="111"/>
      <c r="B539" s="125" t="s">
        <v>649</v>
      </c>
      <c r="C539" s="145">
        <f>SUM(C540:C542)</f>
        <v>7839000</v>
      </c>
      <c r="D539" s="109">
        <f>SUM(D540:D542)</f>
        <v>7849000</v>
      </c>
      <c r="E539" s="145">
        <f>SUM(E540:E542)</f>
        <v>7849000</v>
      </c>
      <c r="F539" s="145">
        <f>SUM(F540:F542)</f>
        <v>5274946</v>
      </c>
      <c r="G539" s="145">
        <f>SUM(G540:G542)</f>
        <v>11137000</v>
      </c>
      <c r="H539" s="386"/>
    </row>
    <row r="540" spans="1:8" ht="12.75" hidden="1" customHeight="1" x14ac:dyDescent="0.2">
      <c r="A540" s="111"/>
      <c r="B540" s="125" t="s">
        <v>650</v>
      </c>
      <c r="C540" s="382">
        <f>6959000-40000</f>
        <v>6919000</v>
      </c>
      <c r="D540" s="382">
        <v>6649000</v>
      </c>
      <c r="E540" s="113">
        <v>6649000</v>
      </c>
      <c r="F540" s="113">
        <v>4869000</v>
      </c>
      <c r="G540" s="114">
        <v>6333000</v>
      </c>
      <c r="H540" s="386"/>
    </row>
    <row r="541" spans="1:8" ht="24.75" hidden="1" x14ac:dyDescent="0.2">
      <c r="A541" s="111"/>
      <c r="B541" s="125" t="s">
        <v>651</v>
      </c>
      <c r="C541" s="373">
        <v>280000</v>
      </c>
      <c r="D541" s="373">
        <v>280000</v>
      </c>
      <c r="E541" s="113">
        <v>280000</v>
      </c>
      <c r="F541" s="113">
        <v>263166</v>
      </c>
      <c r="G541" s="114">
        <v>1178000</v>
      </c>
      <c r="H541" s="386"/>
    </row>
    <row r="542" spans="1:8" ht="44.25" hidden="1" customHeight="1" x14ac:dyDescent="0.2">
      <c r="A542" s="111"/>
      <c r="B542" s="125" t="s">
        <v>652</v>
      </c>
      <c r="C542" s="373">
        <f>590000+50000</f>
        <v>640000</v>
      </c>
      <c r="D542" s="373">
        <v>920000</v>
      </c>
      <c r="E542" s="113">
        <v>920000</v>
      </c>
      <c r="F542" s="113">
        <v>142780</v>
      </c>
      <c r="G542" s="114">
        <f>(150+3000+300+70+192+85+129-300)*1000</f>
        <v>3626000</v>
      </c>
      <c r="H542" s="32"/>
    </row>
    <row r="543" spans="1:8" ht="12.75" hidden="1" customHeight="1" x14ac:dyDescent="0.2">
      <c r="A543" s="111"/>
      <c r="B543" s="125"/>
      <c r="C543" s="373"/>
      <c r="D543" s="373"/>
      <c r="E543" s="387"/>
      <c r="F543" s="387"/>
      <c r="G543" s="113"/>
      <c r="H543" s="88"/>
    </row>
    <row r="544" spans="1:8" hidden="1" x14ac:dyDescent="0.2">
      <c r="A544" s="111"/>
      <c r="B544" s="125" t="s">
        <v>653</v>
      </c>
      <c r="C544" s="145">
        <f>SUM(C545:C547)</f>
        <v>12511000</v>
      </c>
      <c r="D544" s="109">
        <f>SUM(D545:D547)</f>
        <v>12411000</v>
      </c>
      <c r="E544" s="145">
        <f>SUM(E545:E547)</f>
        <v>12411000</v>
      </c>
      <c r="F544" s="145">
        <f>SUM(F545:F547)</f>
        <v>3359199.31</v>
      </c>
      <c r="G544" s="145">
        <f>SUM(G545:G547)</f>
        <v>4954000</v>
      </c>
      <c r="H544" s="88"/>
    </row>
    <row r="545" spans="1:8" ht="12.75" hidden="1" customHeight="1" x14ac:dyDescent="0.2">
      <c r="A545" s="111"/>
      <c r="B545" s="125" t="s">
        <v>654</v>
      </c>
      <c r="C545" s="373">
        <f>4261000-20000</f>
        <v>4241000</v>
      </c>
      <c r="D545" s="373">
        <v>4141000</v>
      </c>
      <c r="E545" s="114">
        <v>4141000</v>
      </c>
      <c r="F545" s="114">
        <v>3259068.82</v>
      </c>
      <c r="G545" s="114">
        <v>3940000</v>
      </c>
      <c r="H545" s="88"/>
    </row>
    <row r="546" spans="1:8" ht="24.75" hidden="1" customHeight="1" x14ac:dyDescent="0.2">
      <c r="A546" s="111"/>
      <c r="B546" s="125" t="s">
        <v>655</v>
      </c>
      <c r="C546" s="373">
        <v>0</v>
      </c>
      <c r="D546" s="373">
        <v>0</v>
      </c>
      <c r="E546" s="113">
        <v>0</v>
      </c>
      <c r="F546" s="113">
        <v>0</v>
      </c>
      <c r="G546" s="114">
        <v>576000</v>
      </c>
      <c r="H546" s="88"/>
    </row>
    <row r="547" spans="1:8" ht="24.75" hidden="1" x14ac:dyDescent="0.2">
      <c r="A547" s="111"/>
      <c r="B547" s="125" t="s">
        <v>656</v>
      </c>
      <c r="C547" s="373">
        <v>8270000</v>
      </c>
      <c r="D547" s="373">
        <v>8270000</v>
      </c>
      <c r="E547" s="113">
        <v>8270000</v>
      </c>
      <c r="F547" s="113">
        <v>100130.49</v>
      </c>
      <c r="G547" s="114">
        <v>438000</v>
      </c>
      <c r="H547" s="32"/>
    </row>
    <row r="548" spans="1:8" ht="12.75" hidden="1" customHeight="1" x14ac:dyDescent="0.2">
      <c r="A548" s="111"/>
      <c r="B548" s="125"/>
      <c r="C548" s="373"/>
      <c r="D548" s="373"/>
      <c r="E548" s="113"/>
      <c r="F548" s="113"/>
      <c r="G548" s="113"/>
      <c r="H548" s="386"/>
    </row>
    <row r="549" spans="1:8" ht="12.75" hidden="1" customHeight="1" x14ac:dyDescent="0.2">
      <c r="A549" s="111"/>
      <c r="B549" s="125" t="s">
        <v>657</v>
      </c>
      <c r="C549" s="145">
        <f>SUM(C550:C552)</f>
        <v>5671000</v>
      </c>
      <c r="D549" s="109">
        <f>SUM(D550:D552)</f>
        <v>3871000</v>
      </c>
      <c r="E549" s="145">
        <f>SUM(E550:E552)</f>
        <v>3871000</v>
      </c>
      <c r="F549" s="145">
        <f>SUM(F550:F552)</f>
        <v>2565194.63</v>
      </c>
      <c r="G549" s="145">
        <f>SUM(G550:G552)</f>
        <v>12515000</v>
      </c>
      <c r="H549" s="386"/>
    </row>
    <row r="550" spans="1:8" ht="12.75" hidden="1" customHeight="1" x14ac:dyDescent="0.2">
      <c r="A550" s="111"/>
      <c r="B550" s="125" t="s">
        <v>658</v>
      </c>
      <c r="C550" s="373">
        <f>3454000-20000</f>
        <v>3434000</v>
      </c>
      <c r="D550" s="373">
        <v>3334000</v>
      </c>
      <c r="E550" s="113">
        <v>3334000</v>
      </c>
      <c r="F550" s="113">
        <v>2356000</v>
      </c>
      <c r="G550" s="114">
        <v>3375000</v>
      </c>
      <c r="H550" s="386"/>
    </row>
    <row r="551" spans="1:8" ht="29.25" hidden="1" customHeight="1" x14ac:dyDescent="0.2">
      <c r="A551" s="111"/>
      <c r="B551" s="125" t="s">
        <v>659</v>
      </c>
      <c r="C551" s="373">
        <v>1850000</v>
      </c>
      <c r="D551" s="373">
        <v>150000</v>
      </c>
      <c r="E551" s="113">
        <v>150000</v>
      </c>
      <c r="F551" s="113">
        <v>122194.63</v>
      </c>
      <c r="G551" s="114">
        <f>(4600+2600+500+400)*1000</f>
        <v>8100000</v>
      </c>
      <c r="H551" s="386"/>
    </row>
    <row r="552" spans="1:8" ht="24.75" hidden="1" x14ac:dyDescent="0.2">
      <c r="A552" s="111"/>
      <c r="B552" s="125" t="s">
        <v>660</v>
      </c>
      <c r="C552" s="373">
        <v>387000</v>
      </c>
      <c r="D552" s="373">
        <v>387000</v>
      </c>
      <c r="E552" s="113">
        <v>387000</v>
      </c>
      <c r="F552" s="113">
        <v>87000</v>
      </c>
      <c r="G552" s="114">
        <f>+(600+600-160)*1000</f>
        <v>1040000</v>
      </c>
      <c r="H552" s="386"/>
    </row>
    <row r="553" spans="1:8" ht="12.75" hidden="1" customHeight="1" x14ac:dyDescent="0.2">
      <c r="A553" s="111"/>
      <c r="B553" s="125"/>
      <c r="C553" s="373"/>
      <c r="D553" s="373"/>
      <c r="E553" s="105"/>
      <c r="F553" s="114"/>
      <c r="G553" s="105"/>
      <c r="H553" s="385"/>
    </row>
    <row r="554" spans="1:8" hidden="1" x14ac:dyDescent="0.2">
      <c r="A554" s="111"/>
      <c r="B554" s="125" t="s">
        <v>661</v>
      </c>
      <c r="C554" s="145">
        <f>SUM(C555:C557)</f>
        <v>13412000</v>
      </c>
      <c r="D554" s="109">
        <f>SUM(D555:D557)</f>
        <v>13312000</v>
      </c>
      <c r="E554" s="145">
        <f>SUM(E555:E557)</f>
        <v>13312000</v>
      </c>
      <c r="F554" s="145">
        <f>SUM(F555:F557)</f>
        <v>5311201.68</v>
      </c>
      <c r="G554" s="145">
        <f>SUM(G555:G557)</f>
        <v>6693000</v>
      </c>
      <c r="H554" s="385"/>
    </row>
    <row r="555" spans="1:8" ht="12.75" hidden="1" customHeight="1" x14ac:dyDescent="0.2">
      <c r="A555" s="111"/>
      <c r="B555" s="125" t="s">
        <v>662</v>
      </c>
      <c r="C555" s="373">
        <f>4803000-20000</f>
        <v>4783000</v>
      </c>
      <c r="D555" s="373">
        <v>4683000</v>
      </c>
      <c r="E555" s="220">
        <v>4683000</v>
      </c>
      <c r="F555" s="220">
        <v>3293000</v>
      </c>
      <c r="G555" s="114">
        <v>5053000</v>
      </c>
      <c r="H555" s="88"/>
    </row>
    <row r="556" spans="1:8" ht="15" hidden="1" x14ac:dyDescent="0.2">
      <c r="A556" s="111"/>
      <c r="B556" s="125" t="s">
        <v>663</v>
      </c>
      <c r="C556" s="373">
        <v>8629000</v>
      </c>
      <c r="D556" s="373">
        <v>8629000</v>
      </c>
      <c r="E556" s="266">
        <v>8629000</v>
      </c>
      <c r="F556" s="266">
        <v>2018201.68</v>
      </c>
      <c r="G556" s="114">
        <v>200000</v>
      </c>
      <c r="H556" s="386"/>
    </row>
    <row r="557" spans="1:8" ht="12.75" hidden="1" customHeight="1" x14ac:dyDescent="0.2">
      <c r="A557" s="111"/>
      <c r="B557" s="125" t="s">
        <v>664</v>
      </c>
      <c r="C557" s="373">
        <f>50000-50000</f>
        <v>0</v>
      </c>
      <c r="D557" s="373">
        <v>0</v>
      </c>
      <c r="E557" s="387">
        <v>0</v>
      </c>
      <c r="F557" s="387">
        <v>0</v>
      </c>
      <c r="G557" s="114">
        <f>(320+1250-130)*1000</f>
        <v>1440000</v>
      </c>
      <c r="H557" s="385"/>
    </row>
    <row r="558" spans="1:8" ht="12.75" hidden="1" customHeight="1" x14ac:dyDescent="0.2">
      <c r="A558" s="111"/>
      <c r="B558" s="125"/>
      <c r="C558" s="373"/>
      <c r="D558" s="373"/>
      <c r="E558" s="121"/>
      <c r="F558" s="121"/>
      <c r="G558" s="114"/>
      <c r="H558" s="385"/>
    </row>
    <row r="559" spans="1:8" hidden="1" x14ac:dyDescent="0.2">
      <c r="A559" s="106">
        <v>3233</v>
      </c>
      <c r="B559" s="110" t="s">
        <v>665</v>
      </c>
      <c r="C559" s="145">
        <f>C560</f>
        <v>4374000</v>
      </c>
      <c r="D559" s="109">
        <f>D560</f>
        <v>1686994</v>
      </c>
      <c r="E559" s="145">
        <f>E560</f>
        <v>1686994</v>
      </c>
      <c r="F559" s="145">
        <f>F560</f>
        <v>1343942</v>
      </c>
      <c r="G559" s="145">
        <f>G560</f>
        <v>21464811.300000001</v>
      </c>
      <c r="H559" s="385"/>
    </row>
    <row r="560" spans="1:8" ht="12.75" hidden="1" customHeight="1" x14ac:dyDescent="0.2">
      <c r="A560" s="106"/>
      <c r="B560" s="125" t="s">
        <v>666</v>
      </c>
      <c r="C560" s="384">
        <f>SUM(C561:C563)</f>
        <v>4374000</v>
      </c>
      <c r="D560" s="373">
        <f>SUM(D561:D563)</f>
        <v>1686994</v>
      </c>
      <c r="E560" s="384">
        <f>SUM(E561:E563)</f>
        <v>1686994</v>
      </c>
      <c r="F560" s="384">
        <f>SUM(F561:F563)</f>
        <v>1343942</v>
      </c>
      <c r="G560" s="384">
        <f>SUM(G561:G563)</f>
        <v>21464811.300000001</v>
      </c>
      <c r="H560" s="385"/>
    </row>
    <row r="561" spans="1:8" ht="12.75" hidden="1" customHeight="1" x14ac:dyDescent="0.2">
      <c r="A561" s="106"/>
      <c r="B561" s="125" t="s">
        <v>667</v>
      </c>
      <c r="C561" s="373">
        <f>1509000+2000+3000</f>
        <v>1514000</v>
      </c>
      <c r="D561" s="373">
        <v>1304000</v>
      </c>
      <c r="E561" s="121">
        <v>1304000</v>
      </c>
      <c r="F561" s="121">
        <v>1076000</v>
      </c>
      <c r="G561" s="114">
        <v>1512000</v>
      </c>
      <c r="H561" s="385"/>
    </row>
    <row r="562" spans="1:8" ht="12.75" hidden="1" customHeight="1" x14ac:dyDescent="0.2">
      <c r="A562" s="106"/>
      <c r="B562" s="125" t="s">
        <v>668</v>
      </c>
      <c r="C562" s="373">
        <f>246000-246000</f>
        <v>0</v>
      </c>
      <c r="D562" s="373">
        <v>0</v>
      </c>
      <c r="E562" s="113">
        <v>0</v>
      </c>
      <c r="F562" s="113">
        <v>0</v>
      </c>
      <c r="G562" s="114">
        <v>150000</v>
      </c>
      <c r="H562" s="385"/>
    </row>
    <row r="563" spans="1:8" ht="24.75" hidden="1" x14ac:dyDescent="0.2">
      <c r="A563" s="106"/>
      <c r="B563" s="125" t="s">
        <v>669</v>
      </c>
      <c r="C563" s="373">
        <f>2943000-83000</f>
        <v>2860000</v>
      </c>
      <c r="D563" s="373">
        <v>382994</v>
      </c>
      <c r="E563" s="113">
        <v>382994</v>
      </c>
      <c r="F563" s="113">
        <v>267942</v>
      </c>
      <c r="G563" s="114">
        <f>+(19797.8113+95+50-140)*1000</f>
        <v>19802811.300000001</v>
      </c>
      <c r="H563" s="32"/>
    </row>
    <row r="564" spans="1:8" s="98" customFormat="1" ht="12.75" hidden="1" customHeight="1" x14ac:dyDescent="0.2">
      <c r="A564" s="106">
        <v>3419</v>
      </c>
      <c r="B564" s="110" t="s">
        <v>670</v>
      </c>
      <c r="C564" s="381">
        <v>60000</v>
      </c>
      <c r="D564" s="381">
        <v>60000</v>
      </c>
      <c r="E564" s="105">
        <v>60000</v>
      </c>
      <c r="F564" s="105">
        <v>23782.41</v>
      </c>
      <c r="G564" s="105">
        <v>80000</v>
      </c>
      <c r="H564" s="88"/>
    </row>
    <row r="565" spans="1:8" s="98" customFormat="1" ht="15.75" hidden="1" x14ac:dyDescent="0.25">
      <c r="A565" s="311"/>
      <c r="B565" s="368" t="s">
        <v>671</v>
      </c>
      <c r="C565" s="169">
        <f>SUM(C566,C570,C573,C578,C581,C588)</f>
        <v>39914000</v>
      </c>
      <c r="D565" s="137">
        <f>SUM(D566,D570,D573,D578,D581,D588)</f>
        <v>39435236.609999999</v>
      </c>
      <c r="E565" s="169">
        <f>SUM(E566,E570,E573,E578,E581,E588)</f>
        <v>39435236.609999999</v>
      </c>
      <c r="F565" s="169">
        <f>SUM(F566,F570,F573,F578,F581,F588)</f>
        <v>25118106.539999999</v>
      </c>
      <c r="G565" s="169">
        <f>SUM(G566,G570,G573,G578,G581,G588)</f>
        <v>63946000</v>
      </c>
      <c r="H565" s="88"/>
    </row>
    <row r="566" spans="1:8" s="98" customFormat="1" hidden="1" x14ac:dyDescent="0.2">
      <c r="A566" s="388">
        <v>3311</v>
      </c>
      <c r="B566" s="389" t="s">
        <v>672</v>
      </c>
      <c r="C566" s="197">
        <f>SUM(C567:C569)</f>
        <v>13652000</v>
      </c>
      <c r="D566" s="105">
        <f>SUM(D567:D569)</f>
        <v>13287856.609999999</v>
      </c>
      <c r="E566" s="197">
        <f>SUM(E567:E569)</f>
        <v>13287856.609999999</v>
      </c>
      <c r="F566" s="197">
        <f>SUM(F567:F569)</f>
        <v>8752492.9000000004</v>
      </c>
      <c r="G566" s="197">
        <f>SUM(G567:G569)</f>
        <v>35844000</v>
      </c>
      <c r="H566" s="88"/>
    </row>
    <row r="567" spans="1:8" s="98" customFormat="1" ht="12.75" hidden="1" customHeight="1" x14ac:dyDescent="0.2">
      <c r="A567" s="390"/>
      <c r="B567" s="391" t="s">
        <v>673</v>
      </c>
      <c r="C567" s="373">
        <f>11611000+511000</f>
        <v>12122000</v>
      </c>
      <c r="D567" s="373">
        <v>11554289.039999999</v>
      </c>
      <c r="E567" s="113">
        <v>11554289.039999999</v>
      </c>
      <c r="F567" s="113">
        <v>7809830.2999999998</v>
      </c>
      <c r="G567" s="114">
        <v>12044000</v>
      </c>
      <c r="H567" s="88"/>
    </row>
    <row r="568" spans="1:8" s="98" customFormat="1" ht="24.75" hidden="1" x14ac:dyDescent="0.2">
      <c r="A568" s="390"/>
      <c r="B568" s="391" t="s">
        <v>674</v>
      </c>
      <c r="C568" s="373">
        <f>1150000+220000-400000</f>
        <v>970000</v>
      </c>
      <c r="D568" s="373">
        <v>970000</v>
      </c>
      <c r="E568" s="113">
        <v>970000</v>
      </c>
      <c r="F568" s="113">
        <v>836182.6</v>
      </c>
      <c r="G568" s="114">
        <f>+(20000+4000-200)*1000</f>
        <v>23800000</v>
      </c>
      <c r="H568" s="32"/>
    </row>
    <row r="569" spans="1:8" s="98" customFormat="1" ht="13.5" hidden="1" customHeight="1" x14ac:dyDescent="0.2">
      <c r="A569" s="390"/>
      <c r="B569" s="391" t="s">
        <v>675</v>
      </c>
      <c r="C569" s="392">
        <f>410000+150000</f>
        <v>560000</v>
      </c>
      <c r="D569" s="392">
        <v>763567.57</v>
      </c>
      <c r="E569" s="200">
        <v>763567.57</v>
      </c>
      <c r="F569" s="200">
        <v>106480</v>
      </c>
      <c r="G569" s="114">
        <v>0</v>
      </c>
      <c r="H569" s="88"/>
    </row>
    <row r="570" spans="1:8" hidden="1" x14ac:dyDescent="0.2">
      <c r="A570" s="393">
        <v>3319</v>
      </c>
      <c r="B570" s="394" t="s">
        <v>676</v>
      </c>
      <c r="C570" s="109">
        <f>SUM(C571:C572)</f>
        <v>1005000</v>
      </c>
      <c r="D570" s="109">
        <f>SUM(D571:D572)</f>
        <v>918000</v>
      </c>
      <c r="E570" s="109">
        <f>SUM(E571:E572)</f>
        <v>918000</v>
      </c>
      <c r="F570" s="109">
        <f>SUM(F571:F572)</f>
        <v>235910.69</v>
      </c>
      <c r="G570" s="109">
        <f>SUM(G571:G572)</f>
        <v>1017000</v>
      </c>
      <c r="H570" s="88"/>
    </row>
    <row r="571" spans="1:8" ht="12.75" hidden="1" customHeight="1" x14ac:dyDescent="0.2">
      <c r="A571" s="393"/>
      <c r="B571" s="395" t="s">
        <v>677</v>
      </c>
      <c r="C571" s="373">
        <v>410000</v>
      </c>
      <c r="D571" s="373">
        <v>410000</v>
      </c>
      <c r="E571" s="113">
        <v>410000</v>
      </c>
      <c r="F571" s="113">
        <v>235910.69</v>
      </c>
      <c r="G571" s="114">
        <f>417000+5000</f>
        <v>422000</v>
      </c>
      <c r="H571" s="32"/>
    </row>
    <row r="572" spans="1:8" ht="24.75" hidden="1" customHeight="1" x14ac:dyDescent="0.2">
      <c r="A572" s="393"/>
      <c r="B572" s="396" t="s">
        <v>678</v>
      </c>
      <c r="C572" s="373">
        <v>595000</v>
      </c>
      <c r="D572" s="373">
        <v>508000</v>
      </c>
      <c r="E572" s="113">
        <v>508000</v>
      </c>
      <c r="F572" s="113"/>
      <c r="G572" s="114">
        <v>595000</v>
      </c>
      <c r="H572" s="88"/>
    </row>
    <row r="573" spans="1:8" hidden="1" x14ac:dyDescent="0.2">
      <c r="A573" s="393">
        <v>3322</v>
      </c>
      <c r="B573" s="394" t="s">
        <v>679</v>
      </c>
      <c r="C573" s="145">
        <f>SUM(C574:C577)</f>
        <v>372000</v>
      </c>
      <c r="D573" s="109">
        <f>SUM(D574:D577)</f>
        <v>443000</v>
      </c>
      <c r="E573" s="145">
        <f>SUM(E574:E577)</f>
        <v>443000</v>
      </c>
      <c r="F573" s="145">
        <f>SUM(F574:F577)</f>
        <v>204341.84</v>
      </c>
      <c r="G573" s="145">
        <f>SUM(G574:G577)</f>
        <v>332000</v>
      </c>
      <c r="H573" s="88"/>
    </row>
    <row r="574" spans="1:8" ht="12.75" hidden="1" customHeight="1" x14ac:dyDescent="0.2">
      <c r="A574" s="390"/>
      <c r="B574" s="395" t="s">
        <v>680</v>
      </c>
      <c r="C574" s="373">
        <v>20000</v>
      </c>
      <c r="D574" s="373">
        <v>20000</v>
      </c>
      <c r="E574" s="121">
        <v>20000</v>
      </c>
      <c r="F574" s="121">
        <v>0</v>
      </c>
      <c r="G574" s="114">
        <v>10000</v>
      </c>
      <c r="H574" s="88"/>
    </row>
    <row r="575" spans="1:8" hidden="1" x14ac:dyDescent="0.2">
      <c r="A575" s="390"/>
      <c r="B575" s="395" t="s">
        <v>681</v>
      </c>
      <c r="C575" s="179">
        <v>40000</v>
      </c>
      <c r="D575" s="160">
        <v>40000</v>
      </c>
      <c r="E575" s="113">
        <v>40000</v>
      </c>
      <c r="F575" s="113">
        <v>0</v>
      </c>
      <c r="G575" s="114">
        <v>0</v>
      </c>
      <c r="H575" s="88"/>
    </row>
    <row r="576" spans="1:8" ht="12.75" hidden="1" customHeight="1" x14ac:dyDescent="0.2">
      <c r="A576" s="390"/>
      <c r="B576" s="391" t="s">
        <v>682</v>
      </c>
      <c r="C576" s="373">
        <v>42000</v>
      </c>
      <c r="D576" s="373">
        <v>42000</v>
      </c>
      <c r="E576" s="121">
        <v>42000</v>
      </c>
      <c r="F576" s="121">
        <v>31428</v>
      </c>
      <c r="G576" s="114">
        <v>42000</v>
      </c>
      <c r="H576" s="88"/>
    </row>
    <row r="577" spans="1:8" s="98" customFormat="1" ht="25.5" hidden="1" x14ac:dyDescent="0.2">
      <c r="A577" s="390"/>
      <c r="B577" s="391" t="s">
        <v>683</v>
      </c>
      <c r="C577" s="373">
        <f>305000-35000</f>
        <v>270000</v>
      </c>
      <c r="D577" s="373">
        <v>341000</v>
      </c>
      <c r="E577" s="121">
        <v>341000</v>
      </c>
      <c r="F577" s="121">
        <v>172913.84</v>
      </c>
      <c r="G577" s="114">
        <v>280000</v>
      </c>
      <c r="H577" s="32"/>
    </row>
    <row r="578" spans="1:8" s="98" customFormat="1" hidden="1" x14ac:dyDescent="0.2">
      <c r="A578" s="393">
        <v>3326</v>
      </c>
      <c r="B578" s="397" t="s">
        <v>684</v>
      </c>
      <c r="C578" s="145">
        <f>SUM(C579:C580)</f>
        <v>126000</v>
      </c>
      <c r="D578" s="109">
        <f>SUM(D579:D580)</f>
        <v>126000</v>
      </c>
      <c r="E578" s="145">
        <f>SUM(E579:E580)</f>
        <v>126000</v>
      </c>
      <c r="F578" s="145">
        <f>SUM(F579:F580)</f>
        <v>624.26</v>
      </c>
      <c r="G578" s="145">
        <f>SUM(G579:G580)</f>
        <v>341000</v>
      </c>
      <c r="H578" s="88"/>
    </row>
    <row r="579" spans="1:8" s="98" customFormat="1" ht="12.75" hidden="1" customHeight="1" x14ac:dyDescent="0.2">
      <c r="A579" s="390"/>
      <c r="B579" s="391" t="s">
        <v>685</v>
      </c>
      <c r="C579" s="373">
        <v>116000</v>
      </c>
      <c r="D579" s="373">
        <v>116000</v>
      </c>
      <c r="E579" s="121">
        <v>116000</v>
      </c>
      <c r="F579" s="121">
        <v>0</v>
      </c>
      <c r="G579" s="114">
        <v>338000</v>
      </c>
      <c r="H579" s="88"/>
    </row>
    <row r="580" spans="1:8" s="98" customFormat="1" ht="12.75" hidden="1" customHeight="1" x14ac:dyDescent="0.2">
      <c r="A580" s="390"/>
      <c r="B580" s="391" t="s">
        <v>686</v>
      </c>
      <c r="C580" s="373">
        <v>10000</v>
      </c>
      <c r="D580" s="373">
        <v>10000</v>
      </c>
      <c r="E580" s="121">
        <v>10000</v>
      </c>
      <c r="F580" s="121">
        <v>624.26</v>
      </c>
      <c r="G580" s="114">
        <v>3000</v>
      </c>
      <c r="H580" s="88"/>
    </row>
    <row r="581" spans="1:8" hidden="1" x14ac:dyDescent="0.2">
      <c r="A581" s="393">
        <v>3392</v>
      </c>
      <c r="B581" s="397" t="s">
        <v>687</v>
      </c>
      <c r="C581" s="145">
        <f>C583+C582</f>
        <v>24609000</v>
      </c>
      <c r="D581" s="109">
        <f>D583+D582</f>
        <v>24510380</v>
      </c>
      <c r="E581" s="145">
        <f>E583+E582</f>
        <v>24510380</v>
      </c>
      <c r="F581" s="145">
        <f>F583+F582</f>
        <v>15864967.85</v>
      </c>
      <c r="G581" s="145">
        <f>G583+G582</f>
        <v>26232000</v>
      </c>
      <c r="H581" s="88"/>
    </row>
    <row r="582" spans="1:8" ht="12.75" hidden="1" customHeight="1" x14ac:dyDescent="0.2">
      <c r="A582" s="393"/>
      <c r="B582" s="391" t="s">
        <v>688</v>
      </c>
      <c r="C582" s="373">
        <v>26000</v>
      </c>
      <c r="D582" s="373">
        <v>26000</v>
      </c>
      <c r="E582" s="113">
        <v>26000</v>
      </c>
      <c r="F582" s="113">
        <v>4000</v>
      </c>
      <c r="G582" s="114">
        <v>26000</v>
      </c>
      <c r="H582" s="32"/>
    </row>
    <row r="583" spans="1:8" hidden="1" x14ac:dyDescent="0.2">
      <c r="A583" s="390"/>
      <c r="B583" s="391" t="s">
        <v>689</v>
      </c>
      <c r="C583" s="145">
        <f>SUM(C584+C587+C586)</f>
        <v>24583000</v>
      </c>
      <c r="D583" s="109">
        <f>SUM(D584+D587+D586)</f>
        <v>24484380</v>
      </c>
      <c r="E583" s="145">
        <f>SUM(E584+E587+E586)</f>
        <v>24484380</v>
      </c>
      <c r="F583" s="145">
        <f>SUM(F584+F587+F586)</f>
        <v>15860967.85</v>
      </c>
      <c r="G583" s="145">
        <f>SUM(G584+G587+G586)</f>
        <v>26206000</v>
      </c>
      <c r="H583" s="32"/>
    </row>
    <row r="584" spans="1:8" ht="12.75" hidden="1" customHeight="1" x14ac:dyDescent="0.2">
      <c r="A584" s="390"/>
      <c r="B584" s="391" t="s">
        <v>690</v>
      </c>
      <c r="C584" s="373">
        <f>22225000+975000</f>
        <v>23200000</v>
      </c>
      <c r="D584" s="373">
        <v>23101380</v>
      </c>
      <c r="E584" s="113">
        <v>23101380</v>
      </c>
      <c r="F584" s="113">
        <v>15574415.85</v>
      </c>
      <c r="G584" s="114">
        <v>24300000</v>
      </c>
      <c r="H584" s="88"/>
    </row>
    <row r="585" spans="1:8" ht="12.75" hidden="1" customHeight="1" x14ac:dyDescent="0.2">
      <c r="A585" s="390"/>
      <c r="B585" s="391" t="s">
        <v>691</v>
      </c>
      <c r="C585" s="373"/>
      <c r="D585" s="373"/>
      <c r="E585" s="113"/>
      <c r="F585" s="113"/>
      <c r="G585" s="114"/>
      <c r="H585" s="32"/>
    </row>
    <row r="586" spans="1:8" s="98" customFormat="1" ht="12.75" hidden="1" customHeight="1" x14ac:dyDescent="0.2">
      <c r="A586" s="390"/>
      <c r="B586" s="391" t="s">
        <v>692</v>
      </c>
      <c r="C586" s="373">
        <v>267000</v>
      </c>
      <c r="D586" s="373">
        <v>267000</v>
      </c>
      <c r="E586" s="113">
        <v>267000</v>
      </c>
      <c r="F586" s="113">
        <v>0</v>
      </c>
      <c r="G586" s="114">
        <v>773000</v>
      </c>
      <c r="H586" s="88"/>
    </row>
    <row r="587" spans="1:8" s="98" customFormat="1" ht="48.75" hidden="1" x14ac:dyDescent="0.2">
      <c r="A587" s="390"/>
      <c r="B587" s="391" t="s">
        <v>693</v>
      </c>
      <c r="C587" s="373">
        <v>1116000</v>
      </c>
      <c r="D587" s="373">
        <v>1116000</v>
      </c>
      <c r="E587" s="113">
        <v>1116000</v>
      </c>
      <c r="F587" s="113">
        <v>286552</v>
      </c>
      <c r="G587" s="114">
        <f>+(415+351+130+310+313+57+157-600)*1000</f>
        <v>1133000</v>
      </c>
      <c r="H587" s="32"/>
    </row>
    <row r="588" spans="1:8" hidden="1" x14ac:dyDescent="0.2">
      <c r="A588" s="393">
        <v>3399</v>
      </c>
      <c r="B588" s="397" t="s">
        <v>694</v>
      </c>
      <c r="C588" s="145">
        <f>C589</f>
        <v>150000</v>
      </c>
      <c r="D588" s="109">
        <f>D589</f>
        <v>150000</v>
      </c>
      <c r="E588" s="145">
        <f>E589</f>
        <v>150000</v>
      </c>
      <c r="F588" s="145">
        <f>F589</f>
        <v>59769</v>
      </c>
      <c r="G588" s="145">
        <f>G589</f>
        <v>180000</v>
      </c>
      <c r="H588" s="88"/>
    </row>
    <row r="589" spans="1:8" ht="12.75" hidden="1" customHeight="1" x14ac:dyDescent="0.2">
      <c r="A589" s="390"/>
      <c r="B589" s="391" t="s">
        <v>695</v>
      </c>
      <c r="C589" s="398">
        <v>150000</v>
      </c>
      <c r="D589" s="398">
        <v>150000</v>
      </c>
      <c r="E589" s="266">
        <v>150000</v>
      </c>
      <c r="F589" s="266">
        <v>59769</v>
      </c>
      <c r="G589" s="114">
        <v>180000</v>
      </c>
      <c r="H589" s="32"/>
    </row>
    <row r="590" spans="1:8" ht="15.75" hidden="1" x14ac:dyDescent="0.25">
      <c r="A590" s="311"/>
      <c r="B590" s="168" t="s">
        <v>696</v>
      </c>
      <c r="C590" s="399">
        <f>C591</f>
        <v>21842140</v>
      </c>
      <c r="D590" s="399">
        <f>D591</f>
        <v>35974638</v>
      </c>
      <c r="E590" s="399">
        <f>E591</f>
        <v>35974638</v>
      </c>
      <c r="F590" s="399">
        <f>F591</f>
        <v>33020701</v>
      </c>
      <c r="G590" s="399">
        <f>G591</f>
        <v>17576816</v>
      </c>
      <c r="H590" s="88"/>
    </row>
    <row r="591" spans="1:8" hidden="1" x14ac:dyDescent="0.2">
      <c r="A591" s="106"/>
      <c r="B591" s="369" t="s">
        <v>697</v>
      </c>
      <c r="C591" s="104">
        <f>SUM(C592:C603)</f>
        <v>21842140</v>
      </c>
      <c r="D591" s="104">
        <f>SUM(D592:D603)</f>
        <v>35974638</v>
      </c>
      <c r="E591" s="104">
        <f>SUM(E592:E603)</f>
        <v>35974638</v>
      </c>
      <c r="F591" s="104">
        <f>SUM(F592:F603)</f>
        <v>33020701</v>
      </c>
      <c r="G591" s="104">
        <f>SUM(G592:G603)</f>
        <v>17576816</v>
      </c>
      <c r="H591" s="88"/>
    </row>
    <row r="592" spans="1:8" s="98" customFormat="1" ht="12.75" hidden="1" customHeight="1" x14ac:dyDescent="0.2">
      <c r="A592" s="111"/>
      <c r="B592" s="125" t="s">
        <v>698</v>
      </c>
      <c r="C592" s="373">
        <v>861000</v>
      </c>
      <c r="D592" s="373">
        <v>775000</v>
      </c>
      <c r="E592" s="121">
        <v>775000</v>
      </c>
      <c r="F592" s="121">
        <v>775000</v>
      </c>
      <c r="G592" s="114">
        <v>893000</v>
      </c>
      <c r="H592" s="88"/>
    </row>
    <row r="593" spans="1:8" s="98" customFormat="1" ht="12.75" hidden="1" customHeight="1" x14ac:dyDescent="0.2">
      <c r="A593" s="111"/>
      <c r="B593" s="125" t="s">
        <v>699</v>
      </c>
      <c r="C593" s="373">
        <v>286000</v>
      </c>
      <c r="D593" s="373">
        <v>262000</v>
      </c>
      <c r="E593" s="113">
        <v>262000</v>
      </c>
      <c r="F593" s="113">
        <v>144000</v>
      </c>
      <c r="G593" s="114">
        <v>297000</v>
      </c>
      <c r="H593" s="88"/>
    </row>
    <row r="594" spans="1:8" s="98" customFormat="1" ht="12.75" hidden="1" customHeight="1" x14ac:dyDescent="0.2">
      <c r="A594" s="111"/>
      <c r="B594" s="125" t="s">
        <v>700</v>
      </c>
      <c r="C594" s="373">
        <v>4250000</v>
      </c>
      <c r="D594" s="373">
        <v>4215000</v>
      </c>
      <c r="E594" s="113">
        <v>4215000</v>
      </c>
      <c r="F594" s="113">
        <v>3861500</v>
      </c>
      <c r="G594" s="114">
        <v>3050000</v>
      </c>
      <c r="H594" s="32"/>
    </row>
    <row r="595" spans="1:8" ht="12.75" hidden="1" customHeight="1" x14ac:dyDescent="0.2">
      <c r="A595" s="111"/>
      <c r="B595" s="125" t="s">
        <v>701</v>
      </c>
      <c r="C595" s="373">
        <v>7593000</v>
      </c>
      <c r="D595" s="373">
        <v>7178000</v>
      </c>
      <c r="E595" s="113">
        <v>7178000</v>
      </c>
      <c r="F595" s="113">
        <v>7011000</v>
      </c>
      <c r="G595" s="114">
        <v>5423000</v>
      </c>
      <c r="H595" s="32"/>
    </row>
    <row r="596" spans="1:8" ht="12.75" hidden="1" customHeight="1" x14ac:dyDescent="0.2">
      <c r="A596" s="111"/>
      <c r="B596" s="125" t="s">
        <v>702</v>
      </c>
      <c r="C596" s="373">
        <v>100000</v>
      </c>
      <c r="D596" s="373">
        <v>95000</v>
      </c>
      <c r="E596" s="113">
        <v>95000</v>
      </c>
      <c r="F596" s="113">
        <v>52000</v>
      </c>
      <c r="G596" s="114">
        <v>40000</v>
      </c>
      <c r="H596" s="88"/>
    </row>
    <row r="597" spans="1:8" ht="12.75" hidden="1" customHeight="1" x14ac:dyDescent="0.2">
      <c r="A597" s="111"/>
      <c r="B597" s="125" t="s">
        <v>703</v>
      </c>
      <c r="C597" s="373">
        <v>6700000</v>
      </c>
      <c r="D597" s="373">
        <v>6701700</v>
      </c>
      <c r="E597" s="121">
        <v>6701700</v>
      </c>
      <c r="F597" s="121">
        <v>5198300</v>
      </c>
      <c r="G597" s="114">
        <v>6500000</v>
      </c>
      <c r="H597" s="88"/>
    </row>
    <row r="598" spans="1:8" ht="12.75" hidden="1" customHeight="1" x14ac:dyDescent="0.2">
      <c r="A598" s="111"/>
      <c r="B598" s="125" t="s">
        <v>704</v>
      </c>
      <c r="C598" s="373">
        <v>0</v>
      </c>
      <c r="D598" s="373">
        <v>932</v>
      </c>
      <c r="E598" s="200">
        <v>932</v>
      </c>
      <c r="F598" s="200">
        <v>-932</v>
      </c>
      <c r="G598" s="114">
        <v>0</v>
      </c>
      <c r="H598" s="88"/>
    </row>
    <row r="599" spans="1:8" ht="12.75" hidden="1" customHeight="1" x14ac:dyDescent="0.2">
      <c r="A599" s="111"/>
      <c r="B599" s="125" t="s">
        <v>705</v>
      </c>
      <c r="C599" s="373">
        <v>0</v>
      </c>
      <c r="D599" s="373">
        <v>6800</v>
      </c>
      <c r="E599" s="200">
        <v>6800</v>
      </c>
      <c r="F599" s="200">
        <v>-6800</v>
      </c>
      <c r="G599" s="114">
        <v>0</v>
      </c>
      <c r="H599" s="88"/>
    </row>
    <row r="600" spans="1:8" ht="12.75" hidden="1" customHeight="1" x14ac:dyDescent="0.2">
      <c r="A600" s="112"/>
      <c r="B600" s="125" t="s">
        <v>706</v>
      </c>
      <c r="C600" s="373">
        <v>740000</v>
      </c>
      <c r="D600" s="373">
        <v>746532</v>
      </c>
      <c r="E600" s="266">
        <v>746532</v>
      </c>
      <c r="F600" s="266">
        <v>702468</v>
      </c>
      <c r="G600" s="114">
        <v>666000</v>
      </c>
      <c r="H600" s="88"/>
    </row>
    <row r="601" spans="1:8" ht="12.75" hidden="1" customHeight="1" x14ac:dyDescent="0.2">
      <c r="A601" s="112"/>
      <c r="B601" s="125" t="s">
        <v>707</v>
      </c>
      <c r="C601" s="373">
        <v>120000</v>
      </c>
      <c r="D601" s="373">
        <v>110000</v>
      </c>
      <c r="E601" s="220">
        <v>110000</v>
      </c>
      <c r="F601" s="220">
        <v>33000</v>
      </c>
      <c r="G601" s="114">
        <v>84000</v>
      </c>
      <c r="H601" s="88"/>
    </row>
    <row r="602" spans="1:8" ht="12.75" hidden="1" customHeight="1" x14ac:dyDescent="0.2">
      <c r="A602" s="112"/>
      <c r="B602" s="125" t="s">
        <v>708</v>
      </c>
      <c r="C602" s="373">
        <v>574000</v>
      </c>
      <c r="D602" s="373">
        <v>500000</v>
      </c>
      <c r="E602" s="123">
        <v>500000</v>
      </c>
      <c r="F602" s="123">
        <v>500000</v>
      </c>
      <c r="G602" s="114">
        <v>0</v>
      </c>
      <c r="H602" s="88"/>
    </row>
    <row r="603" spans="1:8" ht="36.75" hidden="1" x14ac:dyDescent="0.2">
      <c r="A603" s="107"/>
      <c r="B603" s="125" t="s">
        <v>709</v>
      </c>
      <c r="C603" s="373">
        <f>160000+276000+15000+55440+90000+21700</f>
        <v>618140</v>
      </c>
      <c r="D603" s="373">
        <v>15383674</v>
      </c>
      <c r="E603" s="113">
        <v>15383674</v>
      </c>
      <c r="F603" s="113">
        <v>14751165</v>
      </c>
      <c r="G603" s="114">
        <f>+(165+220+33.816+15+90+100)*1000</f>
        <v>623816</v>
      </c>
      <c r="H603" s="32"/>
    </row>
    <row r="604" spans="1:8" ht="21" hidden="1" customHeight="1" x14ac:dyDescent="0.3">
      <c r="A604" s="311"/>
      <c r="B604" s="90" t="s">
        <v>710</v>
      </c>
      <c r="C604" s="400">
        <f>SUM(C606)</f>
        <v>24216100</v>
      </c>
      <c r="D604" s="401">
        <v>26216100</v>
      </c>
      <c r="E604" s="280">
        <v>26000000</v>
      </c>
      <c r="F604" s="280">
        <v>16002050.35</v>
      </c>
      <c r="G604" s="280">
        <f>SUM(G606)</f>
        <v>24084500</v>
      </c>
      <c r="H604" s="88"/>
    </row>
    <row r="605" spans="1:8" ht="12" hidden="1" customHeight="1" x14ac:dyDescent="0.2">
      <c r="A605" s="106">
        <v>5311</v>
      </c>
      <c r="B605" s="141" t="s">
        <v>711</v>
      </c>
      <c r="C605" s="402">
        <f>SUM(C606)</f>
        <v>24216100</v>
      </c>
      <c r="D605" s="402">
        <v>26216100</v>
      </c>
      <c r="E605" s="105">
        <v>26000000</v>
      </c>
      <c r="F605" s="114">
        <v>16002050.35</v>
      </c>
      <c r="G605" s="105">
        <f>SUM(G606)</f>
        <v>24084500</v>
      </c>
      <c r="H605" s="88"/>
    </row>
    <row r="606" spans="1:8" ht="61.5" hidden="1" x14ac:dyDescent="0.2">
      <c r="A606" s="106"/>
      <c r="B606" s="354" t="s">
        <v>712</v>
      </c>
      <c r="C606" s="403">
        <f>(16200+4017.6+1458+2+1+200+2+68+169.5+10+240+10+237+35+3+48+2+529+288+80+15+50+20+25+6+500)*1000</f>
        <v>24216100</v>
      </c>
      <c r="D606" s="403">
        <v>26216100</v>
      </c>
      <c r="E606" s="113">
        <v>26000000</v>
      </c>
      <c r="F606" s="113">
        <v>16002050.35</v>
      </c>
      <c r="G606" s="114">
        <f>(16000+3968+1440+2+275+1+101+127.5+10+240+1+242+30+3+27+2+579+283+80+7+50+10+100+6+500)*1000</f>
        <v>24084500</v>
      </c>
      <c r="H606" s="32"/>
    </row>
    <row r="607" spans="1:8" ht="12.75" hidden="1" customHeight="1" x14ac:dyDescent="0.2">
      <c r="A607" s="404"/>
      <c r="B607" s="405"/>
      <c r="C607" s="406"/>
      <c r="D607" s="406"/>
      <c r="E607" s="266"/>
      <c r="F607" s="266"/>
      <c r="G607" s="143"/>
      <c r="H607" s="32"/>
    </row>
    <row r="608" spans="1:8" ht="20.25" hidden="1" x14ac:dyDescent="0.3">
      <c r="A608" s="311"/>
      <c r="B608" s="90" t="s">
        <v>713</v>
      </c>
      <c r="C608" s="91">
        <f>SUM(C609:C614)+C623</f>
        <v>36789421</v>
      </c>
      <c r="D608" s="36">
        <f>SUM(D609:D614)+D623</f>
        <v>33301421</v>
      </c>
      <c r="E608" s="36">
        <f>SUM(E609:E614)+E623</f>
        <v>30587183.09</v>
      </c>
      <c r="F608" s="36">
        <f>SUM(F609:F614)+F623</f>
        <v>14768627.58</v>
      </c>
      <c r="G608" s="36">
        <f>SUM(G609:G614)+G623</f>
        <v>34895800</v>
      </c>
      <c r="H608" s="88"/>
    </row>
    <row r="609" spans="1:8" s="98" customFormat="1" ht="36.75" hidden="1" x14ac:dyDescent="0.2">
      <c r="A609" s="102">
        <v>5212</v>
      </c>
      <c r="B609" s="196" t="s">
        <v>714</v>
      </c>
      <c r="C609" s="197">
        <f>1000+80000+25000+23000+40000</f>
        <v>169000</v>
      </c>
      <c r="D609" s="197">
        <v>169000</v>
      </c>
      <c r="E609" s="105">
        <v>136000</v>
      </c>
      <c r="F609" s="105">
        <v>38199.1</v>
      </c>
      <c r="G609" s="105">
        <v>169000</v>
      </c>
      <c r="H609" s="32"/>
    </row>
    <row r="610" spans="1:8" s="244" customFormat="1" ht="36.75" hidden="1" x14ac:dyDescent="0.25">
      <c r="A610" s="106">
        <v>5213</v>
      </c>
      <c r="B610" s="146" t="s">
        <v>715</v>
      </c>
      <c r="C610" s="145">
        <f>50000+70000+3000+3000+4000+10000+60000</f>
        <v>200000</v>
      </c>
      <c r="D610" s="145">
        <v>800000</v>
      </c>
      <c r="E610" s="145">
        <v>957907.71</v>
      </c>
      <c r="F610" s="145">
        <v>671490.34</v>
      </c>
      <c r="G610" s="105">
        <v>300000</v>
      </c>
      <c r="H610" s="32"/>
    </row>
    <row r="611" spans="1:8" s="98" customFormat="1" ht="24.75" hidden="1" x14ac:dyDescent="0.2">
      <c r="A611" s="106">
        <v>5273</v>
      </c>
      <c r="B611" s="146" t="s">
        <v>716</v>
      </c>
      <c r="C611" s="145">
        <f>1000+2000+1000+1000</f>
        <v>5000</v>
      </c>
      <c r="D611" s="145">
        <v>5000</v>
      </c>
      <c r="E611" s="109">
        <v>5000</v>
      </c>
      <c r="F611" s="109">
        <v>0</v>
      </c>
      <c r="G611" s="105">
        <v>5000</v>
      </c>
      <c r="H611" s="32"/>
    </row>
    <row r="612" spans="1:8" s="244" customFormat="1" ht="15.75" hidden="1" x14ac:dyDescent="0.25">
      <c r="A612" s="106">
        <v>5511</v>
      </c>
      <c r="B612" s="146" t="s">
        <v>717</v>
      </c>
      <c r="C612" s="145">
        <v>1800000</v>
      </c>
      <c r="D612" s="145">
        <v>1800000</v>
      </c>
      <c r="E612" s="109">
        <v>1645974</v>
      </c>
      <c r="F612" s="109">
        <v>1645974</v>
      </c>
      <c r="G612" s="105">
        <v>1800000</v>
      </c>
      <c r="H612" s="32"/>
    </row>
    <row r="613" spans="1:8" s="244" customFormat="1" ht="36.75" hidden="1" x14ac:dyDescent="0.25">
      <c r="A613" s="106">
        <v>5512</v>
      </c>
      <c r="B613" s="146" t="s">
        <v>718</v>
      </c>
      <c r="C613" s="145">
        <f>40000+50000+5000+12000+3600+5000+7000+35000+4000</f>
        <v>161600</v>
      </c>
      <c r="D613" s="145">
        <v>161600</v>
      </c>
      <c r="E613" s="145">
        <v>161380.54</v>
      </c>
      <c r="F613" s="145">
        <v>103169.81</v>
      </c>
      <c r="G613" s="105">
        <v>332600</v>
      </c>
      <c r="H613" s="32"/>
    </row>
    <row r="614" spans="1:8" s="244" customFormat="1" ht="12.75" hidden="1" customHeight="1" x14ac:dyDescent="0.25">
      <c r="A614" s="106">
        <v>6171</v>
      </c>
      <c r="B614" s="144" t="s">
        <v>719</v>
      </c>
      <c r="C614" s="145">
        <f>SUM(C615:C622)</f>
        <v>33103821</v>
      </c>
      <c r="D614" s="145">
        <f>SUM(D615:D622)</f>
        <v>29015821</v>
      </c>
      <c r="E614" s="145">
        <f>SUM(E615:E622)</f>
        <v>26330920.84</v>
      </c>
      <c r="F614" s="145">
        <f>SUM(F615:F622)</f>
        <v>11460329.33</v>
      </c>
      <c r="G614" s="145">
        <f>SUM(G615:G622)</f>
        <v>30939200</v>
      </c>
      <c r="H614" s="88"/>
    </row>
    <row r="615" spans="1:8" s="244" customFormat="1" ht="144" hidden="1" x14ac:dyDescent="0.25">
      <c r="A615" s="106"/>
      <c r="B615" s="407" t="s">
        <v>720</v>
      </c>
      <c r="C615" s="121">
        <f>(40000+100000+32500+600000+980000+1000000+1000000+2000000+1075000+350000+2100000+1500000+1000+182000+1700000+71000+126000+578200+260000+4655000+100000+500000+2070000+500000+200000+200000+4500+1000+21000+2000)-1000000-400000</f>
        <v>20549200</v>
      </c>
      <c r="D615" s="121">
        <v>16631700</v>
      </c>
      <c r="E615" s="121">
        <v>15433900</v>
      </c>
      <c r="F615" s="121">
        <v>7773789.1399999997</v>
      </c>
      <c r="G615" s="114">
        <f>21917200-1500000</f>
        <v>20417200</v>
      </c>
      <c r="H615" s="32"/>
    </row>
    <row r="616" spans="1:8" s="244" customFormat="1" ht="24" hidden="1" x14ac:dyDescent="0.25">
      <c r="A616" s="106"/>
      <c r="B616" s="407" t="s">
        <v>721</v>
      </c>
      <c r="C616" s="121">
        <f>100000+150000+150000+1000000+600000</f>
        <v>2000000</v>
      </c>
      <c r="D616" s="121">
        <v>2420000</v>
      </c>
      <c r="E616" s="113">
        <v>1904250.45</v>
      </c>
      <c r="F616" s="113">
        <v>548557.02</v>
      </c>
      <c r="G616" s="114">
        <v>480000</v>
      </c>
      <c r="H616" s="32"/>
    </row>
    <row r="617" spans="1:8" s="98" customFormat="1" ht="48" hidden="1" x14ac:dyDescent="0.2">
      <c r="A617" s="111"/>
      <c r="B617" s="408" t="s">
        <v>722</v>
      </c>
      <c r="C617" s="121">
        <f>2040000+395000+33000+10000+3936516+50000+530000+312905</f>
        <v>7307421</v>
      </c>
      <c r="D617" s="121">
        <v>6807421</v>
      </c>
      <c r="E617" s="113">
        <v>6437421</v>
      </c>
      <c r="F617" s="113">
        <v>2355907.66</v>
      </c>
      <c r="G617" s="114">
        <v>5977400</v>
      </c>
      <c r="H617" s="32"/>
    </row>
    <row r="618" spans="1:8" ht="24" hidden="1" x14ac:dyDescent="0.2">
      <c r="A618" s="111"/>
      <c r="B618" s="408" t="s">
        <v>723</v>
      </c>
      <c r="C618" s="121">
        <f>100000+314600+20000+100000+200000+400000+200000+600000</f>
        <v>1934600</v>
      </c>
      <c r="D618" s="121">
        <v>1834600</v>
      </c>
      <c r="E618" s="113">
        <v>1234600</v>
      </c>
      <c r="F618" s="113">
        <v>0</v>
      </c>
      <c r="G618" s="114">
        <v>3071000</v>
      </c>
      <c r="H618" s="32"/>
    </row>
    <row r="619" spans="1:8" ht="36.75" hidden="1" x14ac:dyDescent="0.2">
      <c r="A619" s="111"/>
      <c r="B619" s="147" t="s">
        <v>724</v>
      </c>
      <c r="C619" s="121">
        <f>12000+10000+15000+90000+1000+1000+50000+50000+17000+650000</f>
        <v>896000</v>
      </c>
      <c r="D619" s="121">
        <v>896000</v>
      </c>
      <c r="E619" s="113">
        <v>895649.39</v>
      </c>
      <c r="F619" s="113">
        <v>563472.49</v>
      </c>
      <c r="G619" s="114">
        <f>833000-300000</f>
        <v>533000</v>
      </c>
      <c r="H619" s="32"/>
    </row>
    <row r="620" spans="1:8" hidden="1" x14ac:dyDescent="0.2">
      <c r="A620" s="111"/>
      <c r="B620" s="128" t="s">
        <v>725</v>
      </c>
      <c r="C620" s="121">
        <v>200000</v>
      </c>
      <c r="D620" s="121">
        <v>201500</v>
      </c>
      <c r="E620" s="113">
        <v>201500</v>
      </c>
      <c r="F620" s="113">
        <v>132647.82</v>
      </c>
      <c r="G620" s="114">
        <v>200000</v>
      </c>
      <c r="H620" s="32"/>
    </row>
    <row r="621" spans="1:8" hidden="1" x14ac:dyDescent="0.2">
      <c r="A621" s="111"/>
      <c r="B621" s="128" t="s">
        <v>726</v>
      </c>
      <c r="C621" s="121">
        <v>60000</v>
      </c>
      <c r="D621" s="121">
        <v>61000</v>
      </c>
      <c r="E621" s="113">
        <v>60000</v>
      </c>
      <c r="F621" s="113">
        <v>23746.6</v>
      </c>
      <c r="G621" s="114">
        <v>60000</v>
      </c>
      <c r="H621" s="409"/>
    </row>
    <row r="622" spans="1:8" ht="24.75" hidden="1" x14ac:dyDescent="0.2">
      <c r="A622" s="111"/>
      <c r="B622" s="147" t="s">
        <v>727</v>
      </c>
      <c r="C622" s="121">
        <f>2000+20000+9000+18000+11000+72600+24000</f>
        <v>156600</v>
      </c>
      <c r="D622" s="121">
        <v>163600</v>
      </c>
      <c r="E622" s="121">
        <v>163600</v>
      </c>
      <c r="F622" s="121">
        <v>62208.6</v>
      </c>
      <c r="G622" s="114">
        <v>200600</v>
      </c>
      <c r="H622" s="88"/>
    </row>
    <row r="623" spans="1:8" ht="12.75" hidden="1" customHeight="1" x14ac:dyDescent="0.2">
      <c r="A623" s="106">
        <v>6320</v>
      </c>
      <c r="B623" s="144" t="s">
        <v>728</v>
      </c>
      <c r="C623" s="145">
        <f>1300000+50000</f>
        <v>1350000</v>
      </c>
      <c r="D623" s="145">
        <v>1350000</v>
      </c>
      <c r="E623" s="108">
        <v>1350000</v>
      </c>
      <c r="F623" s="108">
        <v>849465</v>
      </c>
      <c r="G623" s="105">
        <v>1350000</v>
      </c>
      <c r="H623" s="88"/>
    </row>
    <row r="624" spans="1:8" ht="12.75" hidden="1" customHeight="1" x14ac:dyDescent="0.2">
      <c r="A624" s="410"/>
      <c r="B624" s="350"/>
      <c r="C624" s="163"/>
      <c r="D624" s="163"/>
      <c r="E624" s="266"/>
      <c r="F624" s="266"/>
      <c r="G624" s="143"/>
      <c r="H624" s="88"/>
    </row>
    <row r="625" spans="1:8" ht="20.25" hidden="1" x14ac:dyDescent="0.3">
      <c r="A625" s="311"/>
      <c r="B625" s="90" t="s">
        <v>729</v>
      </c>
      <c r="C625" s="411">
        <f>C626+C627+C631</f>
        <v>153267660</v>
      </c>
      <c r="D625" s="411">
        <f>D626+D627+D631</f>
        <v>152405979</v>
      </c>
      <c r="E625" s="411">
        <f>E626+E627+E631</f>
        <v>152405979</v>
      </c>
      <c r="F625" s="411">
        <f>F626+F627+F631</f>
        <v>87122082</v>
      </c>
      <c r="G625" s="411">
        <f>G626+G627+G631</f>
        <v>149365960</v>
      </c>
      <c r="H625" s="88"/>
    </row>
    <row r="626" spans="1:8" s="98" customFormat="1" ht="36.75" hidden="1" x14ac:dyDescent="0.2">
      <c r="A626" s="106">
        <v>6112</v>
      </c>
      <c r="B626" s="146" t="s">
        <v>730</v>
      </c>
      <c r="C626" s="145">
        <f>25000+7200000+954800+648000+12000+13000+500+20000+75000+7000+40000+30000</f>
        <v>9025300</v>
      </c>
      <c r="D626" s="145">
        <v>8652800</v>
      </c>
      <c r="E626" s="145">
        <v>8652800</v>
      </c>
      <c r="F626" s="105">
        <v>5523052</v>
      </c>
      <c r="G626" s="105">
        <v>8946400</v>
      </c>
      <c r="H626" s="32"/>
    </row>
    <row r="627" spans="1:8" s="98" customFormat="1" hidden="1" x14ac:dyDescent="0.2">
      <c r="A627" s="106">
        <v>6171</v>
      </c>
      <c r="B627" s="144" t="s">
        <v>719</v>
      </c>
      <c r="C627" s="197">
        <f>SUM(C628:C630)</f>
        <v>138157960</v>
      </c>
      <c r="D627" s="197">
        <f>SUM(D628:D630)</f>
        <v>137668779</v>
      </c>
      <c r="E627" s="197">
        <f>SUM(E628:E630)</f>
        <v>137668779</v>
      </c>
      <c r="F627" s="197">
        <f>SUM(F628:F630)</f>
        <v>77035730</v>
      </c>
      <c r="G627" s="197">
        <f>SUM(G628:G630)</f>
        <v>134519560</v>
      </c>
      <c r="H627" s="88"/>
    </row>
    <row r="628" spans="1:8" ht="36" hidden="1" x14ac:dyDescent="0.2">
      <c r="A628" s="102"/>
      <c r="B628" s="412" t="s">
        <v>731</v>
      </c>
      <c r="C628" s="123">
        <f>89500000+10000+1300000+10000+22518400+8172000+490000+1000+1000000+250000+25000+30000+40000+100000+700000</f>
        <v>124146400</v>
      </c>
      <c r="D628" s="123">
        <v>123657219</v>
      </c>
      <c r="E628" s="123">
        <v>123657219</v>
      </c>
      <c r="F628" s="113">
        <v>68686166</v>
      </c>
      <c r="G628" s="114">
        <v>120650400</v>
      </c>
      <c r="H628" s="32"/>
    </row>
    <row r="629" spans="1:8" ht="25.5" hidden="1" customHeight="1" x14ac:dyDescent="0.25">
      <c r="A629" s="413"/>
      <c r="B629" s="147" t="s">
        <v>732</v>
      </c>
      <c r="C629" s="414">
        <f>5800000+24000+1456000+524160+120000+3000</f>
        <v>7927160</v>
      </c>
      <c r="D629" s="414">
        <v>7927160</v>
      </c>
      <c r="E629" s="414">
        <v>7927160</v>
      </c>
      <c r="F629" s="113">
        <v>4879761</v>
      </c>
      <c r="G629" s="114">
        <v>7669160</v>
      </c>
      <c r="H629" s="88"/>
    </row>
    <row r="630" spans="1:8" ht="48.75" hidden="1" x14ac:dyDescent="0.25">
      <c r="A630" s="413"/>
      <c r="B630" s="146" t="s">
        <v>733</v>
      </c>
      <c r="C630" s="414">
        <f>60700+2687200+1157500+95000+1066000+20000+100000+98000+800000</f>
        <v>6084400</v>
      </c>
      <c r="D630" s="414">
        <v>6084400</v>
      </c>
      <c r="E630" s="414">
        <v>6084400</v>
      </c>
      <c r="F630" s="113">
        <v>3469803</v>
      </c>
      <c r="G630" s="114">
        <f>5900000+300000</f>
        <v>6200000</v>
      </c>
      <c r="H630" s="32"/>
    </row>
    <row r="631" spans="1:8" hidden="1" x14ac:dyDescent="0.2">
      <c r="A631" s="106">
        <v>6330</v>
      </c>
      <c r="B631" s="144" t="s">
        <v>734</v>
      </c>
      <c r="C631" s="145">
        <v>6084400</v>
      </c>
      <c r="D631" s="145">
        <v>6084400</v>
      </c>
      <c r="E631" s="145">
        <v>6084400</v>
      </c>
      <c r="F631" s="109">
        <v>4563300</v>
      </c>
      <c r="G631" s="105">
        <v>5900000</v>
      </c>
      <c r="H631" s="32"/>
    </row>
    <row r="632" spans="1:8" hidden="1" x14ac:dyDescent="0.2">
      <c r="A632" s="415"/>
      <c r="B632" s="416"/>
      <c r="C632" s="351"/>
      <c r="D632" s="351"/>
      <c r="E632" s="266"/>
      <c r="F632" s="266"/>
      <c r="G632" s="143"/>
      <c r="H632" s="32"/>
    </row>
    <row r="633" spans="1:8" ht="20.25" hidden="1" x14ac:dyDescent="0.3">
      <c r="A633" s="311"/>
      <c r="B633" s="90" t="s">
        <v>43</v>
      </c>
      <c r="C633" s="411">
        <f>C634+C662</f>
        <v>10199000</v>
      </c>
      <c r="D633" s="411">
        <f>D634+D662</f>
        <v>10026000</v>
      </c>
      <c r="E633" s="411">
        <f>E634+E662</f>
        <v>8890100</v>
      </c>
      <c r="F633" s="411">
        <f>F634+F662</f>
        <v>6802858.8700000001</v>
      </c>
      <c r="G633" s="411">
        <f>G634+G662</f>
        <v>10937288</v>
      </c>
      <c r="H633" s="32"/>
    </row>
    <row r="634" spans="1:8" ht="15.75" hidden="1" x14ac:dyDescent="0.25">
      <c r="A634" s="311"/>
      <c r="B634" s="168" t="s">
        <v>735</v>
      </c>
      <c r="C634" s="232">
        <f>C635+C636+C637+C638+C642+C644+C646+C649+C651+C653+C655+C660+C661</f>
        <v>3459000</v>
      </c>
      <c r="D634" s="232">
        <f>D635+D636+D637+D638+D642+D644+D646+D649+D651+D653+D655+D660+D661</f>
        <v>3286000</v>
      </c>
      <c r="E634" s="232">
        <f>E635+E636+E637+E638+E642+E644+E646+E649+E651+E653+E655+E660+E661</f>
        <v>2734100</v>
      </c>
      <c r="F634" s="232">
        <f>F635+F636+F637+F638+F642+F644+F646+F649+F651+F653+F655+F660+F661</f>
        <v>769858.87000000011</v>
      </c>
      <c r="G634" s="232">
        <f>G635+G636+G637+G638+G642+G644+G646+G649+G651+G653+G655+G660+G661</f>
        <v>3067000</v>
      </c>
      <c r="H634" s="32"/>
    </row>
    <row r="635" spans="1:8" hidden="1" x14ac:dyDescent="0.2">
      <c r="A635" s="106">
        <v>2293</v>
      </c>
      <c r="B635" s="144" t="s">
        <v>736</v>
      </c>
      <c r="C635" s="145">
        <v>726000</v>
      </c>
      <c r="D635" s="145">
        <v>726000</v>
      </c>
      <c r="E635" s="105">
        <v>710000</v>
      </c>
      <c r="F635" s="105">
        <v>466566.40000000002</v>
      </c>
      <c r="G635" s="105">
        <v>726000</v>
      </c>
      <c r="H635" s="32"/>
    </row>
    <row r="636" spans="1:8" hidden="1" x14ac:dyDescent="0.2">
      <c r="A636" s="106">
        <v>3613</v>
      </c>
      <c r="B636" s="144" t="s">
        <v>737</v>
      </c>
      <c r="C636" s="145">
        <v>3000</v>
      </c>
      <c r="D636" s="145">
        <v>3000</v>
      </c>
      <c r="E636" s="109">
        <v>0</v>
      </c>
      <c r="F636" s="113">
        <v>0</v>
      </c>
      <c r="G636" s="105">
        <v>3000</v>
      </c>
      <c r="H636" s="88"/>
    </row>
    <row r="637" spans="1:8" s="244" customFormat="1" ht="15.75" hidden="1" x14ac:dyDescent="0.25">
      <c r="A637" s="106">
        <v>3632</v>
      </c>
      <c r="B637" s="144" t="s">
        <v>738</v>
      </c>
      <c r="C637" s="145">
        <v>130000</v>
      </c>
      <c r="D637" s="145">
        <v>130000</v>
      </c>
      <c r="E637" s="109">
        <v>130000</v>
      </c>
      <c r="F637" s="109">
        <v>104602.78</v>
      </c>
      <c r="G637" s="105">
        <v>130000</v>
      </c>
      <c r="H637" s="385"/>
    </row>
    <row r="638" spans="1:8" s="244" customFormat="1" ht="12.75" hidden="1" customHeight="1" x14ac:dyDescent="0.25">
      <c r="A638" s="106">
        <v>4329</v>
      </c>
      <c r="B638" s="144" t="s">
        <v>739</v>
      </c>
      <c r="C638" s="145">
        <f>SUM(C639:C641)</f>
        <v>205000</v>
      </c>
      <c r="D638" s="145">
        <f>SUM(D639:D641)</f>
        <v>255000</v>
      </c>
      <c r="E638" s="145">
        <f>SUM(E639:E641)</f>
        <v>254600</v>
      </c>
      <c r="F638" s="145">
        <f>SUM(F639:F641)</f>
        <v>72733</v>
      </c>
      <c r="G638" s="145">
        <f>SUM(G639:G641)</f>
        <v>205000</v>
      </c>
      <c r="H638" s="386"/>
    </row>
    <row r="639" spans="1:8" s="98" customFormat="1" hidden="1" x14ac:dyDescent="0.2">
      <c r="A639" s="106"/>
      <c r="B639" s="155" t="s">
        <v>740</v>
      </c>
      <c r="C639" s="121">
        <v>5000</v>
      </c>
      <c r="D639" s="121">
        <v>5000</v>
      </c>
      <c r="E639" s="113">
        <v>2000</v>
      </c>
      <c r="F639" s="113">
        <v>1333</v>
      </c>
      <c r="G639" s="114">
        <v>5000</v>
      </c>
      <c r="H639" s="386"/>
    </row>
    <row r="640" spans="1:8" s="98" customFormat="1" hidden="1" x14ac:dyDescent="0.2">
      <c r="A640" s="106"/>
      <c r="B640" s="155" t="s">
        <v>741</v>
      </c>
      <c r="C640" s="121">
        <v>200000</v>
      </c>
      <c r="D640" s="121">
        <v>250000</v>
      </c>
      <c r="E640" s="113">
        <v>250000</v>
      </c>
      <c r="F640" s="113">
        <v>68800</v>
      </c>
      <c r="G640" s="114">
        <v>200000</v>
      </c>
      <c r="H640" s="88"/>
    </row>
    <row r="641" spans="1:8" s="98" customFormat="1" hidden="1" x14ac:dyDescent="0.2">
      <c r="A641" s="106"/>
      <c r="B641" s="155" t="s">
        <v>742</v>
      </c>
      <c r="C641" s="121">
        <v>0</v>
      </c>
      <c r="D641" s="121">
        <v>0</v>
      </c>
      <c r="E641" s="113">
        <v>2600</v>
      </c>
      <c r="F641" s="113">
        <v>2600</v>
      </c>
      <c r="G641" s="114">
        <v>0</v>
      </c>
      <c r="H641" s="88"/>
    </row>
    <row r="642" spans="1:8" s="98" customFormat="1" hidden="1" x14ac:dyDescent="0.2">
      <c r="A642" s="106">
        <v>4339</v>
      </c>
      <c r="B642" s="144" t="s">
        <v>743</v>
      </c>
      <c r="C642" s="145">
        <f>C643</f>
        <v>192000</v>
      </c>
      <c r="D642" s="145">
        <f>D643</f>
        <v>144000</v>
      </c>
      <c r="E642" s="145">
        <f>E643</f>
        <v>20000</v>
      </c>
      <c r="F642" s="145">
        <f>F643</f>
        <v>0</v>
      </c>
      <c r="G642" s="145">
        <f>G643</f>
        <v>0</v>
      </c>
      <c r="H642" s="32"/>
    </row>
    <row r="643" spans="1:8" s="98" customFormat="1" hidden="1" x14ac:dyDescent="0.2">
      <c r="A643" s="106"/>
      <c r="B643" s="155" t="s">
        <v>744</v>
      </c>
      <c r="C643" s="121">
        <v>192000</v>
      </c>
      <c r="D643" s="121">
        <v>144000</v>
      </c>
      <c r="E643" s="114">
        <v>20000</v>
      </c>
      <c r="F643" s="114">
        <v>0</v>
      </c>
      <c r="G643" s="114">
        <v>0</v>
      </c>
      <c r="H643" s="32"/>
    </row>
    <row r="644" spans="1:8" s="98" customFormat="1" hidden="1" x14ac:dyDescent="0.2">
      <c r="A644" s="106">
        <v>4344</v>
      </c>
      <c r="B644" s="144" t="s">
        <v>745</v>
      </c>
      <c r="C644" s="145">
        <f>SUM(C645:C645)</f>
        <v>298000</v>
      </c>
      <c r="D644" s="145">
        <f>SUM(D645:D645)</f>
        <v>298000</v>
      </c>
      <c r="E644" s="145">
        <f>SUM(E645:E645)</f>
        <v>293500</v>
      </c>
      <c r="F644" s="145">
        <f>SUM(F645:F645)</f>
        <v>0</v>
      </c>
      <c r="G644" s="145">
        <f>SUM(G645:G645)</f>
        <v>298000</v>
      </c>
      <c r="H644" s="32"/>
    </row>
    <row r="645" spans="1:8" s="98" customFormat="1" hidden="1" x14ac:dyDescent="0.2">
      <c r="A645" s="111"/>
      <c r="B645" s="144" t="s">
        <v>746</v>
      </c>
      <c r="C645" s="121">
        <v>298000</v>
      </c>
      <c r="D645" s="121">
        <v>298000</v>
      </c>
      <c r="E645" s="113">
        <v>293500</v>
      </c>
      <c r="F645" s="113">
        <v>0</v>
      </c>
      <c r="G645" s="114">
        <v>298000</v>
      </c>
      <c r="H645" s="32"/>
    </row>
    <row r="646" spans="1:8" hidden="1" x14ac:dyDescent="0.2">
      <c r="A646" s="106">
        <v>4349</v>
      </c>
      <c r="B646" s="144" t="s">
        <v>747</v>
      </c>
      <c r="C646" s="145">
        <f>SUM(C647:C648)</f>
        <v>350000</v>
      </c>
      <c r="D646" s="145">
        <f>SUM(D647:D648)</f>
        <v>280000</v>
      </c>
      <c r="E646" s="145">
        <f>SUM(E647:E648)</f>
        <v>0</v>
      </c>
      <c r="F646" s="145">
        <f>SUM(F647:F648)</f>
        <v>0</v>
      </c>
      <c r="G646" s="145">
        <f>SUM(G647:G648)</f>
        <v>250000</v>
      </c>
      <c r="H646" s="32"/>
    </row>
    <row r="647" spans="1:8" hidden="1" x14ac:dyDescent="0.2">
      <c r="A647" s="111"/>
      <c r="B647" s="128" t="s">
        <v>748</v>
      </c>
      <c r="C647" s="121">
        <v>280000</v>
      </c>
      <c r="D647" s="121">
        <v>280000</v>
      </c>
      <c r="E647" s="113">
        <v>0</v>
      </c>
      <c r="F647" s="113">
        <v>0</v>
      </c>
      <c r="G647" s="114">
        <v>250000</v>
      </c>
      <c r="H647" s="32"/>
    </row>
    <row r="648" spans="1:8" s="98" customFormat="1" hidden="1" x14ac:dyDescent="0.2">
      <c r="A648" s="111"/>
      <c r="B648" s="128" t="s">
        <v>749</v>
      </c>
      <c r="C648" s="121">
        <v>70000</v>
      </c>
      <c r="D648" s="121">
        <v>0</v>
      </c>
      <c r="E648" s="113">
        <v>0</v>
      </c>
      <c r="F648" s="113">
        <v>0</v>
      </c>
      <c r="G648" s="114">
        <v>0</v>
      </c>
      <c r="H648" s="32"/>
    </row>
    <row r="649" spans="1:8" hidden="1" x14ac:dyDescent="0.2">
      <c r="A649" s="106">
        <v>4351</v>
      </c>
      <c r="B649" s="144" t="s">
        <v>750</v>
      </c>
      <c r="C649" s="145">
        <f>SUM(C650:C650)</f>
        <v>35000</v>
      </c>
      <c r="D649" s="145">
        <f>SUM(D650:D650)</f>
        <v>35000</v>
      </c>
      <c r="E649" s="145">
        <f>SUM(E650:E650)</f>
        <v>35000</v>
      </c>
      <c r="F649" s="145">
        <f>SUM(F650:F650)</f>
        <v>0</v>
      </c>
      <c r="G649" s="145">
        <f>SUM(G650:G650)</f>
        <v>35000</v>
      </c>
      <c r="H649" s="88"/>
    </row>
    <row r="650" spans="1:8" s="98" customFormat="1" hidden="1" x14ac:dyDescent="0.2">
      <c r="A650" s="111"/>
      <c r="B650" s="155" t="s">
        <v>751</v>
      </c>
      <c r="C650" s="121">
        <v>35000</v>
      </c>
      <c r="D650" s="121">
        <v>35000</v>
      </c>
      <c r="E650" s="121">
        <v>35000</v>
      </c>
      <c r="F650" s="121">
        <v>0</v>
      </c>
      <c r="G650" s="114">
        <v>35000</v>
      </c>
      <c r="H650" s="32"/>
    </row>
    <row r="651" spans="1:8" hidden="1" x14ac:dyDescent="0.2">
      <c r="A651" s="106">
        <v>4371</v>
      </c>
      <c r="B651" s="144" t="s">
        <v>752</v>
      </c>
      <c r="C651" s="145">
        <f>SUM(C652:C652)</f>
        <v>240000</v>
      </c>
      <c r="D651" s="145">
        <f>SUM(D652:D652)</f>
        <v>240000</v>
      </c>
      <c r="E651" s="145">
        <f>SUM(E652:E652)</f>
        <v>233000</v>
      </c>
      <c r="F651" s="145">
        <f>SUM(F652:F652)</f>
        <v>0</v>
      </c>
      <c r="G651" s="145">
        <f>SUM(G652:G652)</f>
        <v>240000</v>
      </c>
      <c r="H651" s="32"/>
    </row>
    <row r="652" spans="1:8" hidden="1" x14ac:dyDescent="0.2">
      <c r="A652" s="111"/>
      <c r="B652" s="155" t="s">
        <v>751</v>
      </c>
      <c r="C652" s="121">
        <v>240000</v>
      </c>
      <c r="D652" s="121">
        <v>240000</v>
      </c>
      <c r="E652" s="113">
        <v>233000</v>
      </c>
      <c r="F652" s="113">
        <v>0</v>
      </c>
      <c r="G652" s="114">
        <v>240000</v>
      </c>
      <c r="H652" s="32"/>
    </row>
    <row r="653" spans="1:8" s="98" customFormat="1" hidden="1" x14ac:dyDescent="0.2">
      <c r="A653" s="106">
        <v>4374</v>
      </c>
      <c r="B653" s="417" t="s">
        <v>753</v>
      </c>
      <c r="C653" s="145">
        <f>SUM(C654:C654)</f>
        <v>822000</v>
      </c>
      <c r="D653" s="145">
        <f>SUM(D654:D654)</f>
        <v>822000</v>
      </c>
      <c r="E653" s="145">
        <f>SUM(E654:E654)</f>
        <v>822000</v>
      </c>
      <c r="F653" s="145">
        <f>SUM(F654:F654)</f>
        <v>0</v>
      </c>
      <c r="G653" s="145">
        <f>SUM(G654:G654)</f>
        <v>822000</v>
      </c>
      <c r="H653" s="88"/>
    </row>
    <row r="654" spans="1:8" hidden="1" x14ac:dyDescent="0.2">
      <c r="A654" s="111"/>
      <c r="B654" s="155" t="s">
        <v>751</v>
      </c>
      <c r="C654" s="121">
        <v>822000</v>
      </c>
      <c r="D654" s="121">
        <v>822000</v>
      </c>
      <c r="E654" s="113">
        <v>822000</v>
      </c>
      <c r="F654" s="113">
        <v>0</v>
      </c>
      <c r="G654" s="114">
        <v>822000</v>
      </c>
      <c r="H654" s="32"/>
    </row>
    <row r="655" spans="1:8" s="98" customFormat="1" hidden="1" x14ac:dyDescent="0.2">
      <c r="A655" s="106">
        <v>4379</v>
      </c>
      <c r="B655" s="144" t="s">
        <v>754</v>
      </c>
      <c r="C655" s="145">
        <f>SUM(C656:C659)</f>
        <v>345000</v>
      </c>
      <c r="D655" s="145">
        <f>SUM(D656:D659)</f>
        <v>340000</v>
      </c>
      <c r="E655" s="145">
        <f>SUM(E656:E659)</f>
        <v>225000</v>
      </c>
      <c r="F655" s="145">
        <f>SUM(F656:F659)</f>
        <v>116965.55</v>
      </c>
      <c r="G655" s="145">
        <f>SUM(G656:G659)</f>
        <v>345000</v>
      </c>
      <c r="H655" s="32"/>
    </row>
    <row r="656" spans="1:8" hidden="1" x14ac:dyDescent="0.2">
      <c r="A656" s="111"/>
      <c r="B656" s="128" t="s">
        <v>755</v>
      </c>
      <c r="C656" s="121">
        <v>232000</v>
      </c>
      <c r="D656" s="121">
        <v>232000</v>
      </c>
      <c r="E656" s="113">
        <v>135000</v>
      </c>
      <c r="F656" s="113">
        <v>77907.850000000006</v>
      </c>
      <c r="G656" s="114">
        <v>232000</v>
      </c>
      <c r="H656" s="32"/>
    </row>
    <row r="657" spans="1:8" s="418" customFormat="1" hidden="1" x14ac:dyDescent="0.2">
      <c r="A657" s="111"/>
      <c r="B657" s="128" t="s">
        <v>756</v>
      </c>
      <c r="C657" s="121">
        <v>59000</v>
      </c>
      <c r="D657" s="121">
        <v>59000</v>
      </c>
      <c r="E657" s="113">
        <v>45000</v>
      </c>
      <c r="F657" s="113">
        <v>18050</v>
      </c>
      <c r="G657" s="114">
        <v>59000</v>
      </c>
      <c r="H657" s="88"/>
    </row>
    <row r="658" spans="1:8" hidden="1" x14ac:dyDescent="0.2">
      <c r="A658" s="111"/>
      <c r="B658" s="128" t="s">
        <v>757</v>
      </c>
      <c r="C658" s="121">
        <v>44000</v>
      </c>
      <c r="D658" s="121">
        <v>44000</v>
      </c>
      <c r="E658" s="113">
        <v>40000</v>
      </c>
      <c r="F658" s="113">
        <v>21007.7</v>
      </c>
      <c r="G658" s="114">
        <v>44000</v>
      </c>
      <c r="H658" s="88"/>
    </row>
    <row r="659" spans="1:8" s="98" customFormat="1" hidden="1" x14ac:dyDescent="0.2">
      <c r="A659" s="111"/>
      <c r="B659" s="128" t="s">
        <v>758</v>
      </c>
      <c r="C659" s="121">
        <v>10000</v>
      </c>
      <c r="D659" s="121">
        <v>5000</v>
      </c>
      <c r="E659" s="113">
        <v>5000</v>
      </c>
      <c r="F659" s="113">
        <v>0</v>
      </c>
      <c r="G659" s="114">
        <v>10000</v>
      </c>
      <c r="H659" s="32"/>
    </row>
    <row r="660" spans="1:8" hidden="1" x14ac:dyDescent="0.2">
      <c r="A660" s="106">
        <v>4399</v>
      </c>
      <c r="B660" s="144" t="s">
        <v>759</v>
      </c>
      <c r="C660" s="145">
        <v>13000</v>
      </c>
      <c r="D660" s="145">
        <v>13000</v>
      </c>
      <c r="E660" s="109">
        <v>11000</v>
      </c>
      <c r="F660" s="109">
        <v>8991.14</v>
      </c>
      <c r="G660" s="105">
        <v>13000</v>
      </c>
      <c r="H660" s="32"/>
    </row>
    <row r="661" spans="1:8" hidden="1" x14ac:dyDescent="0.2">
      <c r="A661" s="131">
        <v>6409</v>
      </c>
      <c r="B661" s="221" t="s">
        <v>760</v>
      </c>
      <c r="C661" s="419">
        <v>100000</v>
      </c>
      <c r="D661" s="419">
        <v>0</v>
      </c>
      <c r="E661" s="109">
        <v>0</v>
      </c>
      <c r="F661" s="109">
        <v>0</v>
      </c>
      <c r="G661" s="105">
        <v>0</v>
      </c>
      <c r="H661" s="88"/>
    </row>
    <row r="662" spans="1:8" ht="15.75" hidden="1" x14ac:dyDescent="0.25">
      <c r="A662" s="311"/>
      <c r="B662" s="168" t="s">
        <v>761</v>
      </c>
      <c r="C662" s="169">
        <f>C663</f>
        <v>6740000</v>
      </c>
      <c r="D662" s="169">
        <f>D663</f>
        <v>6740000</v>
      </c>
      <c r="E662" s="169">
        <f>E663</f>
        <v>6156000</v>
      </c>
      <c r="F662" s="169">
        <f>F663</f>
        <v>6033000</v>
      </c>
      <c r="G662" s="169">
        <f>G663</f>
        <v>7870288</v>
      </c>
      <c r="H662" s="88"/>
    </row>
    <row r="663" spans="1:8" hidden="1" x14ac:dyDescent="0.2">
      <c r="A663" s="420"/>
      <c r="B663" s="139" t="s">
        <v>762</v>
      </c>
      <c r="C663" s="145">
        <f>SUM(C664:C671)</f>
        <v>6740000</v>
      </c>
      <c r="D663" s="145">
        <f>SUM(D664:D671)</f>
        <v>6740000</v>
      </c>
      <c r="E663" s="145">
        <f>SUM(E664:E671)</f>
        <v>6156000</v>
      </c>
      <c r="F663" s="145">
        <f>SUM(F664:F671)</f>
        <v>6033000</v>
      </c>
      <c r="G663" s="145">
        <f>SUM(G664:G671)</f>
        <v>7870288</v>
      </c>
      <c r="H663" s="88"/>
    </row>
    <row r="664" spans="1:8" s="98" customFormat="1" hidden="1" x14ac:dyDescent="0.2">
      <c r="A664" s="420"/>
      <c r="B664" s="128" t="s">
        <v>763</v>
      </c>
      <c r="C664" s="121">
        <v>180000</v>
      </c>
      <c r="D664" s="121">
        <v>180000</v>
      </c>
      <c r="E664" s="114">
        <v>148000</v>
      </c>
      <c r="F664" s="114">
        <v>148000</v>
      </c>
      <c r="G664" s="114">
        <v>190000</v>
      </c>
      <c r="H664" s="88"/>
    </row>
    <row r="665" spans="1:8" hidden="1" x14ac:dyDescent="0.2">
      <c r="A665" s="420"/>
      <c r="B665" s="128" t="s">
        <v>764</v>
      </c>
      <c r="C665" s="121">
        <v>150000</v>
      </c>
      <c r="D665" s="121">
        <v>150000</v>
      </c>
      <c r="E665" s="113">
        <v>82000</v>
      </c>
      <c r="F665" s="113">
        <v>82000</v>
      </c>
      <c r="G665" s="114">
        <v>170000</v>
      </c>
      <c r="H665" s="88"/>
    </row>
    <row r="666" spans="1:8" hidden="1" x14ac:dyDescent="0.2">
      <c r="A666" s="420"/>
      <c r="B666" s="128" t="s">
        <v>765</v>
      </c>
      <c r="C666" s="121">
        <v>5373000</v>
      </c>
      <c r="D666" s="121">
        <v>5373000</v>
      </c>
      <c r="E666" s="113">
        <v>5062900</v>
      </c>
      <c r="F666" s="113">
        <v>5062900</v>
      </c>
      <c r="G666" s="114">
        <v>5776002</v>
      </c>
      <c r="H666" s="88"/>
    </row>
    <row r="667" spans="1:8" hidden="1" x14ac:dyDescent="0.2">
      <c r="A667" s="420"/>
      <c r="B667" s="128" t="s">
        <v>766</v>
      </c>
      <c r="C667" s="121">
        <v>400000</v>
      </c>
      <c r="D667" s="121">
        <v>400000</v>
      </c>
      <c r="E667" s="121">
        <v>396100</v>
      </c>
      <c r="F667" s="121">
        <v>396100</v>
      </c>
      <c r="G667" s="114">
        <v>1036286</v>
      </c>
      <c r="H667" s="88"/>
    </row>
    <row r="668" spans="1:8" hidden="1" x14ac:dyDescent="0.2">
      <c r="A668" s="420"/>
      <c r="B668" s="128" t="s">
        <v>767</v>
      </c>
      <c r="C668" s="121">
        <v>287000</v>
      </c>
      <c r="D668" s="121">
        <v>263000</v>
      </c>
      <c r="E668" s="121">
        <v>120000</v>
      </c>
      <c r="F668" s="121">
        <v>120000</v>
      </c>
      <c r="G668" s="114">
        <v>298000</v>
      </c>
      <c r="H668" s="88"/>
    </row>
    <row r="669" spans="1:8" hidden="1" x14ac:dyDescent="0.2">
      <c r="A669" s="420"/>
      <c r="B669" s="128" t="s">
        <v>768</v>
      </c>
      <c r="C669" s="121">
        <v>200000</v>
      </c>
      <c r="D669" s="121">
        <v>180000</v>
      </c>
      <c r="E669" s="121">
        <v>180000</v>
      </c>
      <c r="F669" s="121">
        <v>180000</v>
      </c>
      <c r="G669" s="114">
        <v>250000</v>
      </c>
      <c r="H669" s="88"/>
    </row>
    <row r="670" spans="1:8" hidden="1" x14ac:dyDescent="0.2">
      <c r="A670" s="106"/>
      <c r="B670" s="128" t="s">
        <v>769</v>
      </c>
      <c r="C670" s="121">
        <v>150000</v>
      </c>
      <c r="D670" s="121">
        <v>150000</v>
      </c>
      <c r="E670" s="113">
        <v>123000</v>
      </c>
      <c r="F670" s="113">
        <v>0</v>
      </c>
      <c r="G670" s="114">
        <v>150000</v>
      </c>
      <c r="H670" s="88"/>
    </row>
    <row r="671" spans="1:8" hidden="1" x14ac:dyDescent="0.2">
      <c r="A671" s="106"/>
      <c r="B671" s="213" t="s">
        <v>770</v>
      </c>
      <c r="C671" s="200">
        <v>0</v>
      </c>
      <c r="D671" s="200">
        <v>44000</v>
      </c>
      <c r="E671" s="113">
        <v>44000</v>
      </c>
      <c r="F671" s="113">
        <v>44000</v>
      </c>
      <c r="G671" s="114">
        <v>0</v>
      </c>
      <c r="H671" s="88"/>
    </row>
    <row r="672" spans="1:8" hidden="1" x14ac:dyDescent="0.2">
      <c r="A672" s="404"/>
      <c r="B672" s="421"/>
      <c r="C672" s="240"/>
      <c r="D672" s="240"/>
      <c r="E672" s="200"/>
      <c r="F672" s="200"/>
      <c r="G672" s="143"/>
      <c r="H672" s="88"/>
    </row>
    <row r="673" spans="1:9" ht="20.25" hidden="1" x14ac:dyDescent="0.2">
      <c r="A673" s="404"/>
      <c r="B673" s="422" t="s">
        <v>771</v>
      </c>
      <c r="C673" s="331">
        <f>C674</f>
        <v>14255100</v>
      </c>
      <c r="D673" s="331">
        <v>20033588</v>
      </c>
      <c r="E673" s="331">
        <f>E674</f>
        <v>20033588</v>
      </c>
      <c r="F673" s="331">
        <v>7184316.8099999996</v>
      </c>
      <c r="G673" s="331">
        <f>G674</f>
        <v>13505100</v>
      </c>
      <c r="H673" s="88"/>
    </row>
    <row r="674" spans="1:9" hidden="1" x14ac:dyDescent="0.2">
      <c r="A674" s="423">
        <v>4351</v>
      </c>
      <c r="B674" s="139" t="s">
        <v>772</v>
      </c>
      <c r="C674" s="424">
        <f>SUM(C675:C677)</f>
        <v>14255100</v>
      </c>
      <c r="D674" s="424">
        <v>20033588</v>
      </c>
      <c r="E674" s="424">
        <f>SUM(E675:E677)</f>
        <v>20033588</v>
      </c>
      <c r="F674" s="105">
        <v>7184316.8099999996</v>
      </c>
      <c r="G674" s="424">
        <f>SUM(G675:G677)</f>
        <v>13505100</v>
      </c>
      <c r="H674" s="88"/>
    </row>
    <row r="675" spans="1:9" ht="60" hidden="1" x14ac:dyDescent="0.2">
      <c r="A675" s="111"/>
      <c r="B675" s="412" t="s">
        <v>773</v>
      </c>
      <c r="C675" s="257">
        <v>6911500</v>
      </c>
      <c r="D675" s="257">
        <v>10203820</v>
      </c>
      <c r="E675" s="257">
        <f t="shared" ref="E675:E677" si="7">D675</f>
        <v>10203820</v>
      </c>
      <c r="F675" s="121">
        <v>3433058.91</v>
      </c>
      <c r="G675" s="257">
        <v>6835500</v>
      </c>
      <c r="H675" s="32"/>
      <c r="I675" s="158"/>
    </row>
    <row r="676" spans="1:9" ht="48" hidden="1" x14ac:dyDescent="0.2">
      <c r="A676" s="111"/>
      <c r="B676" s="412" t="s">
        <v>774</v>
      </c>
      <c r="C676" s="425">
        <v>1796800</v>
      </c>
      <c r="D676" s="425">
        <v>2479432</v>
      </c>
      <c r="E676" s="425">
        <f t="shared" si="7"/>
        <v>2479432</v>
      </c>
      <c r="F676" s="113">
        <v>763396.3</v>
      </c>
      <c r="G676" s="425">
        <v>1739300</v>
      </c>
      <c r="H676" s="32"/>
      <c r="I676" s="158"/>
    </row>
    <row r="677" spans="1:9" ht="36" hidden="1" x14ac:dyDescent="0.2">
      <c r="A677" s="106"/>
      <c r="B677" s="412" t="s">
        <v>775</v>
      </c>
      <c r="C677" s="257">
        <v>5546800</v>
      </c>
      <c r="D677" s="257">
        <v>7350336</v>
      </c>
      <c r="E677" s="257">
        <f t="shared" si="7"/>
        <v>7350336</v>
      </c>
      <c r="F677" s="121">
        <v>2987864.6</v>
      </c>
      <c r="G677" s="257">
        <v>4930300</v>
      </c>
      <c r="H677" s="32"/>
      <c r="I677" s="158"/>
    </row>
    <row r="678" spans="1:9" hidden="1" x14ac:dyDescent="0.2">
      <c r="A678" s="404"/>
      <c r="B678" s="426"/>
      <c r="C678" s="360"/>
      <c r="D678" s="360"/>
      <c r="E678" s="360"/>
      <c r="F678" s="266"/>
      <c r="G678" s="360"/>
      <c r="H678" s="88"/>
    </row>
    <row r="679" spans="1:9" ht="20.25" hidden="1" x14ac:dyDescent="0.3">
      <c r="A679" s="311"/>
      <c r="B679" s="90" t="s">
        <v>50</v>
      </c>
      <c r="C679" s="331">
        <f>SUM(C680,C681,C682,C683,C684,C685,C686,C687,C691,C692,C693,C694,C699,C700)</f>
        <v>48341000</v>
      </c>
      <c r="D679" s="331">
        <f>SUM(D680,D681,D682,D683,D684,D685,D686,D687,D691,D692,D693,D694,D699,D700)</f>
        <v>48246622</v>
      </c>
      <c r="E679" s="331">
        <f>SUM(E680,E681,E682,E683,E684,E685,E686,E687,E691,E692,E693,E694,E699,E700)</f>
        <v>48220555</v>
      </c>
      <c r="F679" s="331">
        <f>SUM(F680,F681,F682,F683,F684,F685,F686,F687,F691,F692,F693,F694,F699,F700)</f>
        <v>26931631</v>
      </c>
      <c r="G679" s="331">
        <f>SUM(G680,G681,G682,G683,G684,G685,G686,G687,G691,G692,G693,G694,G699,G700)</f>
        <v>58483000</v>
      </c>
      <c r="H679" s="88"/>
    </row>
    <row r="680" spans="1:9" hidden="1" x14ac:dyDescent="0.2">
      <c r="A680" s="102">
        <v>1014</v>
      </c>
      <c r="B680" s="139" t="s">
        <v>776</v>
      </c>
      <c r="C680" s="197">
        <v>760000</v>
      </c>
      <c r="D680" s="427">
        <v>760000</v>
      </c>
      <c r="E680" s="105">
        <v>760000</v>
      </c>
      <c r="F680" s="427">
        <v>250713</v>
      </c>
      <c r="G680" s="105">
        <v>770000</v>
      </c>
      <c r="H680" s="88"/>
    </row>
    <row r="681" spans="1:9" hidden="1" x14ac:dyDescent="0.2">
      <c r="A681" s="106">
        <v>1031</v>
      </c>
      <c r="B681" s="144" t="s">
        <v>777</v>
      </c>
      <c r="C681" s="145">
        <v>481000</v>
      </c>
      <c r="D681" s="428">
        <v>481000</v>
      </c>
      <c r="E681" s="109">
        <v>481000</v>
      </c>
      <c r="F681" s="428">
        <v>82116</v>
      </c>
      <c r="G681" s="105">
        <v>436000</v>
      </c>
      <c r="H681" s="88"/>
    </row>
    <row r="682" spans="1:9" hidden="1" x14ac:dyDescent="0.2">
      <c r="A682" s="106">
        <v>1036</v>
      </c>
      <c r="B682" s="144" t="s">
        <v>778</v>
      </c>
      <c r="C682" s="145">
        <v>100000</v>
      </c>
      <c r="D682" s="428">
        <v>100000</v>
      </c>
      <c r="E682" s="145">
        <v>100000</v>
      </c>
      <c r="F682" s="429">
        <v>60738</v>
      </c>
      <c r="G682" s="105">
        <v>100000</v>
      </c>
      <c r="H682" s="88"/>
    </row>
    <row r="683" spans="1:9" s="244" customFormat="1" ht="15.75" hidden="1" x14ac:dyDescent="0.25">
      <c r="A683" s="106">
        <v>1037</v>
      </c>
      <c r="B683" s="144" t="s">
        <v>779</v>
      </c>
      <c r="C683" s="145">
        <v>773000</v>
      </c>
      <c r="D683" s="428">
        <v>773000</v>
      </c>
      <c r="E683" s="381">
        <v>773000</v>
      </c>
      <c r="F683" s="430">
        <v>15125.64</v>
      </c>
      <c r="G683" s="105">
        <v>20000</v>
      </c>
      <c r="H683" s="88"/>
    </row>
    <row r="684" spans="1:9" s="98" customFormat="1" hidden="1" x14ac:dyDescent="0.2">
      <c r="A684" s="106">
        <v>1039</v>
      </c>
      <c r="B684" s="144" t="s">
        <v>780</v>
      </c>
      <c r="C684" s="145">
        <v>300000</v>
      </c>
      <c r="D684" s="428">
        <v>570497</v>
      </c>
      <c r="E684" s="431">
        <v>570000</v>
      </c>
      <c r="F684" s="432">
        <v>0</v>
      </c>
      <c r="G684" s="105">
        <v>200000</v>
      </c>
      <c r="H684" s="88"/>
    </row>
    <row r="685" spans="1:9" s="98" customFormat="1" hidden="1" x14ac:dyDescent="0.2">
      <c r="A685" s="106">
        <v>2369</v>
      </c>
      <c r="B685" s="144" t="s">
        <v>781</v>
      </c>
      <c r="C685" s="145">
        <v>370000</v>
      </c>
      <c r="D685" s="428">
        <v>370000</v>
      </c>
      <c r="E685" s="105">
        <v>370000</v>
      </c>
      <c r="F685" s="433">
        <v>400</v>
      </c>
      <c r="G685" s="105">
        <v>370000</v>
      </c>
      <c r="H685" s="88"/>
    </row>
    <row r="686" spans="1:9" s="98" customFormat="1" hidden="1" x14ac:dyDescent="0.2">
      <c r="A686" s="106">
        <v>3721</v>
      </c>
      <c r="B686" s="144" t="s">
        <v>782</v>
      </c>
      <c r="C686" s="145">
        <v>50000</v>
      </c>
      <c r="D686" s="428">
        <v>50000</v>
      </c>
      <c r="E686" s="109">
        <v>50000</v>
      </c>
      <c r="F686" s="428">
        <v>33600</v>
      </c>
      <c r="G686" s="105">
        <v>50000</v>
      </c>
      <c r="H686" s="88"/>
    </row>
    <row r="687" spans="1:9" s="98" customFormat="1" hidden="1" x14ac:dyDescent="0.2">
      <c r="A687" s="106">
        <v>3722</v>
      </c>
      <c r="B687" s="144" t="s">
        <v>783</v>
      </c>
      <c r="C687" s="145">
        <f>SUM(C688:C690)</f>
        <v>24470000</v>
      </c>
      <c r="D687" s="428">
        <f>SUM(D688:D690)</f>
        <v>24350625</v>
      </c>
      <c r="E687" s="145">
        <f>SUM(E688:E690)</f>
        <v>24350625</v>
      </c>
      <c r="F687" s="428">
        <f>SUM(F688:F690)</f>
        <v>14850244.939999999</v>
      </c>
      <c r="G687" s="145">
        <f>SUM(G688:G690)</f>
        <v>27100000</v>
      </c>
      <c r="H687" s="88"/>
    </row>
    <row r="688" spans="1:9" s="98" customFormat="1" hidden="1" x14ac:dyDescent="0.2">
      <c r="A688" s="106"/>
      <c r="B688" s="155" t="s">
        <v>784</v>
      </c>
      <c r="C688" s="121">
        <v>20955000</v>
      </c>
      <c r="D688" s="429">
        <f>C688+130625</f>
        <v>21085625</v>
      </c>
      <c r="E688" s="113">
        <v>21085625</v>
      </c>
      <c r="F688" s="429">
        <v>14100625</v>
      </c>
      <c r="G688" s="114">
        <v>24500000</v>
      </c>
      <c r="H688" s="88"/>
    </row>
    <row r="689" spans="1:8" s="98" customFormat="1" hidden="1" x14ac:dyDescent="0.2">
      <c r="A689" s="106"/>
      <c r="B689" s="155" t="s">
        <v>785</v>
      </c>
      <c r="C689" s="121">
        <v>1990000</v>
      </c>
      <c r="D689" s="429">
        <v>1990000</v>
      </c>
      <c r="E689" s="113">
        <v>1990000</v>
      </c>
      <c r="F689" s="429">
        <v>749619.94</v>
      </c>
      <c r="G689" s="114">
        <f>2140000+100000</f>
        <v>2240000</v>
      </c>
      <c r="H689" s="88"/>
    </row>
    <row r="690" spans="1:8" s="98" customFormat="1" hidden="1" x14ac:dyDescent="0.2">
      <c r="A690" s="106"/>
      <c r="B690" s="147" t="s">
        <v>786</v>
      </c>
      <c r="C690" s="121">
        <v>1525000</v>
      </c>
      <c r="D690" s="429">
        <f>C690-250000</f>
        <v>1275000</v>
      </c>
      <c r="E690" s="113">
        <v>1275000</v>
      </c>
      <c r="F690" s="429">
        <v>0</v>
      </c>
      <c r="G690" s="114">
        <v>360000</v>
      </c>
      <c r="H690" s="88"/>
    </row>
    <row r="691" spans="1:8" s="98" customFormat="1" hidden="1" x14ac:dyDescent="0.2">
      <c r="A691" s="106">
        <v>3733</v>
      </c>
      <c r="B691" s="144" t="s">
        <v>787</v>
      </c>
      <c r="C691" s="145">
        <v>65000</v>
      </c>
      <c r="D691" s="428">
        <v>65000</v>
      </c>
      <c r="E691" s="109">
        <v>40000</v>
      </c>
      <c r="F691" s="428">
        <v>0</v>
      </c>
      <c r="G691" s="105">
        <v>65000</v>
      </c>
      <c r="H691" s="88"/>
    </row>
    <row r="692" spans="1:8" s="98" customFormat="1" hidden="1" x14ac:dyDescent="0.2">
      <c r="A692" s="106">
        <v>3742</v>
      </c>
      <c r="B692" s="146" t="s">
        <v>788</v>
      </c>
      <c r="C692" s="145">
        <v>100000</v>
      </c>
      <c r="D692" s="428">
        <v>100000</v>
      </c>
      <c r="E692" s="381">
        <v>100000</v>
      </c>
      <c r="F692" s="434">
        <v>0</v>
      </c>
      <c r="G692" s="105">
        <v>100000</v>
      </c>
      <c r="H692" s="88"/>
    </row>
    <row r="693" spans="1:8" s="98" customFormat="1" hidden="1" x14ac:dyDescent="0.2">
      <c r="A693" s="106">
        <v>3743</v>
      </c>
      <c r="B693" s="144" t="s">
        <v>789</v>
      </c>
      <c r="C693" s="145">
        <v>2000</v>
      </c>
      <c r="D693" s="428">
        <v>2000</v>
      </c>
      <c r="E693" s="381">
        <v>1430</v>
      </c>
      <c r="F693" s="434">
        <v>0</v>
      </c>
      <c r="G693" s="105">
        <v>2000</v>
      </c>
      <c r="H693" s="88"/>
    </row>
    <row r="694" spans="1:8" s="98" customFormat="1" hidden="1" x14ac:dyDescent="0.2">
      <c r="A694" s="106">
        <v>3745</v>
      </c>
      <c r="B694" s="144" t="s">
        <v>790</v>
      </c>
      <c r="C694" s="145">
        <f>SUM(C695:C698)</f>
        <v>20640000</v>
      </c>
      <c r="D694" s="428">
        <f>SUM(D695:D698)</f>
        <v>20394500</v>
      </c>
      <c r="E694" s="145">
        <f>SUM(E695:E698)</f>
        <v>20394500</v>
      </c>
      <c r="F694" s="428">
        <f>SUM(F695:F698)</f>
        <v>11629207.42</v>
      </c>
      <c r="G694" s="145">
        <f>SUM(G695:G698)</f>
        <v>29115000</v>
      </c>
      <c r="H694" s="88"/>
    </row>
    <row r="695" spans="1:8" s="98" customFormat="1" hidden="1" x14ac:dyDescent="0.2">
      <c r="A695" s="106"/>
      <c r="B695" s="155" t="s">
        <v>791</v>
      </c>
      <c r="C695" s="123">
        <v>150000</v>
      </c>
      <c r="D695" s="433">
        <v>0</v>
      </c>
      <c r="E695" s="123">
        <v>0</v>
      </c>
      <c r="F695" s="433">
        <v>0</v>
      </c>
      <c r="G695" s="114">
        <v>150000</v>
      </c>
      <c r="H695" s="88"/>
    </row>
    <row r="696" spans="1:8" s="98" customFormat="1" hidden="1" x14ac:dyDescent="0.2">
      <c r="A696" s="111"/>
      <c r="B696" s="155" t="s">
        <v>792</v>
      </c>
      <c r="C696" s="121">
        <v>14620000</v>
      </c>
      <c r="D696" s="429">
        <f>C696+104500</f>
        <v>14724500</v>
      </c>
      <c r="E696" s="114">
        <v>14724500</v>
      </c>
      <c r="F696" s="433">
        <v>9851164</v>
      </c>
      <c r="G696" s="114">
        <v>16000000</v>
      </c>
      <c r="H696" s="32"/>
    </row>
    <row r="697" spans="1:8" s="98" customFormat="1" hidden="1" x14ac:dyDescent="0.2">
      <c r="A697" s="111"/>
      <c r="B697" s="155" t="s">
        <v>793</v>
      </c>
      <c r="C697" s="121">
        <v>3570000</v>
      </c>
      <c r="D697" s="429">
        <f>C697-300000+100000</f>
        <v>3370000</v>
      </c>
      <c r="E697" s="113">
        <v>3370000</v>
      </c>
      <c r="F697" s="429">
        <v>844983.42</v>
      </c>
      <c r="G697" s="114">
        <v>3200000</v>
      </c>
      <c r="H697" s="386"/>
    </row>
    <row r="698" spans="1:8" s="98" customFormat="1" ht="24" hidden="1" x14ac:dyDescent="0.2">
      <c r="A698" s="106"/>
      <c r="B698" s="147" t="s">
        <v>794</v>
      </c>
      <c r="C698" s="121">
        <v>2300000</v>
      </c>
      <c r="D698" s="429">
        <v>2300000</v>
      </c>
      <c r="E698" s="114">
        <v>2300000</v>
      </c>
      <c r="F698" s="433">
        <v>933060</v>
      </c>
      <c r="G698" s="114">
        <f>9285000+480000</f>
        <v>9765000</v>
      </c>
      <c r="H698" s="32"/>
    </row>
    <row r="699" spans="1:8" hidden="1" x14ac:dyDescent="0.2">
      <c r="A699" s="106">
        <v>3792</v>
      </c>
      <c r="B699" s="144" t="s">
        <v>795</v>
      </c>
      <c r="C699" s="145">
        <v>150000</v>
      </c>
      <c r="D699" s="428">
        <v>150000</v>
      </c>
      <c r="E699" s="109">
        <v>150000</v>
      </c>
      <c r="F699" s="428">
        <v>9486</v>
      </c>
      <c r="G699" s="105">
        <v>155000</v>
      </c>
      <c r="H699" s="88"/>
    </row>
    <row r="700" spans="1:8" hidden="1" x14ac:dyDescent="0.2">
      <c r="A700" s="106">
        <v>3799</v>
      </c>
      <c r="B700" s="144" t="s">
        <v>796</v>
      </c>
      <c r="C700" s="145">
        <v>80000</v>
      </c>
      <c r="D700" s="428">
        <v>80000</v>
      </c>
      <c r="E700" s="109">
        <v>80000</v>
      </c>
      <c r="F700" s="428">
        <v>0</v>
      </c>
      <c r="G700" s="105">
        <v>0</v>
      </c>
      <c r="H700" s="88"/>
    </row>
    <row r="701" spans="1:8" hidden="1" x14ac:dyDescent="0.2">
      <c r="A701" s="423"/>
      <c r="B701" s="258"/>
      <c r="C701" s="435"/>
      <c r="D701" s="435"/>
      <c r="E701" s="266"/>
      <c r="F701" s="266"/>
      <c r="G701" s="266"/>
      <c r="H701" s="88"/>
    </row>
    <row r="702" spans="1:8" ht="20.25" hidden="1" x14ac:dyDescent="0.2">
      <c r="A702" s="436"/>
      <c r="B702" s="277" t="s">
        <v>797</v>
      </c>
      <c r="C702" s="280">
        <f>SUM(C703,C704,C734,C782,C849,C872,C874,C875,C879)</f>
        <v>272420000</v>
      </c>
      <c r="D702" s="280">
        <f>SUM(D703,D704,D734,D782,D849,D872,D874,D875,D879)</f>
        <v>198055883.74000001</v>
      </c>
      <c r="E702" s="280">
        <f>SUM(E703,E704,E734,E782,E849,E872,E874,E875,E879)</f>
        <v>186143155.44</v>
      </c>
      <c r="F702" s="279">
        <f>SUM(F703,F704,F734,F782,F849,F872,F874,F875,F879)</f>
        <v>96334031.909999996</v>
      </c>
      <c r="G702" s="280">
        <f>SUM(G703,G704,G734,G782,G849,G872,G874,G875,G879)</f>
        <v>222630000</v>
      </c>
    </row>
    <row r="703" spans="1:8" ht="12.75" hidden="1" customHeight="1" x14ac:dyDescent="0.2">
      <c r="A703" s="437">
        <v>3122</v>
      </c>
      <c r="B703" s="438" t="s">
        <v>798</v>
      </c>
      <c r="C703" s="439">
        <v>370000</v>
      </c>
      <c r="D703" s="440">
        <v>370000</v>
      </c>
      <c r="E703" s="441">
        <v>315000</v>
      </c>
      <c r="F703" s="291">
        <v>275040</v>
      </c>
      <c r="G703" s="173">
        <v>376000</v>
      </c>
    </row>
    <row r="704" spans="1:8" ht="12.75" hidden="1" customHeight="1" x14ac:dyDescent="0.2">
      <c r="A704" s="442">
        <v>3412</v>
      </c>
      <c r="B704" s="443" t="s">
        <v>799</v>
      </c>
      <c r="C704" s="444">
        <f>C705+C722</f>
        <v>85713000</v>
      </c>
      <c r="D704" s="444">
        <f>D705+D722</f>
        <v>93169650.74000001</v>
      </c>
      <c r="E704" s="444">
        <f>E705+E722</f>
        <v>92258958.379999995</v>
      </c>
      <c r="F704" s="445">
        <f>F705+F722</f>
        <v>50865083.780000001</v>
      </c>
      <c r="G704" s="446">
        <f>G705+G722</f>
        <v>38471000</v>
      </c>
    </row>
    <row r="705" spans="1:7" ht="12.75" hidden="1" customHeight="1" x14ac:dyDescent="0.2">
      <c r="A705" s="442"/>
      <c r="B705" s="447" t="s">
        <v>800</v>
      </c>
      <c r="C705" s="444">
        <f>C706+C711+C718</f>
        <v>23763000</v>
      </c>
      <c r="D705" s="444">
        <f>D706+D711+D718</f>
        <v>28219650.740000002</v>
      </c>
      <c r="E705" s="444">
        <f>E706+E711+E718</f>
        <v>26508958.380000003</v>
      </c>
      <c r="F705" s="445">
        <f>F706+F711+F718</f>
        <v>19875050.77</v>
      </c>
      <c r="G705" s="446">
        <f>G706+G711+G718</f>
        <v>25637000</v>
      </c>
    </row>
    <row r="706" spans="1:7" ht="12.75" hidden="1" customHeight="1" x14ac:dyDescent="0.2">
      <c r="A706" s="442"/>
      <c r="B706" s="448" t="s">
        <v>801</v>
      </c>
      <c r="C706" s="449">
        <f>SUM(C707:C708)</f>
        <v>2600000</v>
      </c>
      <c r="D706" s="449">
        <f>SUM(D707:D708)</f>
        <v>3700000</v>
      </c>
      <c r="E706" s="449">
        <f>SUM(E707:E708)</f>
        <v>3489307.64</v>
      </c>
      <c r="F706" s="450">
        <f>SUM(F707:F708)</f>
        <v>2282709.0299999998</v>
      </c>
      <c r="G706" s="451">
        <f>SUM(G707:G710)</f>
        <v>1600000</v>
      </c>
    </row>
    <row r="707" spans="1:7" ht="12.75" hidden="1" customHeight="1" x14ac:dyDescent="0.2">
      <c r="A707" s="442"/>
      <c r="B707" s="452" t="s">
        <v>802</v>
      </c>
      <c r="C707" s="449">
        <v>600000</v>
      </c>
      <c r="D707" s="453">
        <f>600000-600000</f>
        <v>0</v>
      </c>
      <c r="E707" s="453">
        <f>600000-600000</f>
        <v>0</v>
      </c>
      <c r="F707" s="295">
        <v>0</v>
      </c>
      <c r="G707" s="113">
        <v>0</v>
      </c>
    </row>
    <row r="708" spans="1:7" ht="12.75" hidden="1" customHeight="1" x14ac:dyDescent="0.2">
      <c r="A708" s="442"/>
      <c r="B708" s="452" t="s">
        <v>803</v>
      </c>
      <c r="C708" s="449">
        <v>2000000</v>
      </c>
      <c r="D708" s="453">
        <f>2000000+1700000</f>
        <v>3700000</v>
      </c>
      <c r="E708" s="454">
        <v>3489307.64</v>
      </c>
      <c r="F708" s="295">
        <v>2282709.0299999998</v>
      </c>
      <c r="G708" s="113">
        <v>0</v>
      </c>
    </row>
    <row r="709" spans="1:7" ht="12.75" hidden="1" customHeight="1" x14ac:dyDescent="0.2">
      <c r="A709" s="442"/>
      <c r="B709" s="455" t="s">
        <v>804</v>
      </c>
      <c r="C709" s="449"/>
      <c r="D709" s="453"/>
      <c r="E709" s="456"/>
      <c r="F709" s="409"/>
      <c r="G709" s="457">
        <v>1300000</v>
      </c>
    </row>
    <row r="710" spans="1:7" ht="12.75" hidden="1" customHeight="1" x14ac:dyDescent="0.2">
      <c r="A710" s="442"/>
      <c r="B710" s="455" t="s">
        <v>805</v>
      </c>
      <c r="C710" s="458"/>
      <c r="D710" s="459"/>
      <c r="E710" s="460"/>
      <c r="F710" s="461"/>
      <c r="G710" s="149">
        <v>300000</v>
      </c>
    </row>
    <row r="711" spans="1:7" ht="12.75" hidden="1" customHeight="1" x14ac:dyDescent="0.2">
      <c r="A711" s="442"/>
      <c r="B711" s="452" t="s">
        <v>806</v>
      </c>
      <c r="C711" s="462">
        <f>SUM(C712:C717)</f>
        <v>450000</v>
      </c>
      <c r="D711" s="463">
        <f>SUM(D712:D717)</f>
        <v>3206650.74</v>
      </c>
      <c r="E711" s="463">
        <f>SUM(E712:E717)</f>
        <v>3206650.74</v>
      </c>
      <c r="F711" s="445">
        <f>SUM(F712:F717)</f>
        <v>3006650.74</v>
      </c>
      <c r="G711" s="446">
        <f>SUM(G712:G717)</f>
        <v>850000</v>
      </c>
    </row>
    <row r="712" spans="1:7" ht="12.75" hidden="1" customHeight="1" x14ac:dyDescent="0.2">
      <c r="A712" s="442"/>
      <c r="B712" s="452" t="s">
        <v>807</v>
      </c>
      <c r="C712" s="451">
        <v>250000</v>
      </c>
      <c r="D712" s="453">
        <f>250000-250000</f>
        <v>0</v>
      </c>
      <c r="E712" s="464">
        <v>0</v>
      </c>
      <c r="F712" s="465">
        <v>0</v>
      </c>
      <c r="G712" s="143">
        <v>0</v>
      </c>
    </row>
    <row r="713" spans="1:7" ht="12.75" hidden="1" customHeight="1" x14ac:dyDescent="0.2">
      <c r="A713" s="442"/>
      <c r="B713" s="452" t="s">
        <v>808</v>
      </c>
      <c r="C713" s="451">
        <v>200000</v>
      </c>
      <c r="D713" s="459">
        <v>200000</v>
      </c>
      <c r="E713" s="460">
        <v>200000</v>
      </c>
      <c r="F713" s="295">
        <v>0</v>
      </c>
      <c r="G713" s="113">
        <v>200000</v>
      </c>
    </row>
    <row r="714" spans="1:7" ht="12.75" hidden="1" customHeight="1" x14ac:dyDescent="0.2">
      <c r="A714" s="442"/>
      <c r="B714" s="452" t="s">
        <v>809</v>
      </c>
      <c r="C714" s="451"/>
      <c r="D714" s="453"/>
      <c r="E714" s="454"/>
      <c r="F714" s="297"/>
      <c r="G714" s="113">
        <v>100000</v>
      </c>
    </row>
    <row r="715" spans="1:7" ht="12.75" hidden="1" customHeight="1" x14ac:dyDescent="0.2">
      <c r="A715" s="442"/>
      <c r="B715" s="466" t="s">
        <v>810</v>
      </c>
      <c r="C715" s="451"/>
      <c r="D715" s="453"/>
      <c r="E715" s="467"/>
      <c r="F715" s="303"/>
      <c r="G715" s="113">
        <v>150000</v>
      </c>
    </row>
    <row r="716" spans="1:7" ht="12.75" hidden="1" customHeight="1" x14ac:dyDescent="0.2">
      <c r="A716" s="442"/>
      <c r="B716" s="452" t="s">
        <v>811</v>
      </c>
      <c r="C716" s="451"/>
      <c r="D716" s="453"/>
      <c r="E716" s="467"/>
      <c r="F716" s="303"/>
      <c r="G716" s="113">
        <v>400000</v>
      </c>
    </row>
    <row r="717" spans="1:7" ht="12.75" hidden="1" customHeight="1" x14ac:dyDescent="0.2">
      <c r="A717" s="442"/>
      <c r="B717" s="452" t="s">
        <v>812</v>
      </c>
      <c r="C717" s="451">
        <v>0</v>
      </c>
      <c r="D717" s="453">
        <v>3006650.74</v>
      </c>
      <c r="E717" s="467">
        <v>3006650.74</v>
      </c>
      <c r="F717" s="303">
        <v>3006650.74</v>
      </c>
      <c r="G717" s="113">
        <v>0</v>
      </c>
    </row>
    <row r="718" spans="1:7" ht="12.75" hidden="1" customHeight="1" x14ac:dyDescent="0.2">
      <c r="A718" s="442"/>
      <c r="B718" s="448" t="s">
        <v>813</v>
      </c>
      <c r="C718" s="444">
        <f>C719+C720</f>
        <v>20713000</v>
      </c>
      <c r="D718" s="468">
        <f>D719+D720</f>
        <v>21313000</v>
      </c>
      <c r="E718" s="468">
        <f>E719+E720</f>
        <v>19813000</v>
      </c>
      <c r="F718" s="469">
        <f>SUM(F719:F721)</f>
        <v>14585691</v>
      </c>
      <c r="G718" s="446">
        <f>SUM(G719:G721)</f>
        <v>23187000</v>
      </c>
    </row>
    <row r="719" spans="1:7" ht="12.75" hidden="1" customHeight="1" x14ac:dyDescent="0.2">
      <c r="A719" s="470"/>
      <c r="B719" s="471" t="s">
        <v>814</v>
      </c>
      <c r="C719" s="451">
        <f>21000000-300000</f>
        <v>20700000</v>
      </c>
      <c r="D719" s="453">
        <f>(21000000-300000)+600000</f>
        <v>21300000</v>
      </c>
      <c r="E719" s="467">
        <v>19800000</v>
      </c>
      <c r="F719" s="303">
        <v>14585691</v>
      </c>
      <c r="G719" s="113">
        <v>23142000</v>
      </c>
    </row>
    <row r="720" spans="1:7" ht="12.75" hidden="1" customHeight="1" x14ac:dyDescent="0.2">
      <c r="A720" s="470"/>
      <c r="B720" s="448" t="s">
        <v>815</v>
      </c>
      <c r="C720" s="451">
        <v>13000</v>
      </c>
      <c r="D720" s="453">
        <v>13000</v>
      </c>
      <c r="E720" s="467">
        <v>13000</v>
      </c>
      <c r="F720" s="303">
        <v>0</v>
      </c>
      <c r="G720" s="113">
        <v>13000</v>
      </c>
    </row>
    <row r="721" spans="1:7" ht="12.75" hidden="1" customHeight="1" x14ac:dyDescent="0.2">
      <c r="A721" s="470"/>
      <c r="B721" s="448" t="s">
        <v>816</v>
      </c>
      <c r="C721" s="451"/>
      <c r="D721" s="453"/>
      <c r="E721" s="467"/>
      <c r="F721" s="303"/>
      <c r="G721" s="113">
        <v>32000</v>
      </c>
    </row>
    <row r="722" spans="1:7" ht="12.75" hidden="1" customHeight="1" x14ac:dyDescent="0.2">
      <c r="A722" s="470"/>
      <c r="B722" s="472" t="s">
        <v>817</v>
      </c>
      <c r="C722" s="446">
        <f>C723+C726+C730</f>
        <v>61950000</v>
      </c>
      <c r="D722" s="468">
        <f>D723+D726+D730</f>
        <v>64950000</v>
      </c>
      <c r="E722" s="468">
        <f>E723+E726+E730</f>
        <v>65750000</v>
      </c>
      <c r="F722" s="469">
        <f>F723+F726+F730</f>
        <v>30990033.010000002</v>
      </c>
      <c r="G722" s="446">
        <f>G723+G726+G730</f>
        <v>12834000</v>
      </c>
    </row>
    <row r="723" spans="1:7" ht="12.75" hidden="1" customHeight="1" x14ac:dyDescent="0.2">
      <c r="A723" s="470"/>
      <c r="B723" s="448" t="s">
        <v>801</v>
      </c>
      <c r="C723" s="449">
        <f>C724</f>
        <v>52000000</v>
      </c>
      <c r="D723" s="453">
        <f>D724</f>
        <v>55000000</v>
      </c>
      <c r="E723" s="467">
        <v>56800000</v>
      </c>
      <c r="F723" s="469">
        <f>SUM(F724:F725)</f>
        <v>25198915.960000001</v>
      </c>
      <c r="G723" s="449">
        <f>SUM(G724:G725)</f>
        <v>800000</v>
      </c>
    </row>
    <row r="724" spans="1:7" ht="12.75" hidden="1" customHeight="1" x14ac:dyDescent="0.2">
      <c r="A724" s="470"/>
      <c r="B724" s="452" t="s">
        <v>818</v>
      </c>
      <c r="C724" s="451">
        <v>52000000</v>
      </c>
      <c r="D724" s="453">
        <f>52000000+3000000</f>
        <v>55000000</v>
      </c>
      <c r="E724" s="467">
        <v>56800000</v>
      </c>
      <c r="F724" s="303">
        <v>25198915.960000001</v>
      </c>
      <c r="G724" s="113">
        <v>0</v>
      </c>
    </row>
    <row r="725" spans="1:7" ht="12.75" hidden="1" customHeight="1" x14ac:dyDescent="0.2">
      <c r="A725" s="470"/>
      <c r="B725" s="473" t="s">
        <v>819</v>
      </c>
      <c r="C725" s="451"/>
      <c r="D725" s="453"/>
      <c r="E725" s="454"/>
      <c r="F725" s="303"/>
      <c r="G725" s="113">
        <v>800000</v>
      </c>
    </row>
    <row r="726" spans="1:7" ht="12.75" hidden="1" customHeight="1" x14ac:dyDescent="0.2">
      <c r="A726" s="470"/>
      <c r="B726" s="448" t="s">
        <v>813</v>
      </c>
      <c r="C726" s="451">
        <f>C727</f>
        <v>9450000</v>
      </c>
      <c r="D726" s="453">
        <f>D727</f>
        <v>9450000</v>
      </c>
      <c r="E726" s="454">
        <v>8450000</v>
      </c>
      <c r="F726" s="469">
        <f>F727</f>
        <v>5573946.25</v>
      </c>
      <c r="G726" s="451">
        <f>SUM(G727:G729)</f>
        <v>9884000</v>
      </c>
    </row>
    <row r="727" spans="1:7" ht="12.75" hidden="1" customHeight="1" x14ac:dyDescent="0.2">
      <c r="A727" s="470"/>
      <c r="B727" s="448" t="s">
        <v>820</v>
      </c>
      <c r="C727" s="451">
        <f>9750000-300000</f>
        <v>9450000</v>
      </c>
      <c r="D727" s="453">
        <f>9750000-300000</f>
        <v>9450000</v>
      </c>
      <c r="E727" s="454">
        <v>8450000</v>
      </c>
      <c r="F727" s="303">
        <v>5573946.25</v>
      </c>
      <c r="G727" s="113">
        <v>9850000</v>
      </c>
    </row>
    <row r="728" spans="1:7" ht="12.75" hidden="1" customHeight="1" x14ac:dyDescent="0.2">
      <c r="A728" s="470"/>
      <c r="B728" s="448" t="s">
        <v>821</v>
      </c>
      <c r="C728" s="449"/>
      <c r="D728" s="453"/>
      <c r="E728" s="454"/>
      <c r="F728" s="303"/>
      <c r="G728" s="113">
        <v>34000</v>
      </c>
    </row>
    <row r="729" spans="1:7" ht="12.75" hidden="1" customHeight="1" x14ac:dyDescent="0.2">
      <c r="A729" s="470"/>
      <c r="B729" s="452" t="s">
        <v>822</v>
      </c>
      <c r="C729" s="451"/>
      <c r="D729" s="453"/>
      <c r="E729" s="454"/>
      <c r="F729" s="303"/>
      <c r="G729" s="113">
        <v>0</v>
      </c>
    </row>
    <row r="730" spans="1:7" ht="12.75" hidden="1" customHeight="1" x14ac:dyDescent="0.2">
      <c r="A730" s="470"/>
      <c r="B730" s="448" t="s">
        <v>823</v>
      </c>
      <c r="C730" s="449">
        <f>C731</f>
        <v>500000</v>
      </c>
      <c r="D730" s="453">
        <f>D731</f>
        <v>500000</v>
      </c>
      <c r="E730" s="454">
        <v>500000</v>
      </c>
      <c r="F730" s="469">
        <f>F731</f>
        <v>217170.8</v>
      </c>
      <c r="G730" s="451">
        <f>SUM(G731:G733)</f>
        <v>2150000</v>
      </c>
    </row>
    <row r="731" spans="1:7" ht="12.75" hidden="1" customHeight="1" x14ac:dyDescent="0.2">
      <c r="A731" s="470"/>
      <c r="B731" s="448" t="s">
        <v>824</v>
      </c>
      <c r="C731" s="449">
        <v>500000</v>
      </c>
      <c r="D731" s="453">
        <v>500000</v>
      </c>
      <c r="E731" s="454">
        <v>500000</v>
      </c>
      <c r="F731" s="303">
        <v>217170.8</v>
      </c>
      <c r="G731" s="113">
        <v>500000</v>
      </c>
    </row>
    <row r="732" spans="1:7" ht="12.75" hidden="1" customHeight="1" x14ac:dyDescent="0.2">
      <c r="A732" s="474"/>
      <c r="B732" s="448" t="s">
        <v>825</v>
      </c>
      <c r="C732" s="449"/>
      <c r="D732" s="453"/>
      <c r="E732" s="454"/>
      <c r="F732" s="303"/>
      <c r="G732" s="113">
        <v>900000</v>
      </c>
    </row>
    <row r="733" spans="1:7" ht="12.75" hidden="1" customHeight="1" x14ac:dyDescent="0.2">
      <c r="A733" s="470"/>
      <c r="B733" s="448" t="s">
        <v>826</v>
      </c>
      <c r="C733" s="451"/>
      <c r="D733" s="453"/>
      <c r="E733" s="454"/>
      <c r="F733" s="303"/>
      <c r="G733" s="113">
        <v>750000</v>
      </c>
    </row>
    <row r="734" spans="1:7" s="2" customFormat="1" ht="12.75" hidden="1" customHeight="1" x14ac:dyDescent="0.2">
      <c r="A734" s="442">
        <v>3612</v>
      </c>
      <c r="B734" s="443" t="s">
        <v>827</v>
      </c>
      <c r="C734" s="444">
        <f>C735+C746</f>
        <v>49543000</v>
      </c>
      <c r="D734" s="468">
        <f>D735+D746</f>
        <v>45394000</v>
      </c>
      <c r="E734" s="468">
        <f>E735+E746</f>
        <v>41541631.149999999</v>
      </c>
      <c r="F734" s="469">
        <f>F735+F746</f>
        <v>22992944.09</v>
      </c>
      <c r="G734" s="444">
        <f>G735+G746</f>
        <v>129014000</v>
      </c>
    </row>
    <row r="735" spans="1:7" ht="12.75" hidden="1" customHeight="1" x14ac:dyDescent="0.2">
      <c r="A735" s="442"/>
      <c r="B735" s="448" t="s">
        <v>801</v>
      </c>
      <c r="C735" s="449">
        <f>SUM(C736:C740)</f>
        <v>4483000</v>
      </c>
      <c r="D735" s="453">
        <f>SUM(D736:D740)</f>
        <v>3333000</v>
      </c>
      <c r="E735" s="453">
        <f>SUM(E736:E740)</f>
        <v>2344298.37</v>
      </c>
      <c r="F735" s="469">
        <f>SUM(F736:F745)</f>
        <v>757778.37</v>
      </c>
      <c r="G735" s="449">
        <f>SUM(G736:G745)</f>
        <v>89954000</v>
      </c>
    </row>
    <row r="736" spans="1:7" ht="12.75" hidden="1" customHeight="1" x14ac:dyDescent="0.2">
      <c r="A736" s="442"/>
      <c r="B736" s="448" t="s">
        <v>828</v>
      </c>
      <c r="C736" s="449">
        <f>3300000-517000</f>
        <v>2783000</v>
      </c>
      <c r="D736" s="453">
        <f>3300000-517000-900000</f>
        <v>1883000</v>
      </c>
      <c r="E736" s="454">
        <v>1050000</v>
      </c>
      <c r="F736" s="475">
        <v>0</v>
      </c>
      <c r="G736" s="476">
        <v>654000</v>
      </c>
    </row>
    <row r="737" spans="1:7" ht="12.75" hidden="1" customHeight="1" x14ac:dyDescent="0.2">
      <c r="A737" s="442"/>
      <c r="B737" s="452" t="s">
        <v>829</v>
      </c>
      <c r="C737" s="451">
        <v>1000000</v>
      </c>
      <c r="D737" s="453">
        <f>1000000-250000</f>
        <v>750000</v>
      </c>
      <c r="E737" s="454">
        <v>651298.37</v>
      </c>
      <c r="F737" s="303">
        <v>651298.37</v>
      </c>
      <c r="G737" s="113">
        <v>0</v>
      </c>
    </row>
    <row r="738" spans="1:7" ht="12.75" hidden="1" customHeight="1" x14ac:dyDescent="0.2">
      <c r="A738" s="442" t="s">
        <v>446</v>
      </c>
      <c r="B738" s="452" t="s">
        <v>830</v>
      </c>
      <c r="C738" s="449">
        <f>8000000-8000000</f>
        <v>0</v>
      </c>
      <c r="D738" s="453">
        <v>107000</v>
      </c>
      <c r="E738" s="454">
        <v>107000</v>
      </c>
      <c r="F738" s="303">
        <v>106480</v>
      </c>
      <c r="G738" s="113">
        <v>0</v>
      </c>
    </row>
    <row r="739" spans="1:7" ht="12.75" hidden="1" customHeight="1" x14ac:dyDescent="0.2">
      <c r="A739" s="442"/>
      <c r="B739" s="448" t="s">
        <v>831</v>
      </c>
      <c r="C739" s="449">
        <v>350000</v>
      </c>
      <c r="D739" s="453">
        <v>293000</v>
      </c>
      <c r="E739" s="454">
        <v>240000</v>
      </c>
      <c r="F739" s="475">
        <v>0</v>
      </c>
      <c r="G739" s="387">
        <v>0</v>
      </c>
    </row>
    <row r="740" spans="1:7" ht="12.75" hidden="1" customHeight="1" x14ac:dyDescent="0.2">
      <c r="A740" s="442"/>
      <c r="B740" s="448" t="s">
        <v>832</v>
      </c>
      <c r="C740" s="449">
        <v>350000</v>
      </c>
      <c r="D740" s="453">
        <v>300000</v>
      </c>
      <c r="E740" s="467">
        <v>296000</v>
      </c>
      <c r="F740" s="303">
        <v>0</v>
      </c>
      <c r="G740" s="113">
        <v>0</v>
      </c>
    </row>
    <row r="741" spans="1:7" ht="12.75" hidden="1" customHeight="1" x14ac:dyDescent="0.2">
      <c r="A741" s="477"/>
      <c r="B741" s="452" t="s">
        <v>833</v>
      </c>
      <c r="C741" s="449"/>
      <c r="D741" s="478"/>
      <c r="E741" s="479"/>
      <c r="F741" s="480"/>
      <c r="G741" s="481">
        <v>14500000</v>
      </c>
    </row>
    <row r="742" spans="1:7" ht="12.75" hidden="1" customHeight="1" x14ac:dyDescent="0.2">
      <c r="A742" s="477"/>
      <c r="B742" s="452" t="s">
        <v>834</v>
      </c>
      <c r="C742" s="449"/>
      <c r="D742" s="478"/>
      <c r="E742" s="482"/>
      <c r="F742" s="480"/>
      <c r="G742" s="483">
        <v>9500000</v>
      </c>
    </row>
    <row r="743" spans="1:7" ht="12.75" hidden="1" customHeight="1" x14ac:dyDescent="0.2">
      <c r="A743" s="477"/>
      <c r="B743" s="452" t="s">
        <v>835</v>
      </c>
      <c r="C743" s="449"/>
      <c r="D743" s="478"/>
      <c r="E743" s="479"/>
      <c r="F743" s="480"/>
      <c r="G743" s="481">
        <v>65000000</v>
      </c>
    </row>
    <row r="744" spans="1:7" s="484" customFormat="1" ht="12.75" hidden="1" customHeight="1" x14ac:dyDescent="0.2">
      <c r="A744" s="485"/>
      <c r="B744" s="455" t="s">
        <v>836</v>
      </c>
      <c r="C744" s="486"/>
      <c r="D744" s="487"/>
      <c r="E744" s="488"/>
      <c r="F744" s="489"/>
      <c r="G744" s="490">
        <v>300000</v>
      </c>
    </row>
    <row r="745" spans="1:7" ht="12.75" hidden="1" customHeight="1" x14ac:dyDescent="0.2">
      <c r="A745" s="477"/>
      <c r="B745" s="452" t="s">
        <v>837</v>
      </c>
      <c r="C745" s="449"/>
      <c r="D745" s="478"/>
      <c r="E745" s="482"/>
      <c r="F745" s="480"/>
      <c r="G745" s="483">
        <v>0</v>
      </c>
    </row>
    <row r="746" spans="1:7" ht="12.75" hidden="1" customHeight="1" x14ac:dyDescent="0.2">
      <c r="A746" s="442"/>
      <c r="B746" s="448" t="s">
        <v>838</v>
      </c>
      <c r="C746" s="114">
        <f>C747+C751+C756+C764+C766+SUM(C776:C781)</f>
        <v>45060000</v>
      </c>
      <c r="D746" s="491">
        <f>D747+D751+D756+D764+D766+SUM(D776:D781)</f>
        <v>42061000</v>
      </c>
      <c r="E746" s="491">
        <f>E747+E751+E756+E764+E766+SUM(E776:E781)</f>
        <v>39197332.780000001</v>
      </c>
      <c r="F746" s="303">
        <f>F747+F751+F756+F764+F766+SUM(F776:F781)</f>
        <v>22235165.719999999</v>
      </c>
      <c r="G746" s="114">
        <f>G747+G751+G756+G764+G766+SUM(G776:G781)</f>
        <v>39060000</v>
      </c>
    </row>
    <row r="747" spans="1:7" ht="12.75" hidden="1" customHeight="1" x14ac:dyDescent="0.2">
      <c r="A747" s="442"/>
      <c r="B747" s="472" t="s">
        <v>839</v>
      </c>
      <c r="C747" s="486">
        <f>SUM(C748:C750)</f>
        <v>7950000</v>
      </c>
      <c r="D747" s="487">
        <f>SUM(D748:D750)</f>
        <v>8077000</v>
      </c>
      <c r="E747" s="487">
        <f>SUM(E748:E750)</f>
        <v>8077000</v>
      </c>
      <c r="F747" s="492">
        <f>SUM(F748:F750)</f>
        <v>3758467.68</v>
      </c>
      <c r="G747" s="493">
        <f>SUM(G748:G750)</f>
        <v>7250000</v>
      </c>
    </row>
    <row r="748" spans="1:7" ht="12.75" hidden="1" customHeight="1" x14ac:dyDescent="0.2">
      <c r="A748" s="470"/>
      <c r="B748" s="452" t="s">
        <v>840</v>
      </c>
      <c r="C748" s="451">
        <v>5750000</v>
      </c>
      <c r="D748" s="453">
        <v>5750000</v>
      </c>
      <c r="E748" s="454">
        <v>5750000</v>
      </c>
      <c r="F748" s="303">
        <v>3431421.48</v>
      </c>
      <c r="G748" s="113">
        <v>5750000</v>
      </c>
    </row>
    <row r="749" spans="1:7" ht="12.75" hidden="1" customHeight="1" x14ac:dyDescent="0.2">
      <c r="A749" s="470"/>
      <c r="B749" s="471" t="s">
        <v>841</v>
      </c>
      <c r="C749" s="451">
        <v>2000000</v>
      </c>
      <c r="D749" s="453">
        <v>2000000</v>
      </c>
      <c r="E749" s="454">
        <v>2000000</v>
      </c>
      <c r="F749" s="303">
        <v>0</v>
      </c>
      <c r="G749" s="113">
        <v>1500000</v>
      </c>
    </row>
    <row r="750" spans="1:7" ht="12.75" hidden="1" customHeight="1" x14ac:dyDescent="0.2">
      <c r="A750" s="470"/>
      <c r="B750" s="471" t="s">
        <v>842</v>
      </c>
      <c r="C750" s="451">
        <v>200000</v>
      </c>
      <c r="D750" s="453">
        <v>327000</v>
      </c>
      <c r="E750" s="454">
        <v>327000</v>
      </c>
      <c r="F750" s="303">
        <v>327046.2</v>
      </c>
      <c r="G750" s="113">
        <v>0</v>
      </c>
    </row>
    <row r="751" spans="1:7" ht="12.75" hidden="1" customHeight="1" x14ac:dyDescent="0.2">
      <c r="A751" s="442"/>
      <c r="B751" s="471" t="s">
        <v>843</v>
      </c>
      <c r="C751" s="493">
        <f>SUM(C752:C753)</f>
        <v>1500000</v>
      </c>
      <c r="D751" s="487">
        <f>SUM(D752:D753)</f>
        <v>1500000</v>
      </c>
      <c r="E751" s="487">
        <f>SUM(E752:E753)</f>
        <v>1500000</v>
      </c>
      <c r="F751" s="492">
        <f>SUM(F752:F753)</f>
        <v>629041</v>
      </c>
      <c r="G751" s="493">
        <f>G752+G753</f>
        <v>3300000</v>
      </c>
    </row>
    <row r="752" spans="1:7" ht="12.75" hidden="1" customHeight="1" x14ac:dyDescent="0.2">
      <c r="A752" s="470"/>
      <c r="B752" s="471" t="s">
        <v>844</v>
      </c>
      <c r="C752" s="451">
        <v>1500000</v>
      </c>
      <c r="D752" s="453">
        <v>1500000</v>
      </c>
      <c r="E752" s="467">
        <v>1500000</v>
      </c>
      <c r="F752" s="303">
        <v>629041</v>
      </c>
      <c r="G752" s="113">
        <v>2000000</v>
      </c>
    </row>
    <row r="753" spans="1:7" ht="12.75" hidden="1" customHeight="1" x14ac:dyDescent="0.2">
      <c r="A753" s="470"/>
      <c r="B753" s="471" t="s">
        <v>845</v>
      </c>
      <c r="C753" s="451">
        <f>SUM(C754:C755)</f>
        <v>0</v>
      </c>
      <c r="D753" s="453">
        <f>SUM(D754:D755)</f>
        <v>0</v>
      </c>
      <c r="E753" s="467">
        <v>0</v>
      </c>
      <c r="F753" s="494">
        <f>SUM(F754:F755)</f>
        <v>0</v>
      </c>
      <c r="G753" s="451">
        <f>SUM(G754:G755)</f>
        <v>1300000</v>
      </c>
    </row>
    <row r="754" spans="1:7" s="484" customFormat="1" ht="12.75" hidden="1" customHeight="1" x14ac:dyDescent="0.2">
      <c r="A754" s="485"/>
      <c r="B754" s="495" t="s">
        <v>846</v>
      </c>
      <c r="C754" s="493"/>
      <c r="D754" s="487"/>
      <c r="E754" s="496"/>
      <c r="F754" s="497"/>
      <c r="G754" s="498">
        <v>300000</v>
      </c>
    </row>
    <row r="755" spans="1:7" s="484" customFormat="1" ht="12.75" hidden="1" customHeight="1" x14ac:dyDescent="0.2">
      <c r="A755" s="485"/>
      <c r="B755" s="495" t="s">
        <v>847</v>
      </c>
      <c r="C755" s="451"/>
      <c r="D755" s="453"/>
      <c r="E755" s="467"/>
      <c r="F755" s="499"/>
      <c r="G755" s="500">
        <v>1000000</v>
      </c>
    </row>
    <row r="756" spans="1:7" s="484" customFormat="1" ht="12.75" hidden="1" customHeight="1" x14ac:dyDescent="0.2">
      <c r="A756" s="470"/>
      <c r="B756" s="471" t="s">
        <v>848</v>
      </c>
      <c r="C756" s="493">
        <f>SUM(C757:C758)</f>
        <v>4100000</v>
      </c>
      <c r="D756" s="487">
        <f>SUM(D757:D758)</f>
        <v>3293365</v>
      </c>
      <c r="E756" s="487">
        <f>SUM(E757:E758)</f>
        <v>3353907.7800000003</v>
      </c>
      <c r="F756" s="492">
        <f>SUM(F757:F758)</f>
        <v>3099279.41</v>
      </c>
      <c r="G756" s="493">
        <f>G757+G758</f>
        <v>3100000</v>
      </c>
    </row>
    <row r="757" spans="1:7" ht="12.75" hidden="1" customHeight="1" x14ac:dyDescent="0.2">
      <c r="A757" s="470"/>
      <c r="B757" s="501" t="s">
        <v>844</v>
      </c>
      <c r="C757" s="458">
        <v>2000000</v>
      </c>
      <c r="D757" s="453">
        <f>2000000-6635</f>
        <v>1993365</v>
      </c>
      <c r="E757" s="502">
        <v>2000000</v>
      </c>
      <c r="F757" s="303">
        <v>1745387.63</v>
      </c>
      <c r="G757" s="503">
        <v>2500000</v>
      </c>
    </row>
    <row r="758" spans="1:7" ht="12.75" hidden="1" customHeight="1" x14ac:dyDescent="0.2">
      <c r="A758" s="470"/>
      <c r="B758" s="504" t="s">
        <v>849</v>
      </c>
      <c r="C758" s="505">
        <f>SUM(C759:C763)</f>
        <v>2100000</v>
      </c>
      <c r="D758" s="453">
        <f>SUM(D759:D763)</f>
        <v>1300000</v>
      </c>
      <c r="E758" s="453">
        <f>SUM(E759:E763)</f>
        <v>1353907.78</v>
      </c>
      <c r="F758" s="494">
        <v>1353891.78</v>
      </c>
      <c r="G758" s="505">
        <f>SUM(G759:G763)</f>
        <v>600000</v>
      </c>
    </row>
    <row r="759" spans="1:7" ht="12.75" hidden="1" customHeight="1" x14ac:dyDescent="0.2">
      <c r="A759" s="485"/>
      <c r="B759" s="452" t="s">
        <v>850</v>
      </c>
      <c r="C759" s="449">
        <v>1300000</v>
      </c>
      <c r="D759" s="453">
        <v>1300000</v>
      </c>
      <c r="E759" s="454">
        <v>1353907.78</v>
      </c>
      <c r="F759" s="494">
        <f>SUM(F760:F763)</f>
        <v>0</v>
      </c>
      <c r="G759" s="451">
        <v>0</v>
      </c>
    </row>
    <row r="760" spans="1:7" s="484" customFormat="1" ht="12.75" hidden="1" customHeight="1" x14ac:dyDescent="0.2">
      <c r="A760" s="485"/>
      <c r="B760" s="452" t="s">
        <v>851</v>
      </c>
      <c r="C760" s="449">
        <v>800000</v>
      </c>
      <c r="D760" s="453">
        <f>800000-800000</f>
        <v>0</v>
      </c>
      <c r="E760" s="467">
        <v>0</v>
      </c>
      <c r="F760" s="303">
        <v>0</v>
      </c>
      <c r="G760" s="113">
        <v>0</v>
      </c>
    </row>
    <row r="761" spans="1:7" s="484" customFormat="1" ht="12.75" hidden="1" customHeight="1" x14ac:dyDescent="0.2">
      <c r="A761" s="485"/>
      <c r="B761" s="452" t="s">
        <v>852</v>
      </c>
      <c r="C761" s="451"/>
      <c r="D761" s="453"/>
      <c r="E761" s="454"/>
      <c r="F761" s="506"/>
      <c r="G761" s="373">
        <v>300000</v>
      </c>
    </row>
    <row r="762" spans="1:7" s="484" customFormat="1" ht="12.75" hidden="1" customHeight="1" x14ac:dyDescent="0.2">
      <c r="A762" s="485"/>
      <c r="B762" s="507" t="s">
        <v>853</v>
      </c>
      <c r="C762" s="451"/>
      <c r="D762" s="453"/>
      <c r="E762" s="454"/>
      <c r="F762" s="506"/>
      <c r="G762" s="392">
        <v>300000</v>
      </c>
    </row>
    <row r="763" spans="1:7" s="484" customFormat="1" ht="12.75" hidden="1" customHeight="1" x14ac:dyDescent="0.2">
      <c r="A763" s="485"/>
      <c r="B763" s="452" t="s">
        <v>854</v>
      </c>
      <c r="C763" s="451"/>
      <c r="D763" s="453"/>
      <c r="E763" s="454"/>
      <c r="F763" s="506"/>
      <c r="G763" s="392">
        <v>0</v>
      </c>
    </row>
    <row r="764" spans="1:7" s="484" customFormat="1" ht="12.75" hidden="1" customHeight="1" x14ac:dyDescent="0.2">
      <c r="A764" s="470"/>
      <c r="B764" s="448" t="s">
        <v>855</v>
      </c>
      <c r="C764" s="493">
        <f>SUM(C765:C765)</f>
        <v>600000</v>
      </c>
      <c r="D764" s="487">
        <f>SUM(D765:D765)</f>
        <v>473000</v>
      </c>
      <c r="E764" s="487">
        <f>SUM(E765:E765)</f>
        <v>473000</v>
      </c>
      <c r="F764" s="508">
        <f>SUM(F765:F765)</f>
        <v>117051.4</v>
      </c>
      <c r="G764" s="509">
        <v>0</v>
      </c>
    </row>
    <row r="765" spans="1:7" ht="12.75" hidden="1" customHeight="1" x14ac:dyDescent="0.2">
      <c r="A765" s="470"/>
      <c r="B765" s="448" t="s">
        <v>856</v>
      </c>
      <c r="C765" s="451">
        <v>600000</v>
      </c>
      <c r="D765" s="453">
        <v>473000</v>
      </c>
      <c r="E765" s="454">
        <v>473000</v>
      </c>
      <c r="F765" s="303">
        <v>117051.4</v>
      </c>
      <c r="G765" s="114">
        <v>0</v>
      </c>
    </row>
    <row r="766" spans="1:7" ht="12.75" hidden="1" customHeight="1" x14ac:dyDescent="0.2">
      <c r="A766" s="470"/>
      <c r="B766" s="471" t="s">
        <v>857</v>
      </c>
      <c r="C766" s="493">
        <f>C767+C768</f>
        <v>5500000</v>
      </c>
      <c r="D766" s="487">
        <f>D767+D768</f>
        <v>3391000</v>
      </c>
      <c r="E766" s="487">
        <f>E767+E768</f>
        <v>3133425</v>
      </c>
      <c r="F766" s="492">
        <f>F767+F768</f>
        <v>1795955.96</v>
      </c>
      <c r="G766" s="486">
        <f>G767+G768</f>
        <v>2500000</v>
      </c>
    </row>
    <row r="767" spans="1:7" ht="12.75" hidden="1" customHeight="1" x14ac:dyDescent="0.2">
      <c r="A767" s="470"/>
      <c r="B767" s="448" t="s">
        <v>858</v>
      </c>
      <c r="C767" s="451">
        <v>1500000</v>
      </c>
      <c r="D767" s="453">
        <v>1891000</v>
      </c>
      <c r="E767" s="454">
        <v>1891000</v>
      </c>
      <c r="F767" s="303">
        <v>853530.95</v>
      </c>
      <c r="G767" s="114">
        <v>1500000</v>
      </c>
    </row>
    <row r="768" spans="1:7" ht="12.75" hidden="1" customHeight="1" x14ac:dyDescent="0.2">
      <c r="A768" s="470"/>
      <c r="B768" s="510" t="s">
        <v>859</v>
      </c>
      <c r="C768" s="451">
        <f>SUM(C769:C775)</f>
        <v>4000000</v>
      </c>
      <c r="D768" s="453">
        <f>SUM(D769:D775)</f>
        <v>1500000</v>
      </c>
      <c r="E768" s="453">
        <f>SUM(E769:E775)</f>
        <v>1242425</v>
      </c>
      <c r="F768" s="494">
        <f>SUM(F769:F775)</f>
        <v>942425.01</v>
      </c>
      <c r="G768" s="449">
        <f>SUM(G769:G775)</f>
        <v>1000000</v>
      </c>
    </row>
    <row r="769" spans="1:7" ht="12.75" hidden="1" customHeight="1" x14ac:dyDescent="0.2">
      <c r="A769" s="485"/>
      <c r="B769" s="510" t="s">
        <v>860</v>
      </c>
      <c r="C769" s="451">
        <v>500000</v>
      </c>
      <c r="D769" s="453">
        <v>0</v>
      </c>
      <c r="E769" s="454">
        <v>0</v>
      </c>
      <c r="F769" s="494">
        <v>0</v>
      </c>
      <c r="G769" s="449">
        <v>0</v>
      </c>
    </row>
    <row r="770" spans="1:7" s="484" customFormat="1" ht="12.75" hidden="1" customHeight="1" x14ac:dyDescent="0.2">
      <c r="A770" s="485"/>
      <c r="B770" s="511" t="s">
        <v>861</v>
      </c>
      <c r="C770" s="449">
        <v>1500000</v>
      </c>
      <c r="D770" s="453">
        <f>1500000-300000</f>
        <v>1200000</v>
      </c>
      <c r="E770" s="454">
        <v>942425</v>
      </c>
      <c r="F770" s="303">
        <v>942425.01</v>
      </c>
      <c r="G770" s="114">
        <v>0</v>
      </c>
    </row>
    <row r="771" spans="1:7" s="484" customFormat="1" ht="12.75" hidden="1" customHeight="1" x14ac:dyDescent="0.2">
      <c r="A771" s="485"/>
      <c r="B771" s="511" t="s">
        <v>862</v>
      </c>
      <c r="C771" s="451">
        <v>500000</v>
      </c>
      <c r="D771" s="453">
        <f t="shared" ref="D771:D772" si="8">500000-400000</f>
        <v>100000</v>
      </c>
      <c r="E771" s="454">
        <v>100000</v>
      </c>
      <c r="F771" s="303">
        <v>0</v>
      </c>
      <c r="G771" s="114">
        <v>0</v>
      </c>
    </row>
    <row r="772" spans="1:7" s="484" customFormat="1" ht="12.75" hidden="1" customHeight="1" x14ac:dyDescent="0.2">
      <c r="A772" s="485"/>
      <c r="B772" s="512" t="s">
        <v>863</v>
      </c>
      <c r="C772" s="449">
        <v>500000</v>
      </c>
      <c r="D772" s="453">
        <f t="shared" si="8"/>
        <v>100000</v>
      </c>
      <c r="E772" s="454">
        <v>100000</v>
      </c>
      <c r="F772" s="303">
        <v>0</v>
      </c>
      <c r="G772" s="114">
        <v>0</v>
      </c>
    </row>
    <row r="773" spans="1:7" s="484" customFormat="1" ht="12.75" hidden="1" customHeight="1" x14ac:dyDescent="0.2">
      <c r="A773" s="485"/>
      <c r="B773" s="511" t="s">
        <v>864</v>
      </c>
      <c r="C773" s="449">
        <v>1000000</v>
      </c>
      <c r="D773" s="453">
        <f>1000000-900000</f>
        <v>100000</v>
      </c>
      <c r="E773" s="454">
        <v>100000</v>
      </c>
      <c r="F773" s="303">
        <v>0</v>
      </c>
      <c r="G773" s="113">
        <v>0</v>
      </c>
    </row>
    <row r="774" spans="1:7" s="484" customFormat="1" ht="12.75" hidden="1" customHeight="1" x14ac:dyDescent="0.2">
      <c r="A774" s="485"/>
      <c r="B774" s="511" t="s">
        <v>865</v>
      </c>
      <c r="C774" s="449"/>
      <c r="D774" s="453"/>
      <c r="E774" s="454"/>
      <c r="F774" s="303"/>
      <c r="G774" s="114">
        <v>500000</v>
      </c>
    </row>
    <row r="775" spans="1:7" s="484" customFormat="1" ht="12.75" hidden="1" customHeight="1" x14ac:dyDescent="0.2">
      <c r="A775" s="485"/>
      <c r="B775" s="513" t="s">
        <v>866</v>
      </c>
      <c r="C775" s="449"/>
      <c r="D775" s="453"/>
      <c r="E775" s="454"/>
      <c r="F775" s="303"/>
      <c r="G775" s="113">
        <v>500000</v>
      </c>
    </row>
    <row r="776" spans="1:7" s="484" customFormat="1" ht="12.75" hidden="1" customHeight="1" x14ac:dyDescent="0.2">
      <c r="A776" s="470"/>
      <c r="B776" s="510" t="s">
        <v>867</v>
      </c>
      <c r="C776" s="449">
        <v>100000</v>
      </c>
      <c r="D776" s="453">
        <f>100000-90000</f>
        <v>10000</v>
      </c>
      <c r="E776" s="454">
        <v>0</v>
      </c>
      <c r="F776" s="303">
        <v>0</v>
      </c>
      <c r="G776" s="114">
        <v>0</v>
      </c>
    </row>
    <row r="777" spans="1:7" s="484" customFormat="1" ht="12.75" hidden="1" customHeight="1" x14ac:dyDescent="0.2">
      <c r="A777" s="470"/>
      <c r="B777" s="448" t="s">
        <v>868</v>
      </c>
      <c r="C777" s="449">
        <v>260000</v>
      </c>
      <c r="D777" s="453">
        <v>260000</v>
      </c>
      <c r="E777" s="454">
        <v>260000</v>
      </c>
      <c r="F777" s="303">
        <v>119984</v>
      </c>
      <c r="G777" s="114">
        <v>260000</v>
      </c>
    </row>
    <row r="778" spans="1:7" ht="12.75" hidden="1" customHeight="1" x14ac:dyDescent="0.2">
      <c r="A778" s="470"/>
      <c r="B778" s="452" t="s">
        <v>869</v>
      </c>
      <c r="C778" s="449">
        <v>2850000</v>
      </c>
      <c r="D778" s="453">
        <f>2850000+6635</f>
        <v>2856635</v>
      </c>
      <c r="E778" s="454">
        <v>2300000</v>
      </c>
      <c r="F778" s="303">
        <v>1247627.56</v>
      </c>
      <c r="G778" s="114">
        <v>2500000</v>
      </c>
    </row>
    <row r="779" spans="1:7" ht="12.75" hidden="1" customHeight="1" x14ac:dyDescent="0.2">
      <c r="A779" s="470"/>
      <c r="B779" s="452" t="s">
        <v>870</v>
      </c>
      <c r="C779" s="449">
        <v>100000</v>
      </c>
      <c r="D779" s="453">
        <v>100000</v>
      </c>
      <c r="E779" s="454">
        <v>100000</v>
      </c>
      <c r="F779" s="303">
        <f>54064+6634.92</f>
        <v>60698.92</v>
      </c>
      <c r="G779" s="114">
        <v>100000</v>
      </c>
    </row>
    <row r="780" spans="1:7" ht="12.75" hidden="1" customHeight="1" x14ac:dyDescent="0.2">
      <c r="A780" s="470"/>
      <c r="B780" s="452" t="s">
        <v>871</v>
      </c>
      <c r="C780" s="449">
        <v>22100000</v>
      </c>
      <c r="D780" s="453">
        <v>22100000</v>
      </c>
      <c r="E780" s="454">
        <v>20000000</v>
      </c>
      <c r="F780" s="303">
        <v>11407059.789999999</v>
      </c>
      <c r="G780" s="114">
        <v>20000000</v>
      </c>
    </row>
    <row r="781" spans="1:7" ht="12.75" hidden="1" customHeight="1" x14ac:dyDescent="0.2">
      <c r="A781" s="514"/>
      <c r="B781" s="510" t="s">
        <v>872</v>
      </c>
      <c r="C781" s="449"/>
      <c r="D781" s="453"/>
      <c r="E781" s="454"/>
      <c r="F781" s="303"/>
      <c r="G781" s="114">
        <v>50000</v>
      </c>
    </row>
    <row r="782" spans="1:7" ht="12.75" hidden="1" customHeight="1" x14ac:dyDescent="0.2">
      <c r="A782" s="515">
        <v>3613</v>
      </c>
      <c r="B782" s="443" t="s">
        <v>873</v>
      </c>
      <c r="C782" s="446">
        <f>SUM(C783,C796,C797,C798,C815,C803,C816,C843)</f>
        <v>104815000</v>
      </c>
      <c r="D782" s="468">
        <f>SUM(D783,D796,D797,D798,D815,D803,D816,D843)</f>
        <v>34680450</v>
      </c>
      <c r="E782" s="468">
        <f>SUM(E783,E796,E797,E798,E815,E803,E816,E843)</f>
        <v>29164602.560000002</v>
      </c>
      <c r="F782" s="300">
        <f>SUM(F783,F796,F797,F798,F815,F803,F816,F843)</f>
        <v>11547335.569999998</v>
      </c>
      <c r="G782" s="105">
        <f>G783+G796+G797+G798+G803+G816+G817</f>
        <v>22809000</v>
      </c>
    </row>
    <row r="783" spans="1:7" ht="12.75" hidden="1" customHeight="1" x14ac:dyDescent="0.2">
      <c r="A783" s="516"/>
      <c r="B783" s="448" t="s">
        <v>874</v>
      </c>
      <c r="C783" s="486">
        <f>SUM(C784:C790)</f>
        <v>81680000</v>
      </c>
      <c r="D783" s="487">
        <f>SUM(D784:D790)</f>
        <v>13287000</v>
      </c>
      <c r="E783" s="487">
        <f>SUM(E784:E790)</f>
        <v>10861152.560000001</v>
      </c>
      <c r="F783" s="517">
        <f>SUM(F784:F795)</f>
        <v>5167417.13</v>
      </c>
      <c r="G783" s="493">
        <f>SUM(G784:G795)</f>
        <v>6843000</v>
      </c>
    </row>
    <row r="784" spans="1:7" s="2" customFormat="1" ht="12.75" hidden="1" customHeight="1" x14ac:dyDescent="0.2">
      <c r="A784" s="442"/>
      <c r="B784" s="452" t="s">
        <v>875</v>
      </c>
      <c r="C784" s="451">
        <f>4000000-500000</f>
        <v>3500000</v>
      </c>
      <c r="D784" s="453">
        <f>4000000-500000+500000</f>
        <v>4000000</v>
      </c>
      <c r="E784" s="454">
        <v>4000000</v>
      </c>
      <c r="F784" s="518">
        <v>5808</v>
      </c>
      <c r="G784" s="519">
        <v>0</v>
      </c>
    </row>
    <row r="785" spans="1:7" ht="12.75" hidden="1" customHeight="1" x14ac:dyDescent="0.2">
      <c r="A785" s="442"/>
      <c r="B785" s="452" t="s">
        <v>876</v>
      </c>
      <c r="C785" s="451"/>
      <c r="D785" s="453"/>
      <c r="E785" s="454"/>
      <c r="F785" s="518"/>
      <c r="G785" s="519">
        <v>750000</v>
      </c>
    </row>
    <row r="786" spans="1:7" ht="12.75" hidden="1" customHeight="1" x14ac:dyDescent="0.2">
      <c r="A786" s="442"/>
      <c r="B786" s="520" t="s">
        <v>877</v>
      </c>
      <c r="C786" s="449">
        <v>68000000</v>
      </c>
      <c r="D786" s="453">
        <f>68000000-13486022-53513978</f>
        <v>1000000</v>
      </c>
      <c r="E786" s="454">
        <v>0</v>
      </c>
      <c r="F786" s="494">
        <v>0</v>
      </c>
      <c r="G786" s="449">
        <v>500000</v>
      </c>
    </row>
    <row r="787" spans="1:7" ht="12.75" hidden="1" customHeight="1" x14ac:dyDescent="0.2">
      <c r="A787" s="442"/>
      <c r="B787" s="521" t="s">
        <v>878</v>
      </c>
      <c r="C787" s="449">
        <v>2000000</v>
      </c>
      <c r="D787" s="453">
        <f>2000000-1500000</f>
        <v>500000</v>
      </c>
      <c r="E787" s="454">
        <v>0</v>
      </c>
      <c r="F787" s="494">
        <v>0</v>
      </c>
      <c r="G787" s="449">
        <v>100000</v>
      </c>
    </row>
    <row r="788" spans="1:7" ht="12.75" hidden="1" customHeight="1" x14ac:dyDescent="0.2">
      <c r="A788" s="442"/>
      <c r="B788" s="521" t="s">
        <v>879</v>
      </c>
      <c r="C788" s="449">
        <v>5500000</v>
      </c>
      <c r="D788" s="453">
        <v>5500000</v>
      </c>
      <c r="E788" s="454">
        <v>5122889.3</v>
      </c>
      <c r="F788" s="303">
        <v>5122889.13</v>
      </c>
      <c r="G788" s="114">
        <v>0</v>
      </c>
    </row>
    <row r="789" spans="1:7" ht="12.75" hidden="1" customHeight="1" x14ac:dyDescent="0.2">
      <c r="A789" s="515"/>
      <c r="B789" s="520" t="s">
        <v>880</v>
      </c>
      <c r="C789" s="449">
        <v>500000</v>
      </c>
      <c r="D789" s="453">
        <v>500000</v>
      </c>
      <c r="E789" s="454">
        <v>730000</v>
      </c>
      <c r="F789" s="303">
        <v>38720</v>
      </c>
      <c r="G789" s="114">
        <v>0</v>
      </c>
    </row>
    <row r="790" spans="1:7" ht="12.75" hidden="1" customHeight="1" x14ac:dyDescent="0.2">
      <c r="A790" s="515"/>
      <c r="B790" s="521" t="s">
        <v>881</v>
      </c>
      <c r="C790" s="449">
        <v>2180000</v>
      </c>
      <c r="D790" s="453">
        <f>2180000-393000</f>
        <v>1787000</v>
      </c>
      <c r="E790" s="454">
        <v>1008263.26</v>
      </c>
      <c r="F790" s="303">
        <v>0</v>
      </c>
      <c r="G790" s="114">
        <v>393000</v>
      </c>
    </row>
    <row r="791" spans="1:7" ht="12.75" hidden="1" customHeight="1" x14ac:dyDescent="0.2">
      <c r="A791" s="515"/>
      <c r="B791" s="448" t="s">
        <v>882</v>
      </c>
      <c r="C791" s="451"/>
      <c r="D791" s="453"/>
      <c r="E791" s="454"/>
      <c r="F791" s="303"/>
      <c r="G791" s="114">
        <v>2300000</v>
      </c>
    </row>
    <row r="792" spans="1:7" ht="12.75" hidden="1" customHeight="1" x14ac:dyDescent="0.2">
      <c r="A792" s="515"/>
      <c r="B792" s="520" t="s">
        <v>883</v>
      </c>
      <c r="C792" s="451"/>
      <c r="D792" s="453"/>
      <c r="E792" s="454"/>
      <c r="F792" s="303"/>
      <c r="G792" s="114">
        <v>100000</v>
      </c>
    </row>
    <row r="793" spans="1:7" ht="12.75" hidden="1" customHeight="1" x14ac:dyDescent="0.2">
      <c r="A793" s="515"/>
      <c r="B793" s="521" t="s">
        <v>884</v>
      </c>
      <c r="C793" s="493"/>
      <c r="D793" s="453"/>
      <c r="E793" s="454"/>
      <c r="F793" s="303"/>
      <c r="G793" s="114">
        <v>0</v>
      </c>
    </row>
    <row r="794" spans="1:7" ht="12.75" hidden="1" customHeight="1" x14ac:dyDescent="0.2">
      <c r="A794" s="515"/>
      <c r="B794" s="448" t="s">
        <v>885</v>
      </c>
      <c r="C794" s="493"/>
      <c r="D794" s="453"/>
      <c r="E794" s="454"/>
      <c r="F794" s="303"/>
      <c r="G794" s="113">
        <v>2000000</v>
      </c>
    </row>
    <row r="795" spans="1:7" ht="12.75" hidden="1" customHeight="1" x14ac:dyDescent="0.2">
      <c r="A795" s="515"/>
      <c r="B795" s="448" t="s">
        <v>886</v>
      </c>
      <c r="C795" s="493"/>
      <c r="D795" s="453"/>
      <c r="E795" s="454"/>
      <c r="F795" s="303"/>
      <c r="G795" s="114">
        <v>700000</v>
      </c>
    </row>
    <row r="796" spans="1:7" ht="12.75" hidden="1" customHeight="1" x14ac:dyDescent="0.2">
      <c r="A796" s="516"/>
      <c r="B796" s="522" t="s">
        <v>887</v>
      </c>
      <c r="C796" s="493">
        <v>30000</v>
      </c>
      <c r="D796" s="487">
        <v>30000</v>
      </c>
      <c r="E796" s="488">
        <v>30000</v>
      </c>
      <c r="F796" s="300">
        <v>0</v>
      </c>
      <c r="G796" s="114">
        <v>30000</v>
      </c>
    </row>
    <row r="797" spans="1:7" ht="12.75" hidden="1" customHeight="1" x14ac:dyDescent="0.2">
      <c r="A797" s="516"/>
      <c r="B797" s="522" t="s">
        <v>888</v>
      </c>
      <c r="C797" s="493">
        <v>50000</v>
      </c>
      <c r="D797" s="487">
        <v>50000</v>
      </c>
      <c r="E797" s="488">
        <v>50000</v>
      </c>
      <c r="F797" s="300">
        <v>1434</v>
      </c>
      <c r="G797" s="114">
        <v>50000</v>
      </c>
    </row>
    <row r="798" spans="1:7" ht="12.75" hidden="1" customHeight="1" x14ac:dyDescent="0.2">
      <c r="A798" s="516"/>
      <c r="B798" s="522" t="s">
        <v>889</v>
      </c>
      <c r="C798" s="493">
        <f>SUM(C799:C802)</f>
        <v>6270000</v>
      </c>
      <c r="D798" s="487">
        <f>SUM(D799:D802)</f>
        <v>6270000</v>
      </c>
      <c r="E798" s="487">
        <f>SUM(E799:E802)</f>
        <v>5100000</v>
      </c>
      <c r="F798" s="300">
        <f>SUM(F799:F802)</f>
        <v>2588757.64</v>
      </c>
      <c r="G798" s="114">
        <f>SUM(G799:G802)</f>
        <v>5100000</v>
      </c>
    </row>
    <row r="799" spans="1:7" ht="12.75" hidden="1" customHeight="1" x14ac:dyDescent="0.2">
      <c r="A799" s="442"/>
      <c r="B799" s="510" t="s">
        <v>890</v>
      </c>
      <c r="C799" s="493">
        <v>970000</v>
      </c>
      <c r="D799" s="453">
        <v>970000</v>
      </c>
      <c r="E799" s="454">
        <v>800000</v>
      </c>
      <c r="F799" s="494">
        <v>389232.65</v>
      </c>
      <c r="G799" s="451">
        <v>800000</v>
      </c>
    </row>
    <row r="800" spans="1:7" ht="12.75" hidden="1" customHeight="1" x14ac:dyDescent="0.2">
      <c r="A800" s="442"/>
      <c r="B800" s="510" t="s">
        <v>891</v>
      </c>
      <c r="C800" s="486">
        <v>2000000</v>
      </c>
      <c r="D800" s="453">
        <v>2000000</v>
      </c>
      <c r="E800" s="467">
        <v>1500000</v>
      </c>
      <c r="F800" s="494">
        <v>624560.66</v>
      </c>
      <c r="G800" s="451">
        <v>1500000</v>
      </c>
    </row>
    <row r="801" spans="1:7" ht="12.75" hidden="1" customHeight="1" x14ac:dyDescent="0.2">
      <c r="A801" s="442"/>
      <c r="B801" s="510" t="s">
        <v>892</v>
      </c>
      <c r="C801" s="493">
        <v>1200000</v>
      </c>
      <c r="D801" s="453">
        <v>1200000</v>
      </c>
      <c r="E801" s="467">
        <v>1100000</v>
      </c>
      <c r="F801" s="494">
        <v>522246.79</v>
      </c>
      <c r="G801" s="451">
        <v>1100000</v>
      </c>
    </row>
    <row r="802" spans="1:7" ht="12.75" hidden="1" customHeight="1" x14ac:dyDescent="0.2">
      <c r="A802" s="442"/>
      <c r="B802" s="510" t="s">
        <v>893</v>
      </c>
      <c r="C802" s="449">
        <v>2100000</v>
      </c>
      <c r="D802" s="453">
        <v>2100000</v>
      </c>
      <c r="E802" s="467">
        <v>1700000</v>
      </c>
      <c r="F802" s="303">
        <v>1052717.54</v>
      </c>
      <c r="G802" s="113">
        <v>1700000</v>
      </c>
    </row>
    <row r="803" spans="1:7" ht="12.75" hidden="1" customHeight="1" x14ac:dyDescent="0.2">
      <c r="A803" s="516"/>
      <c r="B803" s="522" t="s">
        <v>894</v>
      </c>
      <c r="C803" s="486">
        <f>SUM(C804:C815)</f>
        <v>4635000</v>
      </c>
      <c r="D803" s="487">
        <f>SUM(D804:D815)</f>
        <v>4093450</v>
      </c>
      <c r="E803" s="487">
        <f>SUM(E804:E815)</f>
        <v>3553450</v>
      </c>
      <c r="F803" s="300">
        <f>SUM(F804:F815)</f>
        <v>2181359.8199999998</v>
      </c>
      <c r="G803" s="113">
        <f>SUM(G804:G815)</f>
        <v>4250000</v>
      </c>
    </row>
    <row r="804" spans="1:7" ht="12.75" hidden="1" customHeight="1" x14ac:dyDescent="0.2">
      <c r="A804" s="442"/>
      <c r="B804" s="523" t="s">
        <v>895</v>
      </c>
      <c r="C804" s="458">
        <v>100000</v>
      </c>
      <c r="D804" s="453">
        <v>100000</v>
      </c>
      <c r="E804" s="502">
        <v>60000</v>
      </c>
      <c r="F804" s="303">
        <v>0</v>
      </c>
      <c r="G804" s="114">
        <v>0</v>
      </c>
    </row>
    <row r="805" spans="1:7" ht="12.75" hidden="1" customHeight="1" x14ac:dyDescent="0.2">
      <c r="A805" s="442"/>
      <c r="B805" s="504" t="s">
        <v>896</v>
      </c>
      <c r="C805" s="505">
        <v>700000</v>
      </c>
      <c r="D805" s="453">
        <f>700000-550000</f>
        <v>150000</v>
      </c>
      <c r="E805" s="524">
        <v>100000</v>
      </c>
      <c r="F805" s="303">
        <v>0</v>
      </c>
      <c r="G805" s="113">
        <v>200000</v>
      </c>
    </row>
    <row r="806" spans="1:7" ht="12.75" hidden="1" customHeight="1" x14ac:dyDescent="0.2">
      <c r="A806" s="442"/>
      <c r="B806" s="448" t="s">
        <v>897</v>
      </c>
      <c r="C806" s="451">
        <v>50000</v>
      </c>
      <c r="D806" s="453">
        <v>50000</v>
      </c>
      <c r="E806" s="454">
        <v>0</v>
      </c>
      <c r="F806" s="303">
        <v>0</v>
      </c>
      <c r="G806" s="113">
        <v>50000</v>
      </c>
    </row>
    <row r="807" spans="1:7" ht="12.75" hidden="1" customHeight="1" x14ac:dyDescent="0.2">
      <c r="A807" s="442"/>
      <c r="B807" s="510" t="s">
        <v>898</v>
      </c>
      <c r="C807" s="451">
        <v>1200000</v>
      </c>
      <c r="D807" s="453">
        <v>1200000</v>
      </c>
      <c r="E807" s="467">
        <v>1200000</v>
      </c>
      <c r="F807" s="303">
        <v>829202.6</v>
      </c>
      <c r="G807" s="113">
        <v>1300000</v>
      </c>
    </row>
    <row r="808" spans="1:7" ht="12.75" hidden="1" customHeight="1" x14ac:dyDescent="0.2">
      <c r="A808" s="442"/>
      <c r="B808" s="521" t="s">
        <v>899</v>
      </c>
      <c r="C808" s="451">
        <f>100000+200000</f>
        <v>300000</v>
      </c>
      <c r="D808" s="453">
        <f>100000+200000</f>
        <v>300000</v>
      </c>
      <c r="E808" s="454">
        <v>0</v>
      </c>
      <c r="F808" s="303">
        <v>45548.22</v>
      </c>
      <c r="G808" s="113">
        <v>0</v>
      </c>
    </row>
    <row r="809" spans="1:7" ht="12.75" hidden="1" customHeight="1" x14ac:dyDescent="0.2">
      <c r="A809" s="442"/>
      <c r="B809" s="471" t="s">
        <v>900</v>
      </c>
      <c r="C809" s="449">
        <v>100000</v>
      </c>
      <c r="D809" s="453">
        <v>100000</v>
      </c>
      <c r="E809" s="454">
        <v>0</v>
      </c>
      <c r="F809" s="303">
        <v>8712</v>
      </c>
      <c r="G809" s="113">
        <v>100000</v>
      </c>
    </row>
    <row r="810" spans="1:7" ht="12.75" hidden="1" customHeight="1" x14ac:dyDescent="0.2">
      <c r="A810" s="442"/>
      <c r="B810" s="521" t="s">
        <v>901</v>
      </c>
      <c r="C810" s="451">
        <v>100000</v>
      </c>
      <c r="D810" s="453">
        <v>100000</v>
      </c>
      <c r="E810" s="454">
        <v>100000</v>
      </c>
      <c r="F810" s="303">
        <v>0</v>
      </c>
      <c r="G810" s="113">
        <v>250000</v>
      </c>
    </row>
    <row r="811" spans="1:7" ht="12.75" hidden="1" customHeight="1" x14ac:dyDescent="0.2">
      <c r="A811" s="442"/>
      <c r="B811" s="448" t="s">
        <v>902</v>
      </c>
      <c r="C811" s="449">
        <v>600000</v>
      </c>
      <c r="D811" s="453">
        <f>600000-2000</f>
        <v>598000</v>
      </c>
      <c r="E811" s="454">
        <v>598000</v>
      </c>
      <c r="F811" s="303">
        <f>30660+256090+11017</f>
        <v>297767</v>
      </c>
      <c r="G811" s="113">
        <v>700000</v>
      </c>
    </row>
    <row r="812" spans="1:7" ht="12.75" hidden="1" customHeight="1" x14ac:dyDescent="0.2">
      <c r="A812" s="442"/>
      <c r="B812" s="521" t="s">
        <v>903</v>
      </c>
      <c r="C812" s="451">
        <v>1470000</v>
      </c>
      <c r="D812" s="453">
        <v>1480450</v>
      </c>
      <c r="E812" s="454">
        <v>1480450</v>
      </c>
      <c r="F812" s="303">
        <v>990450</v>
      </c>
      <c r="G812" s="113">
        <v>1550000</v>
      </c>
    </row>
    <row r="813" spans="1:7" ht="12.75" hidden="1" customHeight="1" x14ac:dyDescent="0.2">
      <c r="A813" s="477"/>
      <c r="B813" s="510" t="s">
        <v>904</v>
      </c>
      <c r="C813" s="449"/>
      <c r="D813" s="453"/>
      <c r="E813" s="454"/>
      <c r="F813" s="303"/>
      <c r="G813" s="113">
        <v>50000</v>
      </c>
    </row>
    <row r="814" spans="1:7" ht="12.75" hidden="1" customHeight="1" x14ac:dyDescent="0.2">
      <c r="A814" s="516"/>
      <c r="B814" s="448" t="s">
        <v>905</v>
      </c>
      <c r="C814" s="493">
        <v>15000</v>
      </c>
      <c r="D814" s="487">
        <v>15000</v>
      </c>
      <c r="E814" s="487">
        <v>15000</v>
      </c>
      <c r="F814" s="303">
        <v>9680</v>
      </c>
      <c r="G814" s="113">
        <v>15000</v>
      </c>
    </row>
    <row r="815" spans="1:7" ht="12.75" hidden="1" customHeight="1" x14ac:dyDescent="0.2">
      <c r="A815" s="516"/>
      <c r="B815" s="452" t="s">
        <v>906</v>
      </c>
      <c r="C815" s="493">
        <v>0</v>
      </c>
      <c r="D815" s="487">
        <v>0</v>
      </c>
      <c r="E815" s="496">
        <v>0</v>
      </c>
      <c r="F815" s="303">
        <v>0</v>
      </c>
      <c r="G815" s="113">
        <v>35000</v>
      </c>
    </row>
    <row r="816" spans="1:7" ht="12.75" hidden="1" customHeight="1" x14ac:dyDescent="0.2">
      <c r="A816" s="516"/>
      <c r="B816" s="448" t="s">
        <v>907</v>
      </c>
      <c r="C816" s="493">
        <f>SUM(C818,C829)</f>
        <v>10400000</v>
      </c>
      <c r="D816" s="487">
        <f>SUM(D818,D829)</f>
        <v>9600000</v>
      </c>
      <c r="E816" s="487">
        <f>SUM(E818,E829)</f>
        <v>9060000</v>
      </c>
      <c r="F816" s="303">
        <f>SUM(F818,F829)</f>
        <v>1527768.88</v>
      </c>
      <c r="G816" s="113">
        <f>G818+G829+G843</f>
        <v>6050000</v>
      </c>
    </row>
    <row r="817" spans="1:7" ht="12.75" hidden="1" customHeight="1" x14ac:dyDescent="0.2">
      <c r="A817" s="516"/>
      <c r="B817" s="521" t="s">
        <v>908</v>
      </c>
      <c r="C817" s="449">
        <v>0</v>
      </c>
      <c r="D817" s="453">
        <v>0</v>
      </c>
      <c r="E817" s="454">
        <v>0</v>
      </c>
      <c r="F817" s="303">
        <v>0</v>
      </c>
      <c r="G817" s="113">
        <v>486000</v>
      </c>
    </row>
    <row r="818" spans="1:7" ht="12.75" hidden="1" customHeight="1" x14ac:dyDescent="0.2">
      <c r="A818" s="442"/>
      <c r="B818" s="472" t="s">
        <v>909</v>
      </c>
      <c r="C818" s="525">
        <f>C819+C820</f>
        <v>6500000</v>
      </c>
      <c r="D818" s="526">
        <f>D819+D820</f>
        <v>6500000</v>
      </c>
      <c r="E818" s="526">
        <f>E819+E820</f>
        <v>6200000</v>
      </c>
      <c r="F818" s="508">
        <f>F819+F820</f>
        <v>1288855.94</v>
      </c>
      <c r="G818" s="525">
        <f>G819+G820</f>
        <v>2550000</v>
      </c>
    </row>
    <row r="819" spans="1:7" ht="12.75" hidden="1" customHeight="1" x14ac:dyDescent="0.2">
      <c r="A819" s="442"/>
      <c r="B819" s="448" t="s">
        <v>910</v>
      </c>
      <c r="C819" s="451">
        <v>1500000</v>
      </c>
      <c r="D819" s="453">
        <v>1500000</v>
      </c>
      <c r="E819" s="467">
        <v>1500000</v>
      </c>
      <c r="F819" s="303">
        <v>1288855.94</v>
      </c>
      <c r="G819" s="113">
        <v>1500000</v>
      </c>
    </row>
    <row r="820" spans="1:7" ht="12.75" hidden="1" customHeight="1" x14ac:dyDescent="0.2">
      <c r="A820" s="442"/>
      <c r="B820" s="448" t="s">
        <v>911</v>
      </c>
      <c r="C820" s="113">
        <f>SUM(C821:C828)</f>
        <v>5000000</v>
      </c>
      <c r="D820" s="491">
        <f>SUM(D821:D828)</f>
        <v>5000000</v>
      </c>
      <c r="E820" s="491">
        <f>SUM(E821:E828)</f>
        <v>4700000</v>
      </c>
      <c r="F820" s="303">
        <f>SUM(F821:F828)</f>
        <v>0</v>
      </c>
      <c r="G820" s="113">
        <f>SUM(G821:G828)</f>
        <v>1050000</v>
      </c>
    </row>
    <row r="821" spans="1:7" ht="12.75" hidden="1" customHeight="1" x14ac:dyDescent="0.2">
      <c r="A821" s="516"/>
      <c r="B821" s="521" t="s">
        <v>912</v>
      </c>
      <c r="C821" s="486">
        <f>1500000-500000</f>
        <v>1000000</v>
      </c>
      <c r="D821" s="487">
        <f>1500000-500000</f>
        <v>1000000</v>
      </c>
      <c r="E821" s="488">
        <v>1000000</v>
      </c>
      <c r="F821" s="508">
        <v>0</v>
      </c>
      <c r="G821" s="525">
        <v>0</v>
      </c>
    </row>
    <row r="822" spans="1:7" s="484" customFormat="1" ht="12.75" hidden="1" customHeight="1" x14ac:dyDescent="0.2">
      <c r="A822" s="516"/>
      <c r="B822" s="521" t="s">
        <v>913</v>
      </c>
      <c r="C822" s="486">
        <v>500000</v>
      </c>
      <c r="D822" s="487">
        <v>500000</v>
      </c>
      <c r="E822" s="488">
        <v>500000</v>
      </c>
      <c r="F822" s="508">
        <v>0</v>
      </c>
      <c r="G822" s="113">
        <v>0</v>
      </c>
    </row>
    <row r="823" spans="1:7" s="484" customFormat="1" ht="12.75" hidden="1" customHeight="1" x14ac:dyDescent="0.2">
      <c r="A823" s="516"/>
      <c r="B823" s="511" t="s">
        <v>914</v>
      </c>
      <c r="C823" s="493">
        <v>3500000</v>
      </c>
      <c r="D823" s="487">
        <v>3500000</v>
      </c>
      <c r="E823" s="488">
        <v>3200000</v>
      </c>
      <c r="F823" s="508">
        <v>0</v>
      </c>
      <c r="G823" s="113">
        <v>0</v>
      </c>
    </row>
    <row r="824" spans="1:7" s="484" customFormat="1" ht="12.75" hidden="1" customHeight="1" x14ac:dyDescent="0.2">
      <c r="A824" s="516"/>
      <c r="B824" s="527" t="s">
        <v>915</v>
      </c>
      <c r="C824" s="493"/>
      <c r="D824" s="487"/>
      <c r="E824" s="496"/>
      <c r="F824" s="497"/>
      <c r="G824" s="373">
        <v>600000</v>
      </c>
    </row>
    <row r="825" spans="1:7" s="484" customFormat="1" ht="12.75" hidden="1" customHeight="1" x14ac:dyDescent="0.2">
      <c r="A825" s="516"/>
      <c r="B825" s="527" t="s">
        <v>916</v>
      </c>
      <c r="C825" s="493"/>
      <c r="D825" s="487"/>
      <c r="E825" s="496"/>
      <c r="F825" s="497"/>
      <c r="G825" s="373">
        <v>0</v>
      </c>
    </row>
    <row r="826" spans="1:7" s="484" customFormat="1" ht="12.75" hidden="1" customHeight="1" x14ac:dyDescent="0.2">
      <c r="A826" s="516"/>
      <c r="B826" s="527" t="s">
        <v>917</v>
      </c>
      <c r="C826" s="493"/>
      <c r="D826" s="487"/>
      <c r="E826" s="496"/>
      <c r="F826" s="497"/>
      <c r="G826" s="373">
        <v>0</v>
      </c>
    </row>
    <row r="827" spans="1:7" s="484" customFormat="1" ht="12.75" hidden="1" customHeight="1" x14ac:dyDescent="0.2">
      <c r="A827" s="516"/>
      <c r="B827" s="527" t="s">
        <v>918</v>
      </c>
      <c r="C827" s="493"/>
      <c r="D827" s="487"/>
      <c r="E827" s="496"/>
      <c r="F827" s="497"/>
      <c r="G827" s="373">
        <v>200000</v>
      </c>
    </row>
    <row r="828" spans="1:7" s="484" customFormat="1" ht="12.75" hidden="1" customHeight="1" x14ac:dyDescent="0.2">
      <c r="A828" s="516"/>
      <c r="B828" s="527" t="s">
        <v>919</v>
      </c>
      <c r="C828" s="493"/>
      <c r="D828" s="487"/>
      <c r="E828" s="496"/>
      <c r="F828" s="497"/>
      <c r="G828" s="373">
        <v>250000</v>
      </c>
    </row>
    <row r="829" spans="1:7" s="484" customFormat="1" ht="12.75" hidden="1" customHeight="1" x14ac:dyDescent="0.2">
      <c r="A829" s="442"/>
      <c r="B829" s="448" t="s">
        <v>920</v>
      </c>
      <c r="C829" s="493">
        <f>SUM(C830:C831)</f>
        <v>3900000</v>
      </c>
      <c r="D829" s="487">
        <f>SUM(D830:D831)</f>
        <v>3100000</v>
      </c>
      <c r="E829" s="487">
        <f>SUM(E830:E831)</f>
        <v>2860000</v>
      </c>
      <c r="F829" s="492">
        <f>SUM(F830:F831)</f>
        <v>238912.94</v>
      </c>
      <c r="G829" s="493">
        <f>SUM(G830:G831)</f>
        <v>2700000</v>
      </c>
    </row>
    <row r="830" spans="1:7" s="484" customFormat="1" ht="12.75" hidden="1" customHeight="1" x14ac:dyDescent="0.2">
      <c r="A830" s="442"/>
      <c r="B830" s="448" t="s">
        <v>921</v>
      </c>
      <c r="C830" s="449">
        <v>500000</v>
      </c>
      <c r="D830" s="453">
        <v>500000</v>
      </c>
      <c r="E830" s="454">
        <v>500000</v>
      </c>
      <c r="F830" s="494">
        <v>191147.39</v>
      </c>
      <c r="G830" s="451">
        <v>600000</v>
      </c>
    </row>
    <row r="831" spans="1:7" s="484" customFormat="1" ht="12.75" hidden="1" customHeight="1" x14ac:dyDescent="0.2">
      <c r="A831" s="442"/>
      <c r="B831" s="448" t="s">
        <v>922</v>
      </c>
      <c r="C831" s="451">
        <f>SUM(C832:C842)</f>
        <v>3400000</v>
      </c>
      <c r="D831" s="453">
        <f>SUM(D832:D842)</f>
        <v>2600000</v>
      </c>
      <c r="E831" s="453">
        <f>SUM(E832:E842)</f>
        <v>2360000</v>
      </c>
      <c r="F831" s="494">
        <f>SUM(F832:F842)</f>
        <v>47765.55</v>
      </c>
      <c r="G831" s="451">
        <f>SUM(G832:G842)</f>
        <v>2100000</v>
      </c>
    </row>
    <row r="832" spans="1:7" s="484" customFormat="1" ht="12.75" hidden="1" customHeight="1" x14ac:dyDescent="0.2">
      <c r="A832" s="516"/>
      <c r="B832" s="452" t="s">
        <v>923</v>
      </c>
      <c r="C832" s="449">
        <v>100000</v>
      </c>
      <c r="D832" s="453">
        <v>100000</v>
      </c>
      <c r="E832" s="454">
        <v>100000</v>
      </c>
      <c r="F832" s="494">
        <v>0</v>
      </c>
      <c r="G832" s="451">
        <v>0</v>
      </c>
    </row>
    <row r="833" spans="1:7" ht="12.75" hidden="1" customHeight="1" x14ac:dyDescent="0.2">
      <c r="A833" s="516"/>
      <c r="B833" s="452" t="s">
        <v>924</v>
      </c>
      <c r="C833" s="449">
        <v>300000</v>
      </c>
      <c r="D833" s="453">
        <f>300000-100000</f>
        <v>200000</v>
      </c>
      <c r="E833" s="454">
        <v>200000</v>
      </c>
      <c r="F833" s="494">
        <v>23015</v>
      </c>
      <c r="G833" s="451">
        <v>0</v>
      </c>
    </row>
    <row r="834" spans="1:7" ht="12.75" hidden="1" customHeight="1" x14ac:dyDescent="0.2">
      <c r="A834" s="516"/>
      <c r="B834" s="452" t="s">
        <v>925</v>
      </c>
      <c r="C834" s="451">
        <v>100000</v>
      </c>
      <c r="D834" s="453">
        <v>100000</v>
      </c>
      <c r="E834" s="454">
        <v>60000</v>
      </c>
      <c r="F834" s="494">
        <v>0</v>
      </c>
      <c r="G834" s="449">
        <v>500000</v>
      </c>
    </row>
    <row r="835" spans="1:7" ht="12.75" hidden="1" customHeight="1" x14ac:dyDescent="0.2">
      <c r="A835" s="516"/>
      <c r="B835" s="512" t="s">
        <v>926</v>
      </c>
      <c r="C835" s="451">
        <f>350000-300000</f>
        <v>50000</v>
      </c>
      <c r="D835" s="453">
        <f>350000-300000</f>
        <v>50000</v>
      </c>
      <c r="E835" s="454">
        <v>50000</v>
      </c>
      <c r="F835" s="494">
        <v>0</v>
      </c>
      <c r="G835" s="451">
        <v>100000</v>
      </c>
    </row>
    <row r="836" spans="1:7" s="484" customFormat="1" ht="12.75" hidden="1" customHeight="1" x14ac:dyDescent="0.2">
      <c r="A836" s="516"/>
      <c r="B836" s="512" t="s">
        <v>927</v>
      </c>
      <c r="C836" s="451">
        <v>200000</v>
      </c>
      <c r="D836" s="453">
        <f>200000-200000</f>
        <v>0</v>
      </c>
      <c r="E836" s="467">
        <v>0</v>
      </c>
      <c r="F836" s="494">
        <v>0</v>
      </c>
      <c r="G836" s="451">
        <v>0</v>
      </c>
    </row>
    <row r="837" spans="1:7" s="484" customFormat="1" ht="12.75" hidden="1" customHeight="1" x14ac:dyDescent="0.2">
      <c r="A837" s="516"/>
      <c r="B837" s="452" t="s">
        <v>928</v>
      </c>
      <c r="C837" s="451"/>
      <c r="D837" s="453"/>
      <c r="E837" s="467"/>
      <c r="F837" s="494"/>
      <c r="G837" s="451">
        <v>200000</v>
      </c>
    </row>
    <row r="838" spans="1:7" s="484" customFormat="1" ht="12.75" hidden="1" customHeight="1" x14ac:dyDescent="0.2">
      <c r="A838" s="516"/>
      <c r="B838" s="512" t="s">
        <v>929</v>
      </c>
      <c r="C838" s="451">
        <v>1300000</v>
      </c>
      <c r="D838" s="453">
        <v>1300000</v>
      </c>
      <c r="E838" s="467">
        <v>1900000</v>
      </c>
      <c r="F838" s="303">
        <v>0</v>
      </c>
      <c r="G838" s="113">
        <v>0</v>
      </c>
    </row>
    <row r="839" spans="1:7" s="484" customFormat="1" ht="12.75" hidden="1" customHeight="1" x14ac:dyDescent="0.2">
      <c r="A839" s="516"/>
      <c r="B839" s="512" t="s">
        <v>930</v>
      </c>
      <c r="C839" s="451"/>
      <c r="D839" s="453"/>
      <c r="E839" s="467"/>
      <c r="F839" s="303"/>
      <c r="G839" s="114">
        <v>200000</v>
      </c>
    </row>
    <row r="840" spans="1:7" s="484" customFormat="1" ht="12.75" hidden="1" customHeight="1" x14ac:dyDescent="0.2">
      <c r="A840" s="516"/>
      <c r="B840" s="512" t="s">
        <v>931</v>
      </c>
      <c r="C840" s="449">
        <v>300000</v>
      </c>
      <c r="D840" s="453">
        <v>300000</v>
      </c>
      <c r="E840" s="467">
        <v>0</v>
      </c>
      <c r="F840" s="303">
        <v>24750.55</v>
      </c>
      <c r="G840" s="113">
        <v>300000</v>
      </c>
    </row>
    <row r="841" spans="1:7" s="484" customFormat="1" ht="12.75" hidden="1" customHeight="1" x14ac:dyDescent="0.2">
      <c r="A841" s="516"/>
      <c r="B841" s="511" t="s">
        <v>932</v>
      </c>
      <c r="C841" s="449">
        <v>50000</v>
      </c>
      <c r="D841" s="453">
        <v>50000</v>
      </c>
      <c r="E841" s="454">
        <v>50000</v>
      </c>
      <c r="F841" s="303">
        <v>0</v>
      </c>
      <c r="G841" s="114">
        <v>800000</v>
      </c>
    </row>
    <row r="842" spans="1:7" s="484" customFormat="1" ht="12.75" hidden="1" customHeight="1" x14ac:dyDescent="0.2">
      <c r="A842" s="516"/>
      <c r="B842" s="521" t="s">
        <v>933</v>
      </c>
      <c r="C842" s="449">
        <v>1000000</v>
      </c>
      <c r="D842" s="453">
        <f>1000000-500000</f>
        <v>500000</v>
      </c>
      <c r="E842" s="467">
        <v>0</v>
      </c>
      <c r="F842" s="528">
        <v>0</v>
      </c>
      <c r="G842" s="149">
        <v>0</v>
      </c>
    </row>
    <row r="843" spans="1:7" s="484" customFormat="1" ht="12.75" hidden="1" customHeight="1" x14ac:dyDescent="0.2">
      <c r="A843" s="442"/>
      <c r="B843" s="529" t="s">
        <v>934</v>
      </c>
      <c r="C843" s="449">
        <f>SUM(C844:C848)</f>
        <v>1750000</v>
      </c>
      <c r="D843" s="453">
        <f>SUM(D844:D848)</f>
        <v>1350000</v>
      </c>
      <c r="E843" s="453">
        <f>SUM(E844:E848)</f>
        <v>510000</v>
      </c>
      <c r="F843" s="494">
        <f>SUM(F844:F848)</f>
        <v>80598.100000000006</v>
      </c>
      <c r="G843" s="449">
        <f>SUM(G844:G848)</f>
        <v>800000</v>
      </c>
    </row>
    <row r="844" spans="1:7" s="484" customFormat="1" ht="12.75" hidden="1" customHeight="1" x14ac:dyDescent="0.2">
      <c r="A844" s="442"/>
      <c r="B844" s="512" t="s">
        <v>935</v>
      </c>
      <c r="C844" s="449">
        <v>500000</v>
      </c>
      <c r="D844" s="453">
        <f>500000-50000</f>
        <v>450000</v>
      </c>
      <c r="E844" s="467">
        <v>200000</v>
      </c>
      <c r="F844" s="494">
        <v>0</v>
      </c>
      <c r="G844" s="449">
        <v>100000</v>
      </c>
    </row>
    <row r="845" spans="1:7" s="484" customFormat="1" ht="12.75" hidden="1" customHeight="1" x14ac:dyDescent="0.2">
      <c r="A845" s="442"/>
      <c r="B845" s="512" t="s">
        <v>936</v>
      </c>
      <c r="C845" s="451">
        <v>500000</v>
      </c>
      <c r="D845" s="453">
        <f>500000-50000-100000</f>
        <v>350000</v>
      </c>
      <c r="E845" s="454">
        <v>100000</v>
      </c>
      <c r="F845" s="494">
        <v>0</v>
      </c>
      <c r="G845" s="449">
        <v>300000</v>
      </c>
    </row>
    <row r="846" spans="1:7" s="484" customFormat="1" ht="12.75" hidden="1" customHeight="1" x14ac:dyDescent="0.2">
      <c r="A846" s="442"/>
      <c r="B846" s="512" t="s">
        <v>937</v>
      </c>
      <c r="C846" s="451">
        <v>50000</v>
      </c>
      <c r="D846" s="453">
        <v>50000</v>
      </c>
      <c r="E846" s="454">
        <v>50000</v>
      </c>
      <c r="F846" s="494">
        <v>0</v>
      </c>
      <c r="G846" s="449">
        <v>100000</v>
      </c>
    </row>
    <row r="847" spans="1:7" ht="12.75" hidden="1" customHeight="1" x14ac:dyDescent="0.2">
      <c r="A847" s="442"/>
      <c r="B847" s="512" t="s">
        <v>938</v>
      </c>
      <c r="C847" s="449">
        <v>200000</v>
      </c>
      <c r="D847" s="530">
        <f>200000-50000</f>
        <v>150000</v>
      </c>
      <c r="E847" s="454">
        <v>60000</v>
      </c>
      <c r="F847" s="531">
        <v>0</v>
      </c>
      <c r="G847" s="451">
        <v>0</v>
      </c>
    </row>
    <row r="848" spans="1:7" ht="12.75" hidden="1" customHeight="1" x14ac:dyDescent="0.2">
      <c r="A848" s="515"/>
      <c r="B848" s="512" t="s">
        <v>939</v>
      </c>
      <c r="C848" s="449">
        <f>1000000-500000</f>
        <v>500000</v>
      </c>
      <c r="D848" s="453">
        <f>1000000-500000-50000-100000</f>
        <v>350000</v>
      </c>
      <c r="E848" s="454">
        <v>100000</v>
      </c>
      <c r="F848" s="494">
        <v>80598.100000000006</v>
      </c>
      <c r="G848" s="451">
        <v>300000</v>
      </c>
    </row>
    <row r="849" spans="1:110" ht="12.75" hidden="1" customHeight="1" x14ac:dyDescent="0.2">
      <c r="A849" s="515">
        <v>3634</v>
      </c>
      <c r="B849" s="532" t="s">
        <v>940</v>
      </c>
      <c r="C849" s="444">
        <f>SUM(C850:C854)</f>
        <v>30034000</v>
      </c>
      <c r="D849" s="468">
        <f>SUM(D850:D854)</f>
        <v>22594783</v>
      </c>
      <c r="E849" s="468">
        <f>SUM(E850:E854)</f>
        <v>21335963.350000001</v>
      </c>
      <c r="F849" s="469">
        <f>SUM(F850:F854)</f>
        <v>9802375.8000000007</v>
      </c>
      <c r="G849" s="444">
        <f>SUM(G850:G854)</f>
        <v>28550000</v>
      </c>
    </row>
    <row r="850" spans="1:110" ht="12.75" hidden="1" customHeight="1" x14ac:dyDescent="0.2">
      <c r="A850" s="442"/>
      <c r="B850" s="521" t="s">
        <v>941</v>
      </c>
      <c r="C850" s="451">
        <v>500000</v>
      </c>
      <c r="D850" s="453">
        <v>500000</v>
      </c>
      <c r="E850" s="467">
        <v>200000</v>
      </c>
      <c r="F850" s="303">
        <v>97574.11</v>
      </c>
      <c r="G850" s="113">
        <v>200000</v>
      </c>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row>
    <row r="851" spans="1:110" ht="12.75" hidden="1" customHeight="1" x14ac:dyDescent="0.2">
      <c r="A851" s="442"/>
      <c r="B851" s="521" t="s">
        <v>942</v>
      </c>
      <c r="C851" s="449">
        <v>500000</v>
      </c>
      <c r="D851" s="453">
        <v>500000</v>
      </c>
      <c r="E851" s="502">
        <v>380000</v>
      </c>
      <c r="F851" s="494">
        <v>0</v>
      </c>
      <c r="G851" s="458">
        <v>500000</v>
      </c>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row>
    <row r="852" spans="1:110" s="533" customFormat="1" ht="12.75" hidden="1" customHeight="1" x14ac:dyDescent="0.2">
      <c r="A852" s="442"/>
      <c r="B852" s="448" t="s">
        <v>943</v>
      </c>
      <c r="C852" s="449">
        <v>500000</v>
      </c>
      <c r="D852" s="453">
        <v>500000</v>
      </c>
      <c r="E852" s="524">
        <v>200000</v>
      </c>
      <c r="F852" s="494">
        <v>131442.38</v>
      </c>
      <c r="G852" s="505">
        <v>600000</v>
      </c>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row>
    <row r="853" spans="1:110" ht="12.75" hidden="1" customHeight="1" x14ac:dyDescent="0.2">
      <c r="A853" s="442"/>
      <c r="B853" s="521" t="s">
        <v>944</v>
      </c>
      <c r="C853" s="451">
        <v>0</v>
      </c>
      <c r="D853" s="453">
        <v>0</v>
      </c>
      <c r="E853" s="467">
        <v>0</v>
      </c>
      <c r="F853" s="494"/>
      <c r="G853" s="451">
        <v>1000000</v>
      </c>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row>
    <row r="854" spans="1:110" ht="12.75" hidden="1" customHeight="1" x14ac:dyDescent="0.2">
      <c r="A854" s="470"/>
      <c r="B854" s="448" t="s">
        <v>945</v>
      </c>
      <c r="C854" s="451">
        <f>SUM(C855:C862)</f>
        <v>28534000</v>
      </c>
      <c r="D854" s="453">
        <f>SUM(D855:D862)</f>
        <v>21094783</v>
      </c>
      <c r="E854" s="453">
        <f>SUM(E855:E862)</f>
        <v>20555963.350000001</v>
      </c>
      <c r="F854" s="494">
        <f>SUM(F855:F862)</f>
        <v>9573359.3100000005</v>
      </c>
      <c r="G854" s="451">
        <f>SUM(G855:G871)</f>
        <v>26250000</v>
      </c>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row>
    <row r="855" spans="1:110" ht="12.75" hidden="1" customHeight="1" x14ac:dyDescent="0.2">
      <c r="A855" s="470"/>
      <c r="B855" s="521" t="s">
        <v>946</v>
      </c>
      <c r="C855" s="451">
        <v>700000</v>
      </c>
      <c r="D855" s="453">
        <v>700000</v>
      </c>
      <c r="E855" s="467">
        <v>600000</v>
      </c>
      <c r="F855" s="303">
        <v>0</v>
      </c>
      <c r="G855" s="113">
        <v>0</v>
      </c>
    </row>
    <row r="856" spans="1:110" ht="12.75" hidden="1" customHeight="1" x14ac:dyDescent="0.2">
      <c r="A856" s="470"/>
      <c r="B856" s="521" t="s">
        <v>947</v>
      </c>
      <c r="C856" s="451"/>
      <c r="D856" s="453"/>
      <c r="E856" s="467"/>
      <c r="F856" s="303">
        <v>0</v>
      </c>
      <c r="G856" s="113">
        <v>900000</v>
      </c>
    </row>
    <row r="857" spans="1:110" ht="12.75" hidden="1" customHeight="1" x14ac:dyDescent="0.2">
      <c r="A857" s="470"/>
      <c r="B857" s="521" t="s">
        <v>948</v>
      </c>
      <c r="C857" s="451">
        <v>160000</v>
      </c>
      <c r="D857" s="453">
        <v>160000</v>
      </c>
      <c r="E857" s="467">
        <v>50000</v>
      </c>
      <c r="F857" s="303">
        <v>0</v>
      </c>
      <c r="G857" s="113">
        <v>0</v>
      </c>
    </row>
    <row r="858" spans="1:110" ht="12.75" hidden="1" customHeight="1" x14ac:dyDescent="0.2">
      <c r="A858" s="470"/>
      <c r="B858" s="521" t="s">
        <v>949</v>
      </c>
      <c r="C858" s="451">
        <v>14645000</v>
      </c>
      <c r="D858" s="453">
        <f>14645000-3000000-1104217-748000</f>
        <v>9792783</v>
      </c>
      <c r="E858" s="467">
        <v>9700000</v>
      </c>
      <c r="F858" s="303">
        <v>8000</v>
      </c>
      <c r="G858" s="114">
        <v>0</v>
      </c>
    </row>
    <row r="859" spans="1:110" ht="12.75" hidden="1" customHeight="1" x14ac:dyDescent="0.2">
      <c r="A859" s="470"/>
      <c r="B859" s="521" t="s">
        <v>950</v>
      </c>
      <c r="C859" s="451">
        <v>0</v>
      </c>
      <c r="D859" s="453">
        <v>748000</v>
      </c>
      <c r="E859" s="467">
        <v>679297.55</v>
      </c>
      <c r="F859" s="303">
        <v>747662.55</v>
      </c>
      <c r="G859" s="113">
        <v>0</v>
      </c>
    </row>
    <row r="860" spans="1:110" s="2" customFormat="1" ht="12.75" hidden="1" customHeight="1" x14ac:dyDescent="0.2">
      <c r="A860" s="470"/>
      <c r="B860" s="521" t="s">
        <v>951</v>
      </c>
      <c r="C860" s="449">
        <v>8067000</v>
      </c>
      <c r="D860" s="453">
        <f>8067000-1700000-727000</f>
        <v>5640000</v>
      </c>
      <c r="E860" s="467">
        <v>5600000</v>
      </c>
      <c r="F860" s="303">
        <v>4973916.7300000004</v>
      </c>
      <c r="G860" s="113">
        <v>0</v>
      </c>
    </row>
    <row r="861" spans="1:110" s="2" customFormat="1" ht="12.75" hidden="1" customHeight="1" x14ac:dyDescent="0.2">
      <c r="A861" s="470"/>
      <c r="B861" s="521" t="s">
        <v>952</v>
      </c>
      <c r="C861" s="449">
        <v>3372000</v>
      </c>
      <c r="D861" s="453">
        <f>3372000-572000</f>
        <v>2800000</v>
      </c>
      <c r="E861" s="467">
        <v>2672665.7999999998</v>
      </c>
      <c r="F861" s="303">
        <v>2589780.7999999998</v>
      </c>
      <c r="G861" s="114">
        <v>0</v>
      </c>
    </row>
    <row r="862" spans="1:110" s="2" customFormat="1" ht="12.75" hidden="1" customHeight="1" x14ac:dyDescent="0.2">
      <c r="A862" s="470"/>
      <c r="B862" s="521" t="s">
        <v>953</v>
      </c>
      <c r="C862" s="449">
        <v>1590000</v>
      </c>
      <c r="D862" s="453">
        <f>1590000-336000</f>
        <v>1254000</v>
      </c>
      <c r="E862" s="467">
        <v>1254000</v>
      </c>
      <c r="F862" s="303">
        <v>1253999.23</v>
      </c>
      <c r="G862" s="113">
        <v>0</v>
      </c>
    </row>
    <row r="863" spans="1:110" s="2" customFormat="1" ht="12.75" hidden="1" customHeight="1" x14ac:dyDescent="0.2">
      <c r="A863" s="470"/>
      <c r="B863" s="534" t="s">
        <v>954</v>
      </c>
      <c r="C863" s="451"/>
      <c r="D863" s="453"/>
      <c r="E863" s="467"/>
      <c r="F863" s="506"/>
      <c r="G863" s="449">
        <v>200000</v>
      </c>
    </row>
    <row r="864" spans="1:110" s="2" customFormat="1" ht="12.75" hidden="1" customHeight="1" x14ac:dyDescent="0.2">
      <c r="A864" s="470"/>
      <c r="B864" s="535" t="s">
        <v>955</v>
      </c>
      <c r="C864" s="449"/>
      <c r="D864" s="453"/>
      <c r="E864" s="467"/>
      <c r="F864" s="506"/>
      <c r="G864" s="449">
        <v>4750000</v>
      </c>
    </row>
    <row r="865" spans="1:7" s="2" customFormat="1" ht="12.75" hidden="1" customHeight="1" x14ac:dyDescent="0.2">
      <c r="A865" s="470"/>
      <c r="B865" s="535" t="s">
        <v>956</v>
      </c>
      <c r="C865" s="451"/>
      <c r="D865" s="453"/>
      <c r="E865" s="454"/>
      <c r="F865" s="506"/>
      <c r="G865" s="451">
        <v>3300000</v>
      </c>
    </row>
    <row r="866" spans="1:7" s="2" customFormat="1" ht="12.75" hidden="1" customHeight="1" x14ac:dyDescent="0.2">
      <c r="A866" s="470"/>
      <c r="B866" s="535" t="s">
        <v>957</v>
      </c>
      <c r="C866" s="449"/>
      <c r="D866" s="453"/>
      <c r="E866" s="467"/>
      <c r="F866" s="506"/>
      <c r="G866" s="449">
        <v>3750000</v>
      </c>
    </row>
    <row r="867" spans="1:7" s="2" customFormat="1" ht="12.75" hidden="1" customHeight="1" x14ac:dyDescent="0.2">
      <c r="A867" s="470"/>
      <c r="B867" s="535" t="s">
        <v>958</v>
      </c>
      <c r="C867" s="451"/>
      <c r="D867" s="453"/>
      <c r="E867" s="454"/>
      <c r="F867" s="506"/>
      <c r="G867" s="449">
        <v>2050000</v>
      </c>
    </row>
    <row r="868" spans="1:7" s="2" customFormat="1" ht="12.75" hidden="1" customHeight="1" x14ac:dyDescent="0.2">
      <c r="A868" s="470"/>
      <c r="B868" s="535" t="s">
        <v>959</v>
      </c>
      <c r="C868" s="451"/>
      <c r="D868" s="453"/>
      <c r="E868" s="454"/>
      <c r="F868" s="506"/>
      <c r="G868" s="451">
        <v>2000000</v>
      </c>
    </row>
    <row r="869" spans="1:7" s="2" customFormat="1" ht="12.75" hidden="1" customHeight="1" x14ac:dyDescent="0.2">
      <c r="A869" s="470"/>
      <c r="B869" s="535" t="s">
        <v>960</v>
      </c>
      <c r="C869" s="451"/>
      <c r="D869" s="453"/>
      <c r="E869" s="467"/>
      <c r="F869" s="506"/>
      <c r="G869" s="451">
        <v>6000000</v>
      </c>
    </row>
    <row r="870" spans="1:7" s="2" customFormat="1" ht="12.75" hidden="1" customHeight="1" x14ac:dyDescent="0.2">
      <c r="A870" s="470"/>
      <c r="B870" s="535" t="s">
        <v>961</v>
      </c>
      <c r="C870" s="451"/>
      <c r="D870" s="453"/>
      <c r="E870" s="467"/>
      <c r="F870" s="506"/>
      <c r="G870" s="451">
        <v>2000000</v>
      </c>
    </row>
    <row r="871" spans="1:7" s="2" customFormat="1" ht="12.75" hidden="1" customHeight="1" x14ac:dyDescent="0.2">
      <c r="A871" s="470"/>
      <c r="B871" s="535" t="s">
        <v>962</v>
      </c>
      <c r="C871" s="449"/>
      <c r="D871" s="453"/>
      <c r="E871" s="467"/>
      <c r="F871" s="506"/>
      <c r="G871" s="449">
        <v>1300000</v>
      </c>
    </row>
    <row r="872" spans="1:7" s="2" customFormat="1" ht="12.75" hidden="1" customHeight="1" x14ac:dyDescent="0.2">
      <c r="A872" s="442">
        <v>3699</v>
      </c>
      <c r="B872" s="532" t="s">
        <v>963</v>
      </c>
      <c r="C872" s="446">
        <f>C873</f>
        <v>10000</v>
      </c>
      <c r="D872" s="468">
        <f>D873</f>
        <v>10000</v>
      </c>
      <c r="E872" s="468">
        <f>E873</f>
        <v>10000</v>
      </c>
      <c r="F872" s="300">
        <v>0</v>
      </c>
      <c r="G872" s="109">
        <v>0</v>
      </c>
    </row>
    <row r="873" spans="1:7" s="2" customFormat="1" ht="12.75" hidden="1" customHeight="1" x14ac:dyDescent="0.2">
      <c r="A873" s="470"/>
      <c r="B873" s="536" t="s">
        <v>964</v>
      </c>
      <c r="C873" s="449">
        <v>10000</v>
      </c>
      <c r="D873" s="453">
        <v>10000</v>
      </c>
      <c r="E873" s="467">
        <v>10000</v>
      </c>
      <c r="F873" s="303">
        <v>0</v>
      </c>
      <c r="G873" s="114">
        <v>0</v>
      </c>
    </row>
    <row r="874" spans="1:7" s="2" customFormat="1" ht="12.75" hidden="1" customHeight="1" x14ac:dyDescent="0.2">
      <c r="A874" s="442">
        <v>4351</v>
      </c>
      <c r="B874" s="532" t="s">
        <v>965</v>
      </c>
      <c r="C874" s="446">
        <v>10000</v>
      </c>
      <c r="D874" s="468">
        <v>10000</v>
      </c>
      <c r="E874" s="468">
        <v>10000</v>
      </c>
      <c r="F874" s="300">
        <v>3512.87</v>
      </c>
      <c r="G874" s="105">
        <v>10000</v>
      </c>
    </row>
    <row r="875" spans="1:7" s="2" customFormat="1" ht="12.75" hidden="1" customHeight="1" x14ac:dyDescent="0.2">
      <c r="A875" s="442">
        <v>4374</v>
      </c>
      <c r="B875" s="532" t="s">
        <v>753</v>
      </c>
      <c r="C875" s="444">
        <f>C876</f>
        <v>1015000</v>
      </c>
      <c r="D875" s="468">
        <f>D876</f>
        <v>915000</v>
      </c>
      <c r="E875" s="468">
        <f>E876</f>
        <v>915000</v>
      </c>
      <c r="F875" s="469">
        <f>F876</f>
        <v>630565.32999999996</v>
      </c>
      <c r="G875" s="444">
        <f>G876</f>
        <v>850000</v>
      </c>
    </row>
    <row r="876" spans="1:7" ht="12.75" hidden="1" customHeight="1" x14ac:dyDescent="0.2">
      <c r="A876" s="470"/>
      <c r="B876" s="466" t="s">
        <v>966</v>
      </c>
      <c r="C876" s="451">
        <f>SUM(C877,C878)</f>
        <v>1015000</v>
      </c>
      <c r="D876" s="453">
        <f>SUM(D877,D878)</f>
        <v>915000</v>
      </c>
      <c r="E876" s="453">
        <f>SUM(E877,E878)</f>
        <v>915000</v>
      </c>
      <c r="F876" s="494">
        <f>SUM(F877,F878)</f>
        <v>630565.32999999996</v>
      </c>
      <c r="G876" s="451">
        <f>SUM(G877,G878)</f>
        <v>850000</v>
      </c>
    </row>
    <row r="877" spans="1:7" ht="12.75" hidden="1" customHeight="1" x14ac:dyDescent="0.2">
      <c r="A877" s="537"/>
      <c r="B877" s="495" t="s">
        <v>967</v>
      </c>
      <c r="C877" s="451">
        <v>690000</v>
      </c>
      <c r="D877" s="453">
        <v>690000</v>
      </c>
      <c r="E877" s="467">
        <v>690000</v>
      </c>
      <c r="F877" s="303">
        <v>630565.32999999996</v>
      </c>
      <c r="G877" s="113">
        <v>600000</v>
      </c>
    </row>
    <row r="878" spans="1:7" ht="12.75" hidden="1" customHeight="1" x14ac:dyDescent="0.2">
      <c r="A878" s="537"/>
      <c r="B878" s="538" t="s">
        <v>968</v>
      </c>
      <c r="C878" s="451">
        <v>325000</v>
      </c>
      <c r="D878" s="453">
        <f>325000-100000</f>
        <v>225000</v>
      </c>
      <c r="E878" s="467">
        <v>225000</v>
      </c>
      <c r="F878" s="303">
        <v>0</v>
      </c>
      <c r="G878" s="113">
        <v>250000</v>
      </c>
    </row>
    <row r="879" spans="1:7" ht="12.75" hidden="1" customHeight="1" x14ac:dyDescent="0.2">
      <c r="A879" s="442">
        <v>6171</v>
      </c>
      <c r="B879" s="532" t="s">
        <v>969</v>
      </c>
      <c r="C879" s="446">
        <f>SUM(C880:C883)</f>
        <v>910000</v>
      </c>
      <c r="D879" s="468">
        <f>SUM(D880:D883)</f>
        <v>912000</v>
      </c>
      <c r="E879" s="468">
        <f>SUM(E880:E883)</f>
        <v>592000</v>
      </c>
      <c r="F879" s="469">
        <f>SUM(F880:F883)</f>
        <v>217174.47</v>
      </c>
      <c r="G879" s="446">
        <f>SUM(G880:G884)</f>
        <v>2550000</v>
      </c>
    </row>
    <row r="880" spans="1:7" ht="12.75" hidden="1" customHeight="1" x14ac:dyDescent="0.2">
      <c r="A880" s="470"/>
      <c r="B880" s="471" t="s">
        <v>970</v>
      </c>
      <c r="C880" s="451">
        <f>20000+220000</f>
        <v>240000</v>
      </c>
      <c r="D880" s="453">
        <v>140000</v>
      </c>
      <c r="E880" s="467">
        <v>20000</v>
      </c>
      <c r="F880" s="303">
        <v>2000</v>
      </c>
      <c r="G880" s="113">
        <v>50000</v>
      </c>
    </row>
    <row r="881" spans="1:256" ht="12.75" hidden="1" customHeight="1" x14ac:dyDescent="0.2">
      <c r="A881" s="537"/>
      <c r="B881" s="471" t="s">
        <v>971</v>
      </c>
      <c r="C881" s="451">
        <v>70000</v>
      </c>
      <c r="D881" s="453">
        <v>172000</v>
      </c>
      <c r="E881" s="467">
        <v>172000</v>
      </c>
      <c r="F881" s="303">
        <v>215174.47</v>
      </c>
      <c r="G881" s="113">
        <v>0</v>
      </c>
    </row>
    <row r="882" spans="1:256" ht="12.75" hidden="1" customHeight="1" x14ac:dyDescent="0.2">
      <c r="A882" s="537"/>
      <c r="B882" s="473" t="s">
        <v>972</v>
      </c>
      <c r="C882" s="451">
        <v>600000</v>
      </c>
      <c r="D882" s="453">
        <v>600000</v>
      </c>
      <c r="E882" s="467">
        <v>400000</v>
      </c>
      <c r="F882" s="303">
        <v>0</v>
      </c>
      <c r="G882" s="113">
        <v>2000000</v>
      </c>
    </row>
    <row r="883" spans="1:256" ht="12.75" hidden="1" customHeight="1" x14ac:dyDescent="0.2">
      <c r="A883" s="470"/>
      <c r="B883" s="473" t="s">
        <v>973</v>
      </c>
      <c r="C883" s="451">
        <v>0</v>
      </c>
      <c r="D883" s="453">
        <v>0</v>
      </c>
      <c r="E883" s="467">
        <v>0</v>
      </c>
      <c r="F883" s="303">
        <v>0</v>
      </c>
      <c r="G883" s="113">
        <v>300000</v>
      </c>
    </row>
    <row r="884" spans="1:256" ht="12.75" hidden="1" customHeight="1" x14ac:dyDescent="0.2">
      <c r="A884" s="539"/>
      <c r="B884" s="501" t="s">
        <v>974</v>
      </c>
      <c r="C884" s="458">
        <v>0</v>
      </c>
      <c r="D884" s="453">
        <v>0</v>
      </c>
      <c r="E884" s="502">
        <v>0</v>
      </c>
      <c r="F884" s="303">
        <v>0</v>
      </c>
      <c r="G884" s="166">
        <v>200000</v>
      </c>
    </row>
    <row r="885" spans="1:256" s="540" customFormat="1" ht="20.25" hidden="1" x14ac:dyDescent="0.3">
      <c r="A885" s="64"/>
      <c r="B885" s="541" t="s">
        <v>52</v>
      </c>
      <c r="C885" s="280">
        <f>SUM(C886+C891+C896)</f>
        <v>1211750</v>
      </c>
      <c r="D885" s="542">
        <f>SUM(D886+D891+D896)</f>
        <v>637750</v>
      </c>
      <c r="E885" s="280">
        <f>SUM(E886+E891+E896)</f>
        <v>379640</v>
      </c>
      <c r="F885" s="279">
        <f>SUM(F886+F891+F896)</f>
        <v>120303.64</v>
      </c>
      <c r="G885" s="280">
        <f>SUM(G886+G891+G896)</f>
        <v>600000</v>
      </c>
      <c r="H885" s="32"/>
      <c r="IP885" s="98"/>
      <c r="IQ885" s="98"/>
      <c r="IR885" s="98"/>
      <c r="IS885" s="98"/>
      <c r="IT885" s="98"/>
      <c r="IU885" s="98"/>
      <c r="IV885" s="98"/>
    </row>
    <row r="886" spans="1:256" s="540" customFormat="1" hidden="1" x14ac:dyDescent="0.2">
      <c r="A886" s="102">
        <v>2169</v>
      </c>
      <c r="B886" s="103" t="s">
        <v>975</v>
      </c>
      <c r="C886" s="105">
        <f>SUM(C887+C888+C889)</f>
        <v>250000</v>
      </c>
      <c r="D886" s="105">
        <f>SUM(D887+D888+D889+D890)</f>
        <v>250000</v>
      </c>
      <c r="E886" s="105">
        <f>SUM(E887+E888+E889+E890)</f>
        <v>9000</v>
      </c>
      <c r="F886" s="105">
        <f>SUM(F887+F888+F889+F890)</f>
        <v>2553.6400000000003</v>
      </c>
      <c r="G886" s="105">
        <v>250000</v>
      </c>
      <c r="H886" s="88"/>
      <c r="IP886" s="98"/>
      <c r="IQ886" s="98"/>
      <c r="IR886" s="98"/>
      <c r="IS886" s="98"/>
      <c r="IT886" s="98"/>
      <c r="IU886" s="98"/>
      <c r="IV886" s="98"/>
    </row>
    <row r="887" spans="1:256" s="540" customFormat="1" hidden="1" x14ac:dyDescent="0.2">
      <c r="A887" s="102"/>
      <c r="B887" s="305" t="s">
        <v>976</v>
      </c>
      <c r="C887" s="113">
        <v>47000</v>
      </c>
      <c r="D887" s="113">
        <v>47000</v>
      </c>
      <c r="E887" s="113">
        <v>3000</v>
      </c>
      <c r="F887" s="113">
        <v>0</v>
      </c>
      <c r="G887" s="114">
        <v>47000</v>
      </c>
      <c r="H887" s="32"/>
      <c r="IP887" s="98"/>
      <c r="IQ887" s="98"/>
      <c r="IR887" s="98"/>
      <c r="IS887" s="98"/>
      <c r="IT887" s="98"/>
      <c r="IU887" s="98"/>
      <c r="IV887" s="98"/>
    </row>
    <row r="888" spans="1:256" s="540" customFormat="1" hidden="1" x14ac:dyDescent="0.2">
      <c r="A888" s="102"/>
      <c r="B888" s="305" t="s">
        <v>977</v>
      </c>
      <c r="C888" s="113">
        <v>200000</v>
      </c>
      <c r="D888" s="113">
        <v>199000</v>
      </c>
      <c r="E888" s="113">
        <v>5000</v>
      </c>
      <c r="F888" s="113">
        <v>1553.64</v>
      </c>
      <c r="G888" s="114">
        <v>200000</v>
      </c>
      <c r="H888" s="32"/>
      <c r="IP888" s="98"/>
      <c r="IQ888" s="98"/>
      <c r="IR888" s="98"/>
      <c r="IS888" s="98"/>
      <c r="IT888" s="98"/>
      <c r="IU888" s="98"/>
      <c r="IV888" s="98"/>
    </row>
    <row r="889" spans="1:256" s="540" customFormat="1" hidden="1" x14ac:dyDescent="0.2">
      <c r="A889" s="102"/>
      <c r="B889" s="305" t="s">
        <v>978</v>
      </c>
      <c r="C889" s="113">
        <v>3000</v>
      </c>
      <c r="D889" s="113">
        <v>3000</v>
      </c>
      <c r="E889" s="113">
        <v>0</v>
      </c>
      <c r="F889" s="113">
        <v>0</v>
      </c>
      <c r="G889" s="114">
        <v>3000</v>
      </c>
      <c r="H889" s="32"/>
      <c r="IP889" s="98"/>
      <c r="IQ889" s="98"/>
      <c r="IR889" s="98"/>
      <c r="IS889" s="98"/>
      <c r="IT889" s="98"/>
      <c r="IU889" s="98"/>
      <c r="IV889" s="98"/>
    </row>
    <row r="890" spans="1:256" s="540" customFormat="1" hidden="1" x14ac:dyDescent="0.2">
      <c r="A890" s="102"/>
      <c r="B890" s="305" t="s">
        <v>979</v>
      </c>
      <c r="C890" s="113">
        <v>0</v>
      </c>
      <c r="D890" s="113">
        <v>1000</v>
      </c>
      <c r="E890" s="113">
        <v>1000</v>
      </c>
      <c r="F890" s="113">
        <v>1000</v>
      </c>
      <c r="G890" s="114">
        <v>0</v>
      </c>
      <c r="H890" s="32"/>
      <c r="IP890" s="98"/>
      <c r="IQ890" s="98"/>
      <c r="IR890" s="98"/>
      <c r="IS890" s="98"/>
      <c r="IT890" s="98"/>
      <c r="IU890" s="98"/>
      <c r="IV890" s="98"/>
    </row>
    <row r="891" spans="1:256" s="540" customFormat="1" hidden="1" x14ac:dyDescent="0.2">
      <c r="A891" s="106">
        <v>3635</v>
      </c>
      <c r="B891" s="107" t="s">
        <v>980</v>
      </c>
      <c r="C891" s="109">
        <f>SUM(C892+C893+C894+C895)</f>
        <v>387750</v>
      </c>
      <c r="D891" s="109">
        <f>SUM(D892+D893+D894+D895)</f>
        <v>387750</v>
      </c>
      <c r="E891" s="109">
        <f>SUM(E892+E893+E894+E895)</f>
        <v>370640</v>
      </c>
      <c r="F891" s="109">
        <f>SUM(F892+F893+F894+F895)</f>
        <v>117750</v>
      </c>
      <c r="G891" s="109">
        <f>SUM(G892+G893+G894+G895)</f>
        <v>350000</v>
      </c>
      <c r="H891" s="88"/>
      <c r="IP891" s="98"/>
      <c r="IQ891" s="98"/>
      <c r="IR891" s="98"/>
      <c r="IS891" s="98"/>
      <c r="IT891" s="98"/>
      <c r="IU891" s="98"/>
      <c r="IV891" s="98"/>
    </row>
    <row r="892" spans="1:256" s="540" customFormat="1" hidden="1" x14ac:dyDescent="0.2">
      <c r="A892" s="111"/>
      <c r="B892" s="112" t="s">
        <v>981</v>
      </c>
      <c r="C892" s="113">
        <v>20000</v>
      </c>
      <c r="D892" s="113">
        <v>20000</v>
      </c>
      <c r="E892" s="113">
        <v>16940</v>
      </c>
      <c r="F892" s="113">
        <v>0</v>
      </c>
      <c r="G892" s="114">
        <v>50000</v>
      </c>
      <c r="H892" s="88"/>
      <c r="IP892" s="98"/>
      <c r="IQ892" s="98"/>
      <c r="IR892" s="98"/>
      <c r="IS892" s="98"/>
      <c r="IT892" s="98"/>
      <c r="IU892" s="98"/>
      <c r="IV892" s="98"/>
    </row>
    <row r="893" spans="1:256" s="540" customFormat="1" hidden="1" x14ac:dyDescent="0.2">
      <c r="A893" s="111"/>
      <c r="B893" s="112" t="s">
        <v>982</v>
      </c>
      <c r="C893" s="113">
        <v>250000</v>
      </c>
      <c r="D893" s="113">
        <v>250000</v>
      </c>
      <c r="E893" s="113">
        <v>235950</v>
      </c>
      <c r="F893" s="113">
        <v>0</v>
      </c>
      <c r="G893" s="114">
        <v>0</v>
      </c>
      <c r="H893" s="32"/>
      <c r="IP893" s="98"/>
      <c r="IQ893" s="98"/>
      <c r="IR893" s="98"/>
      <c r="IS893" s="98"/>
      <c r="IT893" s="98"/>
      <c r="IU893" s="98"/>
      <c r="IV893" s="98"/>
    </row>
    <row r="894" spans="1:256" s="540" customFormat="1" hidden="1" x14ac:dyDescent="0.2">
      <c r="A894" s="111"/>
      <c r="B894" s="112" t="s">
        <v>983</v>
      </c>
      <c r="C894" s="113">
        <v>0</v>
      </c>
      <c r="D894" s="113">
        <v>0</v>
      </c>
      <c r="E894" s="266">
        <v>0</v>
      </c>
      <c r="F894" s="266">
        <v>0</v>
      </c>
      <c r="G894" s="114">
        <v>300000</v>
      </c>
      <c r="H894" s="32"/>
      <c r="IP894" s="98"/>
      <c r="IQ894" s="98"/>
      <c r="IR894" s="98"/>
      <c r="IS894" s="98"/>
      <c r="IT894" s="98"/>
      <c r="IU894" s="98"/>
      <c r="IV894" s="98"/>
    </row>
    <row r="895" spans="1:256" s="540" customFormat="1" hidden="1" x14ac:dyDescent="0.2">
      <c r="A895" s="543"/>
      <c r="B895" s="112" t="s">
        <v>984</v>
      </c>
      <c r="C895" s="266">
        <v>117750</v>
      </c>
      <c r="D895" s="266">
        <v>117750</v>
      </c>
      <c r="E895" s="266">
        <v>117750</v>
      </c>
      <c r="F895" s="266">
        <v>117750</v>
      </c>
      <c r="G895" s="143">
        <v>0</v>
      </c>
      <c r="H895" s="32"/>
      <c r="IP895" s="98"/>
      <c r="IQ895" s="98"/>
      <c r="IR895" s="98"/>
      <c r="IS895" s="98"/>
      <c r="IT895" s="98"/>
      <c r="IU895" s="98"/>
      <c r="IV895" s="98"/>
    </row>
    <row r="896" spans="1:256" s="540" customFormat="1" ht="15.75" hidden="1" x14ac:dyDescent="0.25">
      <c r="A896" s="544"/>
      <c r="B896" s="64" t="s">
        <v>985</v>
      </c>
      <c r="C896" s="286">
        <v>574000</v>
      </c>
      <c r="D896" s="286">
        <v>0</v>
      </c>
      <c r="E896" s="286">
        <v>0</v>
      </c>
      <c r="F896" s="231">
        <v>0</v>
      </c>
      <c r="G896" s="286">
        <v>0</v>
      </c>
      <c r="H896" s="32"/>
      <c r="IP896" s="98"/>
      <c r="IQ896" s="98"/>
      <c r="IR896" s="98"/>
      <c r="IS896" s="98"/>
      <c r="IT896" s="98"/>
      <c r="IU896" s="98"/>
      <c r="IV896" s="98"/>
    </row>
    <row r="897" spans="1:256" s="540" customFormat="1" hidden="1" x14ac:dyDescent="0.2">
      <c r="A897" s="423">
        <v>3699</v>
      </c>
      <c r="B897" s="103" t="s">
        <v>986</v>
      </c>
      <c r="C897" s="105">
        <v>574000</v>
      </c>
      <c r="D897" s="105">
        <v>0</v>
      </c>
      <c r="E897" s="105">
        <v>0</v>
      </c>
      <c r="F897" s="105">
        <v>0</v>
      </c>
      <c r="G897" s="105">
        <v>0</v>
      </c>
      <c r="H897" s="88"/>
      <c r="IP897" s="98"/>
      <c r="IQ897" s="98"/>
      <c r="IR897" s="98"/>
      <c r="IS897" s="98"/>
      <c r="IT897" s="98"/>
      <c r="IU897" s="98"/>
      <c r="IV897" s="98"/>
    </row>
    <row r="898" spans="1:256" s="545" customFormat="1" hidden="1" x14ac:dyDescent="0.2">
      <c r="A898" s="420"/>
      <c r="B898" s="107"/>
      <c r="C898" s="266"/>
      <c r="D898" s="266"/>
      <c r="E898" s="266"/>
      <c r="F898" s="266"/>
      <c r="G898" s="266"/>
      <c r="H898" s="88"/>
      <c r="IP898" s="1"/>
      <c r="IQ898" s="1"/>
      <c r="IR898" s="1"/>
      <c r="IS898" s="1"/>
      <c r="IT898" s="1"/>
      <c r="IU898" s="1"/>
      <c r="IV898" s="1"/>
    </row>
    <row r="899" spans="1:256" s="244" customFormat="1" ht="20.25" hidden="1" x14ac:dyDescent="0.3">
      <c r="A899" s="311"/>
      <c r="B899" s="93" t="s">
        <v>54</v>
      </c>
      <c r="C899" s="546">
        <f>SUM(C900:C906,C908:C910,C913,C919)</f>
        <v>39215960</v>
      </c>
      <c r="D899" s="546">
        <f>SUM(D900:D906,D908:D910,D913,D919)</f>
        <v>110513968.37</v>
      </c>
      <c r="E899" s="546">
        <f>SUM(E900:E906,E908:E910,E913,E919)</f>
        <v>104362912.75</v>
      </c>
      <c r="F899" s="547">
        <f>SUM(F900:F906,F908:F910,F913,F919)</f>
        <v>111132121.87</v>
      </c>
      <c r="G899" s="546">
        <f>SUM(G900:G906,G908:G910,G913,G919)</f>
        <v>36184308.620000005</v>
      </c>
      <c r="H899" s="88"/>
    </row>
    <row r="900" spans="1:256" s="548" customFormat="1" ht="15.75" hidden="1" x14ac:dyDescent="0.2">
      <c r="A900" s="549" t="s">
        <v>987</v>
      </c>
      <c r="B900" s="389" t="s">
        <v>988</v>
      </c>
      <c r="C900" s="550">
        <v>50000</v>
      </c>
      <c r="D900" s="550">
        <v>50000</v>
      </c>
      <c r="E900" s="550">
        <v>50000</v>
      </c>
      <c r="F900" s="550">
        <v>50000</v>
      </c>
      <c r="G900" s="105">
        <v>10000</v>
      </c>
      <c r="H900" s="88"/>
    </row>
    <row r="901" spans="1:256" s="548" customFormat="1" ht="48.75" hidden="1" x14ac:dyDescent="0.2">
      <c r="A901" s="551" t="s">
        <v>989</v>
      </c>
      <c r="B901" s="369" t="s">
        <v>990</v>
      </c>
      <c r="C901" s="105">
        <f>12860.75+242500</f>
        <v>255360.75</v>
      </c>
      <c r="D901" s="105">
        <f>12860.75+242500</f>
        <v>255360.75</v>
      </c>
      <c r="E901" s="105">
        <f>12860.75+242500</f>
        <v>255360.75</v>
      </c>
      <c r="F901" s="105">
        <f>7186.9+120577.86</f>
        <v>127764.76</v>
      </c>
      <c r="G901" s="105">
        <f>6808.62+242500</f>
        <v>249308.62</v>
      </c>
      <c r="H901" s="32"/>
    </row>
    <row r="902" spans="1:256" s="98" customFormat="1" ht="12.75" hidden="1" customHeight="1" x14ac:dyDescent="0.3">
      <c r="A902" s="106">
        <v>3113</v>
      </c>
      <c r="B902" s="107" t="s">
        <v>991</v>
      </c>
      <c r="C902" s="109">
        <v>0</v>
      </c>
      <c r="D902" s="109">
        <f>26198.73+1237.11</f>
        <v>27435.84</v>
      </c>
      <c r="E902" s="109">
        <f>26198.73+1237.11</f>
        <v>27435.84</v>
      </c>
      <c r="F902" s="109">
        <f>26198.73+1237.11</f>
        <v>27435.84</v>
      </c>
      <c r="G902" s="105">
        <v>0</v>
      </c>
      <c r="H902" s="88"/>
      <c r="N902" s="552"/>
    </row>
    <row r="903" spans="1:256" s="98" customFormat="1" ht="12.75" hidden="1" customHeight="1" x14ac:dyDescent="0.3">
      <c r="A903" s="106">
        <v>3311</v>
      </c>
      <c r="B903" s="107" t="s">
        <v>992</v>
      </c>
      <c r="C903" s="109">
        <v>0</v>
      </c>
      <c r="D903" s="109">
        <v>291160.94</v>
      </c>
      <c r="E903" s="109">
        <v>291160.94</v>
      </c>
      <c r="F903" s="109">
        <v>291160.94</v>
      </c>
      <c r="G903" s="105">
        <v>0</v>
      </c>
      <c r="H903" s="88"/>
      <c r="N903" s="552"/>
    </row>
    <row r="904" spans="1:256" s="98" customFormat="1" ht="12.75" hidden="1" customHeight="1" x14ac:dyDescent="0.3">
      <c r="A904" s="106">
        <v>3392</v>
      </c>
      <c r="B904" s="107" t="s">
        <v>993</v>
      </c>
      <c r="C904" s="109">
        <v>0</v>
      </c>
      <c r="D904" s="109">
        <v>214337.64</v>
      </c>
      <c r="E904" s="109">
        <v>214337.64</v>
      </c>
      <c r="F904" s="109">
        <v>214337.64</v>
      </c>
      <c r="G904" s="105">
        <v>0</v>
      </c>
      <c r="H904" s="88"/>
      <c r="N904" s="552"/>
    </row>
    <row r="905" spans="1:256" s="98" customFormat="1" ht="12.75" hidden="1" customHeight="1" x14ac:dyDescent="0.3">
      <c r="A905" s="106">
        <v>3634</v>
      </c>
      <c r="B905" s="107" t="s">
        <v>994</v>
      </c>
      <c r="C905" s="109">
        <v>0</v>
      </c>
      <c r="D905" s="109">
        <v>7703155</v>
      </c>
      <c r="E905" s="109">
        <v>7703155</v>
      </c>
      <c r="F905" s="109">
        <v>7703693</v>
      </c>
      <c r="G905" s="105">
        <v>8000000</v>
      </c>
      <c r="H905" s="88"/>
      <c r="N905" s="553"/>
    </row>
    <row r="906" spans="1:256" s="548" customFormat="1" ht="15.75" hidden="1" x14ac:dyDescent="0.2">
      <c r="A906" s="102">
        <v>3639</v>
      </c>
      <c r="B906" s="103" t="s">
        <v>995</v>
      </c>
      <c r="C906" s="105">
        <f>C907</f>
        <v>150000</v>
      </c>
      <c r="D906" s="105">
        <f>D907</f>
        <v>150000</v>
      </c>
      <c r="E906" s="105">
        <f>E907</f>
        <v>100000</v>
      </c>
      <c r="F906" s="105">
        <f>F907</f>
        <v>47016</v>
      </c>
      <c r="G906" s="105">
        <f>G907</f>
        <v>150000</v>
      </c>
      <c r="H906" s="88"/>
    </row>
    <row r="907" spans="1:256" s="548" customFormat="1" ht="12.75" hidden="1" customHeight="1" x14ac:dyDescent="0.2">
      <c r="A907" s="106"/>
      <c r="B907" s="305" t="s">
        <v>996</v>
      </c>
      <c r="C907" s="114">
        <f>150*1000</f>
        <v>150000</v>
      </c>
      <c r="D907" s="114">
        <v>150000</v>
      </c>
      <c r="E907" s="113">
        <v>100000</v>
      </c>
      <c r="F907" s="113">
        <v>47016</v>
      </c>
      <c r="G907" s="114">
        <v>150000</v>
      </c>
      <c r="H907" s="88"/>
    </row>
    <row r="908" spans="1:256" hidden="1" x14ac:dyDescent="0.2">
      <c r="A908" s="106">
        <v>6171</v>
      </c>
      <c r="B908" s="554" t="s">
        <v>997</v>
      </c>
      <c r="C908" s="105">
        <v>200000</v>
      </c>
      <c r="D908" s="105">
        <v>200000</v>
      </c>
      <c r="E908" s="109">
        <v>100000</v>
      </c>
      <c r="F908" s="109">
        <v>3509</v>
      </c>
      <c r="G908" s="105">
        <v>150000</v>
      </c>
      <c r="H908" s="32"/>
    </row>
    <row r="909" spans="1:256" hidden="1" x14ac:dyDescent="0.2">
      <c r="A909" s="106">
        <v>6310</v>
      </c>
      <c r="B909" s="107" t="s">
        <v>998</v>
      </c>
      <c r="C909" s="109">
        <v>350000</v>
      </c>
      <c r="D909" s="109">
        <v>350000</v>
      </c>
      <c r="E909" s="109">
        <v>320000</v>
      </c>
      <c r="F909" s="109">
        <v>217186.23</v>
      </c>
      <c r="G909" s="105">
        <v>320000</v>
      </c>
      <c r="H909" s="88"/>
    </row>
    <row r="910" spans="1:256" hidden="1" x14ac:dyDescent="0.2">
      <c r="A910" s="106">
        <v>6399</v>
      </c>
      <c r="B910" s="107" t="s">
        <v>999</v>
      </c>
      <c r="C910" s="109">
        <f>SUM(C911:C912)</f>
        <v>28000000</v>
      </c>
      <c r="D910" s="109">
        <f>SUM(D911:D912)</f>
        <v>23831976</v>
      </c>
      <c r="E910" s="109">
        <f>SUM(E911:E912)</f>
        <v>25015870</v>
      </c>
      <c r="F910" s="109">
        <f>SUM(F911:F912)</f>
        <v>25015870</v>
      </c>
      <c r="G910" s="109">
        <f>SUM(G911:G912)</f>
        <v>26000000</v>
      </c>
      <c r="H910" s="88"/>
    </row>
    <row r="911" spans="1:256" hidden="1" x14ac:dyDescent="0.2">
      <c r="A911" s="111"/>
      <c r="B911" s="112" t="s">
        <v>1000</v>
      </c>
      <c r="C911" s="113">
        <v>25000000</v>
      </c>
      <c r="D911" s="109">
        <v>22015870</v>
      </c>
      <c r="E911" s="109">
        <v>22015870</v>
      </c>
      <c r="F911" s="109">
        <v>22015870</v>
      </c>
      <c r="G911" s="113">
        <v>23000000</v>
      </c>
      <c r="H911" s="88"/>
    </row>
    <row r="912" spans="1:256" hidden="1" x14ac:dyDescent="0.2">
      <c r="A912" s="111"/>
      <c r="B912" s="112" t="s">
        <v>1001</v>
      </c>
      <c r="C912" s="113">
        <v>3000000</v>
      </c>
      <c r="D912" s="113">
        <v>1816106</v>
      </c>
      <c r="E912" s="114">
        <v>3000000</v>
      </c>
      <c r="F912" s="114">
        <v>3000000</v>
      </c>
      <c r="G912" s="114">
        <v>3000000</v>
      </c>
      <c r="H912" s="88"/>
    </row>
    <row r="913" spans="1:14" s="98" customFormat="1" ht="12.75" hidden="1" customHeight="1" x14ac:dyDescent="0.3">
      <c r="A913" s="106">
        <v>6402</v>
      </c>
      <c r="B913" s="107" t="s">
        <v>1002</v>
      </c>
      <c r="C913" s="109">
        <f>SUM(C914:C918)</f>
        <v>0</v>
      </c>
      <c r="D913" s="109">
        <f>SUM(D914:D918)</f>
        <v>60592.58</v>
      </c>
      <c r="E913" s="109">
        <f>SUM(E914:E918)</f>
        <v>60592.58</v>
      </c>
      <c r="F913" s="109">
        <f>SUM(F914:F918)</f>
        <v>60592.58</v>
      </c>
      <c r="G913" s="109">
        <f>SUM(G914:G918)</f>
        <v>0</v>
      </c>
      <c r="H913" s="88"/>
      <c r="N913" s="553"/>
    </row>
    <row r="914" spans="1:14" s="2" customFormat="1" ht="12.75" hidden="1" customHeight="1" x14ac:dyDescent="0.3">
      <c r="A914" s="115"/>
      <c r="B914" s="159" t="s">
        <v>1003</v>
      </c>
      <c r="C914" s="113">
        <v>0</v>
      </c>
      <c r="D914" s="113">
        <v>2283</v>
      </c>
      <c r="E914" s="113">
        <v>2283</v>
      </c>
      <c r="F914" s="113">
        <v>2283</v>
      </c>
      <c r="G914" s="114">
        <v>0</v>
      </c>
      <c r="H914" s="88"/>
      <c r="N914" s="553"/>
    </row>
    <row r="915" spans="1:14" s="2" customFormat="1" ht="12.75" hidden="1" customHeight="1" x14ac:dyDescent="0.3">
      <c r="A915" s="115"/>
      <c r="B915" s="159" t="s">
        <v>1004</v>
      </c>
      <c r="C915" s="113">
        <v>0</v>
      </c>
      <c r="D915" s="113">
        <v>7004</v>
      </c>
      <c r="E915" s="113">
        <v>7004</v>
      </c>
      <c r="F915" s="113">
        <v>7004</v>
      </c>
      <c r="G915" s="114">
        <v>0</v>
      </c>
      <c r="H915" s="88"/>
      <c r="N915" s="553"/>
    </row>
    <row r="916" spans="1:14" s="2" customFormat="1" ht="12.75" hidden="1" customHeight="1" x14ac:dyDescent="0.3">
      <c r="A916" s="115"/>
      <c r="B916" s="159" t="s">
        <v>1005</v>
      </c>
      <c r="C916" s="113">
        <v>0</v>
      </c>
      <c r="D916" s="113">
        <v>31176</v>
      </c>
      <c r="E916" s="113">
        <v>31176</v>
      </c>
      <c r="F916" s="113">
        <v>31176</v>
      </c>
      <c r="G916" s="114">
        <v>0</v>
      </c>
      <c r="H916" s="88"/>
      <c r="N916" s="553"/>
    </row>
    <row r="917" spans="1:14" s="2" customFormat="1" ht="12.75" hidden="1" customHeight="1" x14ac:dyDescent="0.3">
      <c r="A917" s="115"/>
      <c r="B917" s="159" t="s">
        <v>1006</v>
      </c>
      <c r="C917" s="113">
        <v>0</v>
      </c>
      <c r="D917" s="113">
        <v>5607</v>
      </c>
      <c r="E917" s="113">
        <v>5607</v>
      </c>
      <c r="F917" s="113">
        <v>5607</v>
      </c>
      <c r="G917" s="114">
        <v>0</v>
      </c>
      <c r="H917" s="88"/>
      <c r="N917" s="553"/>
    </row>
    <row r="918" spans="1:14" s="2" customFormat="1" ht="12.75" hidden="1" customHeight="1" x14ac:dyDescent="0.3">
      <c r="A918" s="115"/>
      <c r="B918" s="159" t="s">
        <v>1007</v>
      </c>
      <c r="C918" s="113">
        <v>0</v>
      </c>
      <c r="D918" s="113">
        <v>14522.58</v>
      </c>
      <c r="E918" s="113">
        <v>14522.58</v>
      </c>
      <c r="F918" s="113">
        <v>14522.58</v>
      </c>
      <c r="G918" s="114">
        <v>0</v>
      </c>
      <c r="H918" s="88"/>
      <c r="N918" s="553"/>
    </row>
    <row r="919" spans="1:14" s="244" customFormat="1" ht="15.75" hidden="1" x14ac:dyDescent="0.25">
      <c r="A919" s="106">
        <v>6409</v>
      </c>
      <c r="B919" s="107" t="s">
        <v>1008</v>
      </c>
      <c r="C919" s="109">
        <f>SUM(C920:C921)</f>
        <v>10210599.25</v>
      </c>
      <c r="D919" s="109">
        <f>SUM(D920:D921)</f>
        <v>77379949.620000005</v>
      </c>
      <c r="E919" s="109">
        <f>SUM(E920:E921)</f>
        <v>70225000</v>
      </c>
      <c r="F919" s="109">
        <f>SUM(F920:F921)</f>
        <v>77373555.88000001</v>
      </c>
      <c r="G919" s="109">
        <f>SUM(G920:G921)</f>
        <v>1305000</v>
      </c>
      <c r="H919" s="88"/>
    </row>
    <row r="920" spans="1:14" s="98" customFormat="1" hidden="1" x14ac:dyDescent="0.2">
      <c r="A920" s="111"/>
      <c r="B920" s="112" t="s">
        <v>1009</v>
      </c>
      <c r="C920" s="113">
        <f>10000*1000-0.75+600</f>
        <v>10000599.25</v>
      </c>
      <c r="D920" s="113">
        <v>77154949.620000005</v>
      </c>
      <c r="E920" s="113">
        <v>70000000</v>
      </c>
      <c r="F920" s="113">
        <v>77154949.620000005</v>
      </c>
      <c r="G920" s="114">
        <v>1000000</v>
      </c>
      <c r="H920" s="88"/>
    </row>
    <row r="921" spans="1:14" s="98" customFormat="1" ht="36.75" hidden="1" x14ac:dyDescent="0.2">
      <c r="A921" s="555"/>
      <c r="B921" s="556" t="s">
        <v>1010</v>
      </c>
      <c r="C921" s="241">
        <v>210000</v>
      </c>
      <c r="D921" s="241">
        <v>225000</v>
      </c>
      <c r="E921" s="266">
        <v>225000</v>
      </c>
      <c r="F921" s="113">
        <v>218606.26</v>
      </c>
      <c r="G921" s="114">
        <f>(5+80+50+80+30+5+60)*1000-5000</f>
        <v>305000</v>
      </c>
      <c r="H921" s="32"/>
    </row>
    <row r="922" spans="1:14" s="98" customFormat="1" ht="23.25" hidden="1" x14ac:dyDescent="0.35">
      <c r="A922" s="557"/>
      <c r="B922" s="558" t="s">
        <v>55</v>
      </c>
      <c r="C922" s="362">
        <f>SUM(C266+C354+C481+C486+C492+C503+C507+C511+C604+C608+C625+C633+C673+C679+C702+C885+C899)</f>
        <v>870089265</v>
      </c>
      <c r="D922" s="362">
        <f>SUM(D266+D354+D481+D486+D492+D503+D507+D511+D604+D608+D625+D633+D673+D679+D702+D885+D899)</f>
        <v>866332786.38999999</v>
      </c>
      <c r="E922" s="362">
        <f>SUM(E266+E354+E481+E486+E492+E503+E507+E511+E604+E608+E625+E633+E673+E679+E702+E885+E899)</f>
        <v>772802863.4000001</v>
      </c>
      <c r="F922" s="362">
        <f>SUM(F266+F354+F481+F486+F492+F503+F507+F511+F604+F608+F625+F633+F673+F679+F702+F885+F899)</f>
        <v>495324827.22000003</v>
      </c>
      <c r="G922" s="362">
        <f>SUM(G266+G354+G481+G486+G492+G503+G507+G511+G604+G608+G625+G633+G673+G679+G702+G885+G899)</f>
        <v>886320745.25</v>
      </c>
      <c r="H922" s="32"/>
    </row>
    <row r="923" spans="1:14" hidden="1" x14ac:dyDescent="0.2">
      <c r="B923" s="559"/>
      <c r="F923" s="1"/>
    </row>
    <row r="924" spans="1:14" x14ac:dyDescent="0.2">
      <c r="F924" s="1"/>
    </row>
    <row r="925" spans="1:14" s="98" customFormat="1" x14ac:dyDescent="0.2">
      <c r="A925" s="1"/>
      <c r="B925" s="1"/>
      <c r="C925" s="1"/>
      <c r="D925" s="1"/>
      <c r="E925" s="1"/>
      <c r="F925" s="2"/>
      <c r="G925" s="1"/>
      <c r="H925" s="1"/>
    </row>
    <row r="926" spans="1:14" s="98" customFormat="1" x14ac:dyDescent="0.2">
      <c r="A926" s="1"/>
      <c r="B926" s="1"/>
      <c r="C926" s="1"/>
      <c r="D926" s="1"/>
      <c r="E926" s="1"/>
      <c r="F926" s="2"/>
      <c r="G926" s="1"/>
      <c r="H926" s="1"/>
    </row>
  </sheetData>
  <sheetProtection selectLockedCells="1" selectUnlockedCells="1"/>
  <printOptions horizontalCentered="1"/>
  <pageMargins left="0" right="0" top="0.39375000000000004" bottom="0.39375000000000004" header="0.51180555555555562" footer="0"/>
  <pageSetup paperSize="9" firstPageNumber="0" fitToHeight="0" orientation="landscape" horizontalDpi="300" verticalDpi="300"/>
  <headerFooter>
    <oddFooter>&amp;C&amp;P</oddFooter>
  </headerFooter>
  <rowBreaks count="2" manualBreakCount="2">
    <brk id="50" max="16383" man="1"/>
    <brk id="263" max="16383" man="1"/>
  </rowBreaks>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IV35"/>
  <sheetViews>
    <sheetView topLeftCell="B1" zoomScale="70" workbookViewId="0">
      <pane ySplit="2" topLeftCell="A3" activePane="bottomLeft" state="frozen"/>
      <selection activeCell="B1" sqref="B1"/>
      <selection pane="bottomLeft" activeCell="B1" sqref="B1"/>
    </sheetView>
  </sheetViews>
  <sheetFormatPr defaultColWidth="9.5703125" defaultRowHeight="12.75" x14ac:dyDescent="0.2"/>
  <cols>
    <col min="1" max="1" width="20.85546875" style="1" hidden="1" customWidth="1"/>
    <col min="2" max="2" width="84.7109375" style="1" customWidth="1"/>
    <col min="3" max="3" width="26.28515625" style="1" hidden="1" customWidth="1"/>
    <col min="4" max="4" width="26.140625" style="1" hidden="1" customWidth="1"/>
    <col min="5" max="5" width="26.28515625" style="1" hidden="1" customWidth="1"/>
    <col min="6" max="6" width="26.28515625" style="2" hidden="1" customWidth="1"/>
    <col min="7" max="7" width="26.28515625" style="1" customWidth="1"/>
    <col min="8" max="9" width="24.28515625" style="1" hidden="1" customWidth="1"/>
    <col min="10" max="15" width="26.28515625" style="1" customWidth="1"/>
    <col min="16" max="16384" width="9.5703125" style="1"/>
  </cols>
  <sheetData>
    <row r="1" spans="1:15" ht="15.75" x14ac:dyDescent="0.25">
      <c r="G1" s="560"/>
      <c r="M1" s="560" t="s">
        <v>0</v>
      </c>
      <c r="O1" s="560" t="s">
        <v>0</v>
      </c>
    </row>
    <row r="2" spans="1:15" ht="91.9" customHeight="1" x14ac:dyDescent="0.2">
      <c r="A2" s="8" t="s">
        <v>1</v>
      </c>
      <c r="B2" s="9" t="s">
        <v>1011</v>
      </c>
      <c r="C2" s="561" t="s">
        <v>1012</v>
      </c>
      <c r="D2" s="11" t="s">
        <v>1013</v>
      </c>
      <c r="E2" s="11" t="s">
        <v>1014</v>
      </c>
      <c r="F2" s="562" t="s">
        <v>1015</v>
      </c>
      <c r="G2" s="11" t="s">
        <v>1016</v>
      </c>
      <c r="H2" s="11"/>
      <c r="I2" s="11"/>
      <c r="J2" s="563" t="s">
        <v>1017</v>
      </c>
      <c r="K2" s="564" t="s">
        <v>1018</v>
      </c>
      <c r="L2" s="564" t="s">
        <v>1019</v>
      </c>
      <c r="M2" s="11" t="s">
        <v>1020</v>
      </c>
      <c r="N2" s="11" t="s">
        <v>1021</v>
      </c>
      <c r="O2" s="11" t="s">
        <v>1022</v>
      </c>
    </row>
    <row r="3" spans="1:15" ht="27.75" x14ac:dyDescent="0.3">
      <c r="A3" s="92"/>
      <c r="B3" s="93" t="s">
        <v>56</v>
      </c>
      <c r="C3" s="565"/>
      <c r="D3" s="94"/>
      <c r="E3" s="95"/>
      <c r="F3" s="566"/>
      <c r="G3" s="567"/>
      <c r="H3" s="568" t="s">
        <v>1023</v>
      </c>
      <c r="I3" s="562" t="s">
        <v>1024</v>
      </c>
      <c r="J3" s="11"/>
      <c r="K3" s="11"/>
      <c r="L3" s="92"/>
      <c r="M3" s="92"/>
      <c r="N3" s="92"/>
      <c r="O3" s="92"/>
    </row>
    <row r="4" spans="1:15" s="98" customFormat="1" ht="18" x14ac:dyDescent="0.25">
      <c r="A4" s="99"/>
      <c r="B4" s="569" t="s">
        <v>57</v>
      </c>
      <c r="C4" s="570">
        <v>520342400</v>
      </c>
      <c r="D4" s="570">
        <v>515639325.25999999</v>
      </c>
      <c r="E4" s="570">
        <v>520076147.83999997</v>
      </c>
      <c r="F4" s="571">
        <v>450628042.74000001</v>
      </c>
      <c r="G4" s="570">
        <v>545682000</v>
      </c>
      <c r="H4" s="572" t="e">
        <f>SUM(#REF!,#REF!,#REF!,#REF!)</f>
        <v>#REF!</v>
      </c>
      <c r="I4" s="573" t="e">
        <f>SUM(#REF!,#REF!,#REF!,#REF!)</f>
        <v>#REF!</v>
      </c>
      <c r="J4" s="574"/>
      <c r="K4" s="574"/>
      <c r="L4" s="575"/>
      <c r="M4" s="575"/>
      <c r="N4" s="575"/>
      <c r="O4" s="575"/>
    </row>
    <row r="5" spans="1:15" s="98" customFormat="1" ht="18.75" customHeight="1" x14ac:dyDescent="0.25">
      <c r="A5" s="575"/>
      <c r="B5" s="99" t="s">
        <v>10</v>
      </c>
      <c r="C5" s="576">
        <v>153980616.31999999</v>
      </c>
      <c r="D5" s="577">
        <v>150828199.38999999</v>
      </c>
      <c r="E5" s="577">
        <v>149786193.13999999</v>
      </c>
      <c r="F5" s="578">
        <v>139449746.31</v>
      </c>
      <c r="G5" s="570">
        <f>163831937.36+125387.36</f>
        <v>163957324.72000003</v>
      </c>
      <c r="H5" s="579" t="e">
        <f>SUM(#REF!,#REF!,#REF!,#REF!,#REF!,#REF!)</f>
        <v>#REF!</v>
      </c>
      <c r="I5" s="580" t="e">
        <f>SUM(#REF!,#REF!,#REF!,#REF!,#REF!,#REF!)</f>
        <v>#REF!</v>
      </c>
      <c r="J5" s="575"/>
      <c r="K5" s="575"/>
      <c r="L5" s="575"/>
      <c r="M5" s="575"/>
      <c r="N5" s="575"/>
      <c r="O5" s="575"/>
    </row>
    <row r="6" spans="1:15" s="98" customFormat="1" ht="18.75" customHeight="1" x14ac:dyDescent="0.25">
      <c r="A6" s="188"/>
      <c r="B6" s="99" t="s">
        <v>11</v>
      </c>
      <c r="C6" s="576">
        <v>87239000</v>
      </c>
      <c r="D6" s="577">
        <v>84680111</v>
      </c>
      <c r="E6" s="577">
        <v>70755171</v>
      </c>
      <c r="F6" s="578">
        <v>62381100.5</v>
      </c>
      <c r="G6" s="570">
        <v>72976820.010000005</v>
      </c>
      <c r="H6" s="320" t="e">
        <f>SUM(#REF!,#REF!)</f>
        <v>#REF!</v>
      </c>
      <c r="I6" s="581" t="e">
        <f>SUM(#REF!,#REF!)</f>
        <v>#REF!</v>
      </c>
      <c r="J6" s="575"/>
      <c r="K6" s="575"/>
      <c r="L6" s="575"/>
      <c r="M6" s="575"/>
      <c r="N6" s="575"/>
      <c r="O6" s="575"/>
    </row>
    <row r="7" spans="1:15" s="98" customFormat="1" ht="18.75" customHeight="1" x14ac:dyDescent="0.25">
      <c r="A7" s="188"/>
      <c r="B7" s="99" t="s">
        <v>196</v>
      </c>
      <c r="C7" s="582">
        <v>66897844.799999997</v>
      </c>
      <c r="D7" s="578">
        <v>106611837.77</v>
      </c>
      <c r="E7" s="578">
        <v>106745579.55</v>
      </c>
      <c r="F7" s="578">
        <v>93190668.200000003</v>
      </c>
      <c r="G7" s="570">
        <v>56420206.439999998</v>
      </c>
      <c r="H7" s="320" t="e">
        <f>SUM(#REF!,#REF!,#REF!,#REF!,#REF!,#REF!,#REF!,#REF!)</f>
        <v>#REF!</v>
      </c>
      <c r="I7" s="581" t="e">
        <f>SUM(#REF!,#REF!,#REF!,#REF!,#REF!,#REF!,#REF!,#REF!)</f>
        <v>#REF!</v>
      </c>
      <c r="J7" s="575"/>
      <c r="K7" s="575"/>
      <c r="L7" s="575"/>
      <c r="M7" s="575"/>
      <c r="N7" s="575"/>
      <c r="O7" s="575"/>
    </row>
    <row r="8" spans="1:15" s="98" customFormat="1" ht="20.25" x14ac:dyDescent="0.3">
      <c r="A8" s="90"/>
      <c r="B8" s="93" t="s">
        <v>13</v>
      </c>
      <c r="C8" s="583">
        <f t="shared" ref="C8:O8" si="0">SUM(C4+C5+C6+C7)</f>
        <v>828459861.11999989</v>
      </c>
      <c r="D8" s="584">
        <f t="shared" si="0"/>
        <v>857759473.41999996</v>
      </c>
      <c r="E8" s="584">
        <f t="shared" si="0"/>
        <v>847363091.52999997</v>
      </c>
      <c r="F8" s="585">
        <f t="shared" si="0"/>
        <v>745649557.75</v>
      </c>
      <c r="G8" s="584">
        <f t="shared" si="0"/>
        <v>839036351.17000008</v>
      </c>
      <c r="H8" s="586" t="e">
        <f t="shared" si="0"/>
        <v>#REF!</v>
      </c>
      <c r="I8" s="587" t="e">
        <f t="shared" si="0"/>
        <v>#REF!</v>
      </c>
      <c r="J8" s="584">
        <f t="shared" si="0"/>
        <v>0</v>
      </c>
      <c r="K8" s="584">
        <f t="shared" si="0"/>
        <v>0</v>
      </c>
      <c r="L8" s="584">
        <f t="shared" si="0"/>
        <v>0</v>
      </c>
      <c r="M8" s="584">
        <f t="shared" si="0"/>
        <v>0</v>
      </c>
      <c r="N8" s="584">
        <f t="shared" si="0"/>
        <v>0</v>
      </c>
      <c r="O8" s="584">
        <f t="shared" si="0"/>
        <v>0</v>
      </c>
    </row>
    <row r="9" spans="1:15" s="98" customFormat="1" ht="18" x14ac:dyDescent="0.25">
      <c r="A9" s="188"/>
      <c r="B9" s="99" t="s">
        <v>14</v>
      </c>
      <c r="C9" s="588">
        <v>172017736.08000001</v>
      </c>
      <c r="D9" s="570">
        <f>172017736.08-8742723.14</f>
        <v>163275012.94</v>
      </c>
      <c r="E9" s="570">
        <f>175689443.04-93078106.63</f>
        <v>82611336.409999996</v>
      </c>
      <c r="F9" s="571">
        <f>170971561.02-210300830.12</f>
        <v>-39329269.099999994</v>
      </c>
      <c r="G9" s="570">
        <f>174060399.19-400000+24200-125387.36-55000</f>
        <v>173504211.82999998</v>
      </c>
      <c r="H9" s="589" t="e">
        <f>SUM(#REF!)</f>
        <v>#REF!</v>
      </c>
      <c r="I9" s="590" t="e">
        <f>SUM(#REF!)</f>
        <v>#REF!</v>
      </c>
      <c r="J9" s="575"/>
      <c r="K9" s="575"/>
      <c r="L9" s="575"/>
      <c r="M9" s="575"/>
      <c r="N9" s="575"/>
      <c r="O9" s="575"/>
    </row>
    <row r="10" spans="1:15" s="85" customFormat="1" ht="24" customHeight="1" x14ac:dyDescent="0.4">
      <c r="A10" s="591"/>
      <c r="B10" s="558" t="s">
        <v>15</v>
      </c>
      <c r="C10" s="592">
        <f t="shared" ref="C10:O10" si="1">SUM(C8+C9)</f>
        <v>1000477597.1999999</v>
      </c>
      <c r="D10" s="593">
        <f t="shared" si="1"/>
        <v>1021034486.3599999</v>
      </c>
      <c r="E10" s="593">
        <f t="shared" si="1"/>
        <v>929974427.93999994</v>
      </c>
      <c r="F10" s="594">
        <f t="shared" si="1"/>
        <v>706320288.64999998</v>
      </c>
      <c r="G10" s="593">
        <f t="shared" si="1"/>
        <v>1012540563</v>
      </c>
      <c r="H10" s="595" t="e">
        <f t="shared" si="1"/>
        <v>#REF!</v>
      </c>
      <c r="I10" s="596" t="e">
        <f t="shared" si="1"/>
        <v>#REF!</v>
      </c>
      <c r="J10" s="593">
        <f t="shared" si="1"/>
        <v>0</v>
      </c>
      <c r="K10" s="593">
        <f t="shared" si="1"/>
        <v>0</v>
      </c>
      <c r="L10" s="593">
        <f t="shared" si="1"/>
        <v>0</v>
      </c>
      <c r="M10" s="593">
        <f t="shared" si="1"/>
        <v>0</v>
      </c>
      <c r="N10" s="593">
        <f t="shared" si="1"/>
        <v>0</v>
      </c>
      <c r="O10" s="593">
        <f t="shared" si="1"/>
        <v>0</v>
      </c>
    </row>
    <row r="11" spans="1:15" s="98" customFormat="1" ht="20.25" x14ac:dyDescent="0.3">
      <c r="A11" s="597"/>
      <c r="B11" s="93" t="s">
        <v>257</v>
      </c>
      <c r="C11" s="598"/>
      <c r="D11" s="599"/>
      <c r="E11" s="600"/>
      <c r="F11" s="601"/>
      <c r="G11" s="600"/>
      <c r="H11" s="386"/>
      <c r="I11" s="136"/>
      <c r="J11" s="575"/>
      <c r="K11" s="575"/>
      <c r="L11" s="575"/>
      <c r="M11" s="575"/>
      <c r="N11" s="575"/>
      <c r="O11" s="575"/>
    </row>
    <row r="12" spans="1:15" s="98" customFormat="1" ht="18" x14ac:dyDescent="0.25">
      <c r="A12" s="597"/>
      <c r="B12" s="602" t="s">
        <v>17</v>
      </c>
      <c r="C12" s="603">
        <f>C31-C13</f>
        <v>760881693</v>
      </c>
      <c r="D12" s="603">
        <f>D31-D13</f>
        <v>830064442.99000001</v>
      </c>
      <c r="E12" s="604">
        <f>E31-E13</f>
        <v>764974427.93999994</v>
      </c>
      <c r="F12" s="600">
        <f>F31-F13</f>
        <v>592764173.62</v>
      </c>
      <c r="G12" s="603">
        <f>G31-G13</f>
        <v>732444521</v>
      </c>
      <c r="H12" s="386"/>
      <c r="I12" s="136"/>
      <c r="J12" s="575"/>
      <c r="K12" s="575"/>
      <c r="L12" s="575"/>
      <c r="M12" s="575"/>
      <c r="N12" s="575"/>
      <c r="O12" s="575"/>
    </row>
    <row r="13" spans="1:15" s="98" customFormat="1" ht="18" x14ac:dyDescent="0.25">
      <c r="A13" s="597"/>
      <c r="B13" s="602" t="s">
        <v>18</v>
      </c>
      <c r="C13" s="603">
        <v>239595904.19999999</v>
      </c>
      <c r="D13" s="599">
        <v>190970043.37</v>
      </c>
      <c r="E13" s="600">
        <v>165000000</v>
      </c>
      <c r="F13" s="605">
        <v>113556115.03</v>
      </c>
      <c r="G13" s="606">
        <v>280096042</v>
      </c>
      <c r="H13" s="386"/>
      <c r="I13" s="136"/>
      <c r="J13" s="575"/>
      <c r="K13" s="575"/>
      <c r="L13" s="575"/>
      <c r="M13" s="575"/>
      <c r="N13" s="575"/>
      <c r="O13" s="575"/>
    </row>
    <row r="14" spans="1:15" ht="20.25" x14ac:dyDescent="0.3">
      <c r="A14" s="607"/>
      <c r="B14" s="93" t="s">
        <v>258</v>
      </c>
      <c r="C14" s="608">
        <v>75934044.200000003</v>
      </c>
      <c r="D14" s="577">
        <v>76799081.200000003</v>
      </c>
      <c r="E14" s="577">
        <v>62587532.75</v>
      </c>
      <c r="F14" s="578">
        <v>42692858.439999998</v>
      </c>
      <c r="G14" s="609">
        <f>90898982-400000+24200</f>
        <v>90523182</v>
      </c>
      <c r="H14" s="362" t="e">
        <f>#REF!+#REF!+#REF!+#REF!</f>
        <v>#REF!</v>
      </c>
      <c r="I14" s="363" t="e">
        <f>#REF!+#REF!+#REF!+#REF!</f>
        <v>#REF!</v>
      </c>
      <c r="J14" s="92"/>
      <c r="K14" s="92"/>
      <c r="L14" s="92"/>
      <c r="M14" s="92"/>
      <c r="N14" s="92"/>
      <c r="O14" s="92"/>
    </row>
    <row r="15" spans="1:15" ht="20.25" customHeight="1" x14ac:dyDescent="0.3">
      <c r="A15" s="607"/>
      <c r="B15" s="93" t="s">
        <v>1025</v>
      </c>
      <c r="C15" s="576">
        <v>196635250</v>
      </c>
      <c r="D15" s="610">
        <v>147903272.44999999</v>
      </c>
      <c r="E15" s="577">
        <v>124153015.69</v>
      </c>
      <c r="F15" s="582">
        <v>89270388.510000005</v>
      </c>
      <c r="G15" s="577">
        <v>268131950</v>
      </c>
      <c r="H15" s="611" t="e">
        <f>#REF!+#REF!+#REF!+#REF!+#REF!</f>
        <v>#REF!</v>
      </c>
      <c r="I15" s="612" t="e">
        <f>#REF!+#REF!+#REF!+#REF!+#REF!</f>
        <v>#REF!</v>
      </c>
      <c r="J15" s="92"/>
      <c r="K15" s="92"/>
      <c r="L15" s="92"/>
      <c r="M15" s="92"/>
      <c r="N15" s="92"/>
      <c r="O15" s="92"/>
    </row>
    <row r="16" spans="1:15" ht="20.25" x14ac:dyDescent="0.2">
      <c r="A16" s="329"/>
      <c r="B16" s="277" t="s">
        <v>31</v>
      </c>
      <c r="C16" s="613">
        <v>15000</v>
      </c>
      <c r="D16" s="614">
        <v>15000</v>
      </c>
      <c r="E16" s="615">
        <v>15000</v>
      </c>
      <c r="F16" s="616">
        <v>7000</v>
      </c>
      <c r="G16" s="615">
        <v>15000</v>
      </c>
      <c r="H16" s="617" t="e">
        <f>SUM(#REF!)</f>
        <v>#REF!</v>
      </c>
      <c r="I16" s="618" t="e">
        <f>SUM(#REF!)</f>
        <v>#REF!</v>
      </c>
      <c r="J16" s="615">
        <v>15000</v>
      </c>
      <c r="K16" s="615">
        <v>0</v>
      </c>
      <c r="L16" s="615">
        <v>15000</v>
      </c>
      <c r="M16" s="615">
        <v>15000</v>
      </c>
      <c r="N16" s="615">
        <v>15000</v>
      </c>
      <c r="O16" s="615">
        <v>15000</v>
      </c>
    </row>
    <row r="17" spans="1:256" s="98" customFormat="1" ht="20.25" x14ac:dyDescent="0.3">
      <c r="A17" s="64"/>
      <c r="B17" s="93" t="s">
        <v>1026</v>
      </c>
      <c r="C17" s="619">
        <v>13200772</v>
      </c>
      <c r="D17" s="614">
        <v>13802650.27</v>
      </c>
      <c r="E17" s="614">
        <v>13802650.27</v>
      </c>
      <c r="F17" s="616">
        <v>10570028.17</v>
      </c>
      <c r="G17" s="617">
        <v>15625044</v>
      </c>
      <c r="H17" s="280" t="e">
        <f>SUM(#REF!)</f>
        <v>#REF!</v>
      </c>
      <c r="I17" s="279" t="e">
        <f>SUM(#REF!)</f>
        <v>#REF!</v>
      </c>
      <c r="J17" s="362">
        <v>16236396.609999999</v>
      </c>
      <c r="K17" s="362">
        <v>9798109.5800000001</v>
      </c>
      <c r="L17" s="362">
        <v>16236396.609999999</v>
      </c>
      <c r="M17" s="362">
        <v>17552152</v>
      </c>
      <c r="N17" s="362">
        <v>17552152</v>
      </c>
      <c r="O17" s="362">
        <v>17552152</v>
      </c>
    </row>
    <row r="18" spans="1:256" s="98" customFormat="1" ht="20.25" x14ac:dyDescent="0.2">
      <c r="A18" s="252"/>
      <c r="B18" s="620" t="s">
        <v>33</v>
      </c>
      <c r="C18" s="619">
        <v>10220291</v>
      </c>
      <c r="D18" s="614">
        <v>10531291</v>
      </c>
      <c r="E18" s="614">
        <v>10451291</v>
      </c>
      <c r="F18" s="614">
        <v>8448421.3499999996</v>
      </c>
      <c r="G18" s="614">
        <v>11266280</v>
      </c>
      <c r="H18" s="542" t="e">
        <f>SUM(#REF!,#REF!,#REF!)</f>
        <v>#REF!</v>
      </c>
      <c r="I18" s="279" t="e">
        <f>SUM(#REF!,#REF!,#REF!)</f>
        <v>#REF!</v>
      </c>
      <c r="J18" s="575"/>
      <c r="K18" s="575"/>
      <c r="L18" s="575"/>
      <c r="M18" s="575"/>
      <c r="N18" s="575"/>
      <c r="O18" s="575"/>
    </row>
    <row r="19" spans="1:256" s="98" customFormat="1" ht="20.25" x14ac:dyDescent="0.3">
      <c r="A19" s="168"/>
      <c r="B19" s="93" t="s">
        <v>34</v>
      </c>
      <c r="C19" s="576">
        <v>162000</v>
      </c>
      <c r="D19" s="577">
        <v>162000</v>
      </c>
      <c r="E19" s="577">
        <v>115000</v>
      </c>
      <c r="F19" s="578">
        <v>71783</v>
      </c>
      <c r="G19" s="577">
        <v>162000</v>
      </c>
      <c r="H19" s="621" t="e">
        <f>SUM(#REF!)</f>
        <v>#REF!</v>
      </c>
      <c r="I19" s="363" t="e">
        <f>SUM(#REF!)</f>
        <v>#REF!</v>
      </c>
      <c r="J19" s="575"/>
      <c r="K19" s="575"/>
      <c r="L19" s="575"/>
      <c r="M19" s="575"/>
      <c r="N19" s="575"/>
      <c r="O19" s="575"/>
    </row>
    <row r="20" spans="1:256" s="98" customFormat="1" ht="20.25" x14ac:dyDescent="0.3">
      <c r="A20" s="252"/>
      <c r="B20" s="93" t="s">
        <v>624</v>
      </c>
      <c r="C20" s="576">
        <v>250000</v>
      </c>
      <c r="D20" s="577">
        <v>1114200</v>
      </c>
      <c r="E20" s="577">
        <v>1114200</v>
      </c>
      <c r="F20" s="578">
        <v>988812.64</v>
      </c>
      <c r="G20" s="577">
        <v>1000000</v>
      </c>
      <c r="H20" s="362" t="e">
        <f>SUM(#REF!)</f>
        <v>#REF!</v>
      </c>
      <c r="I20" s="363" t="e">
        <f>SUM(#REF!)</f>
        <v>#REF!</v>
      </c>
      <c r="J20" s="575"/>
      <c r="K20" s="575"/>
      <c r="L20" s="575"/>
      <c r="M20" s="575"/>
      <c r="N20" s="575"/>
      <c r="O20" s="575"/>
    </row>
    <row r="21" spans="1:256" s="3" customFormat="1" ht="20.25" x14ac:dyDescent="0.3">
      <c r="A21" s="622"/>
      <c r="B21" s="367" t="s">
        <v>36</v>
      </c>
      <c r="C21" s="576">
        <v>117668120</v>
      </c>
      <c r="D21" s="577">
        <v>118295909.52</v>
      </c>
      <c r="E21" s="577">
        <v>127455503.73</v>
      </c>
      <c r="F21" s="578">
        <v>101247856.52</v>
      </c>
      <c r="G21" s="577">
        <f>112769300-55000</f>
        <v>112714300</v>
      </c>
      <c r="H21" s="362" t="e">
        <f>#REF!+#REF!+#REF!</f>
        <v>#REF!</v>
      </c>
      <c r="I21" s="363" t="e">
        <f>#REF!+#REF!+#REF!</f>
        <v>#REF!</v>
      </c>
      <c r="J21" s="623"/>
      <c r="K21" s="623"/>
      <c r="L21" s="623"/>
      <c r="M21" s="623"/>
      <c r="N21" s="623"/>
      <c r="O21" s="623"/>
    </row>
    <row r="22" spans="1:256" ht="21" customHeight="1" x14ac:dyDescent="0.3">
      <c r="A22" s="64"/>
      <c r="B22" s="93" t="s">
        <v>710</v>
      </c>
      <c r="C22" s="624">
        <v>28556700</v>
      </c>
      <c r="D22" s="625">
        <v>28556700</v>
      </c>
      <c r="E22" s="625">
        <v>28000000</v>
      </c>
      <c r="F22" s="626">
        <v>21729006.469999999</v>
      </c>
      <c r="G22" s="625">
        <f>28674400-750000</f>
        <v>27924400</v>
      </c>
      <c r="H22" s="280" t="e">
        <f>#REF!</f>
        <v>#REF!</v>
      </c>
      <c r="I22" s="279" t="e">
        <f>#REF!</f>
        <v>#REF!</v>
      </c>
      <c r="J22" s="92"/>
      <c r="K22" s="92"/>
      <c r="L22" s="92"/>
      <c r="M22" s="92"/>
      <c r="N22" s="92"/>
      <c r="O22" s="92"/>
    </row>
    <row r="23" spans="1:256" ht="20.25" x14ac:dyDescent="0.3">
      <c r="A23" s="64"/>
      <c r="B23" s="93" t="s">
        <v>713</v>
      </c>
      <c r="C23" s="576">
        <v>31499210</v>
      </c>
      <c r="D23" s="577">
        <v>46385768.509999998</v>
      </c>
      <c r="E23" s="577">
        <v>46315204.509999998</v>
      </c>
      <c r="F23" s="578">
        <v>36900550.670000002</v>
      </c>
      <c r="G23" s="577">
        <v>35630624</v>
      </c>
      <c r="H23" s="627" t="e">
        <f>SUM(#REF!)+#REF!</f>
        <v>#REF!</v>
      </c>
      <c r="I23" s="628" t="e">
        <f>SUM(#REF!)+#REF!</f>
        <v>#REF!</v>
      </c>
      <c r="J23" s="92"/>
      <c r="K23" s="92"/>
      <c r="L23" s="92"/>
      <c r="M23" s="92"/>
      <c r="N23" s="92"/>
      <c r="O23" s="92"/>
    </row>
    <row r="24" spans="1:256" ht="20.25" x14ac:dyDescent="0.3">
      <c r="A24" s="64"/>
      <c r="B24" s="93" t="s">
        <v>729</v>
      </c>
      <c r="C24" s="629">
        <v>166253060</v>
      </c>
      <c r="D24" s="630">
        <v>166935662</v>
      </c>
      <c r="E24" s="630">
        <v>166935662</v>
      </c>
      <c r="F24" s="631">
        <v>131476589.47</v>
      </c>
      <c r="G24" s="630">
        <v>171743160</v>
      </c>
      <c r="H24" s="632" t="e">
        <f>#REF!+#REF!+#REF!+#REF!</f>
        <v>#REF!</v>
      </c>
      <c r="I24" s="633" t="e">
        <f>#REF!+#REF!+#REF!+#REF!</f>
        <v>#REF!</v>
      </c>
      <c r="J24" s="92"/>
      <c r="K24" s="92"/>
      <c r="L24" s="92"/>
      <c r="M24" s="92"/>
      <c r="N24" s="92"/>
      <c r="O24" s="92"/>
    </row>
    <row r="25" spans="1:256" ht="20.25" x14ac:dyDescent="0.3">
      <c r="A25" s="64"/>
      <c r="B25" s="93" t="s">
        <v>43</v>
      </c>
      <c r="C25" s="588">
        <v>15923250</v>
      </c>
      <c r="D25" s="570">
        <v>14022694.890000001</v>
      </c>
      <c r="E25" s="570">
        <v>13310577.109999999</v>
      </c>
      <c r="F25" s="571">
        <v>13145809.810000001</v>
      </c>
      <c r="G25" s="570">
        <v>17006123</v>
      </c>
      <c r="H25" s="634" t="e">
        <f>#REF!+#REF!</f>
        <v>#REF!</v>
      </c>
      <c r="I25" s="635" t="e">
        <f>#REF!+#REF!</f>
        <v>#REF!</v>
      </c>
      <c r="J25" s="92"/>
      <c r="K25" s="92"/>
      <c r="L25" s="92"/>
      <c r="M25" s="92"/>
      <c r="N25" s="92"/>
      <c r="O25" s="92"/>
    </row>
    <row r="26" spans="1:256" ht="20.25" x14ac:dyDescent="0.2">
      <c r="A26" s="636"/>
      <c r="B26" s="620" t="s">
        <v>771</v>
      </c>
      <c r="C26" s="619">
        <v>18717400</v>
      </c>
      <c r="D26" s="614">
        <v>24729128</v>
      </c>
      <c r="E26" s="614">
        <v>24729128</v>
      </c>
      <c r="F26" s="616">
        <v>12910386.02</v>
      </c>
      <c r="G26" s="614">
        <v>19471500</v>
      </c>
      <c r="H26" s="617" t="e">
        <f>#REF!</f>
        <v>#REF!</v>
      </c>
      <c r="I26" s="637" t="e">
        <f>#REF!</f>
        <v>#REF!</v>
      </c>
      <c r="J26" s="92">
        <v>24044500</v>
      </c>
      <c r="K26" s="92">
        <v>6442311.1100000003</v>
      </c>
      <c r="L26" s="92">
        <v>24044500</v>
      </c>
      <c r="M26" s="92">
        <v>17943000</v>
      </c>
      <c r="N26" s="92"/>
      <c r="O26" s="92"/>
    </row>
    <row r="27" spans="1:256" ht="20.25" x14ac:dyDescent="0.3">
      <c r="A27" s="64"/>
      <c r="B27" s="93" t="s">
        <v>1027</v>
      </c>
      <c r="C27" s="619">
        <v>87547000</v>
      </c>
      <c r="D27" s="614">
        <v>92991835.549999997</v>
      </c>
      <c r="E27" s="614">
        <v>91041835.549999997</v>
      </c>
      <c r="F27" s="616">
        <v>73107335.950000003</v>
      </c>
      <c r="G27" s="614">
        <v>67229000</v>
      </c>
      <c r="H27" s="617" t="e">
        <f>SUM(#REF!,#REF!,#REF!,#REF!,#REF!,#REF!,#REF!,#REF!,#REF!,#REF!,#REF!,#REF!,#REF!,#REF!)</f>
        <v>#REF!</v>
      </c>
      <c r="I27" s="638" t="e">
        <f>SUM(#REF!,#REF!,#REF!,#REF!,#REF!,#REF!,#REF!,#REF!,#REF!,#REF!,#REF!,#REF!,#REF!,#REF!)</f>
        <v>#REF!</v>
      </c>
      <c r="J27" s="92"/>
      <c r="K27" s="92"/>
      <c r="L27" s="92"/>
      <c r="M27" s="92"/>
      <c r="N27" s="92"/>
      <c r="O27" s="92"/>
    </row>
    <row r="28" spans="1:256" ht="20.25" x14ac:dyDescent="0.2">
      <c r="A28" s="639"/>
      <c r="B28" s="620" t="s">
        <v>797</v>
      </c>
      <c r="C28" s="619">
        <v>151698000</v>
      </c>
      <c r="D28" s="614">
        <v>138947425.38</v>
      </c>
      <c r="E28" s="614">
        <v>117609224.17</v>
      </c>
      <c r="F28" s="616">
        <v>92868596.790000007</v>
      </c>
      <c r="G28" s="614">
        <v>136758000</v>
      </c>
      <c r="H28" s="280" t="e">
        <f>SUM(#REF!,#REF!,#REF!,#REF!,#REF!,#REF!,#REF!,#REF!)</f>
        <v>#REF!</v>
      </c>
      <c r="I28" s="279" t="e">
        <f>SUM(#REF!,#REF!,#REF!,#REF!,#REF!,#REF!,#REF!,#REF!,#REF!)</f>
        <v>#REF!</v>
      </c>
      <c r="J28" s="640"/>
      <c r="K28" s="640"/>
      <c r="L28" s="640"/>
      <c r="M28" s="640"/>
      <c r="N28" s="640"/>
      <c r="O28" s="640"/>
    </row>
    <row r="29" spans="1:256" s="540" customFormat="1" ht="20.25" x14ac:dyDescent="0.3">
      <c r="A29" s="64"/>
      <c r="B29" s="93" t="s">
        <v>1028</v>
      </c>
      <c r="C29" s="619">
        <v>1145000</v>
      </c>
      <c r="D29" s="619">
        <v>1145000</v>
      </c>
      <c r="E29" s="614">
        <v>1145000</v>
      </c>
      <c r="F29" s="616">
        <v>208550</v>
      </c>
      <c r="G29" s="614">
        <v>350000</v>
      </c>
      <c r="H29" s="280" t="e">
        <f>SUM(#REF!+#REF!+#REF!)</f>
        <v>#REF!</v>
      </c>
      <c r="I29" s="279" t="e">
        <f>SUM(#REF!+#REF!+#REF!)</f>
        <v>#REF!</v>
      </c>
      <c r="J29" s="641"/>
      <c r="K29" s="641"/>
      <c r="L29" s="641"/>
      <c r="M29" s="641"/>
      <c r="N29" s="641"/>
      <c r="O29" s="641"/>
      <c r="IP29" s="98"/>
      <c r="IQ29" s="98"/>
      <c r="IR29" s="98"/>
      <c r="IS29" s="98"/>
      <c r="IT29" s="98"/>
      <c r="IU29" s="98"/>
      <c r="IV29" s="98"/>
    </row>
    <row r="30" spans="1:256" s="244" customFormat="1" ht="20.25" x14ac:dyDescent="0.3">
      <c r="A30" s="64"/>
      <c r="B30" s="93" t="s">
        <v>54</v>
      </c>
      <c r="C30" s="576">
        <v>85052500</v>
      </c>
      <c r="D30" s="577">
        <v>138696867.59</v>
      </c>
      <c r="E30" s="577">
        <v>101193603.16</v>
      </c>
      <c r="F30" s="578">
        <v>70676314.840000004</v>
      </c>
      <c r="G30" s="577">
        <v>36990000</v>
      </c>
      <c r="H30" s="546" t="e">
        <f>SUM(#REF!,#REF!,#REF!)</f>
        <v>#REF!</v>
      </c>
      <c r="I30" s="642" t="e">
        <f>SUM(#REF!,#REF!,#REF!)</f>
        <v>#REF!</v>
      </c>
      <c r="J30" s="64"/>
      <c r="K30" s="64"/>
      <c r="L30" s="64"/>
      <c r="M30" s="64"/>
      <c r="N30" s="64"/>
      <c r="O30" s="64"/>
    </row>
    <row r="31" spans="1:256" s="98" customFormat="1" ht="23.25" x14ac:dyDescent="0.35">
      <c r="A31" s="558"/>
      <c r="B31" s="558" t="s">
        <v>55</v>
      </c>
      <c r="C31" s="643">
        <f t="shared" ref="C31:I31" si="2">SUM(C14+C15+C16+C17+C18+C19+C20+C21+C22+C23+C24+C25+C26+C27+C28+C29+C30)</f>
        <v>1000477597.2</v>
      </c>
      <c r="D31" s="644">
        <f t="shared" si="2"/>
        <v>1021034486.36</v>
      </c>
      <c r="E31" s="644">
        <f t="shared" si="2"/>
        <v>929974427.93999994</v>
      </c>
      <c r="F31" s="645">
        <f t="shared" si="2"/>
        <v>706320288.64999998</v>
      </c>
      <c r="G31" s="644">
        <f>SUM(G14+G15+G16+G17+G18+G19+G20+G21+G22+G23+G24+G25+G26+G27+G28+G29+G30)</f>
        <v>1012540563</v>
      </c>
      <c r="H31" s="546" t="e">
        <f t="shared" si="2"/>
        <v>#REF!</v>
      </c>
      <c r="I31" s="642" t="e">
        <f t="shared" si="2"/>
        <v>#REF!</v>
      </c>
      <c r="J31" s="644">
        <f t="shared" ref="J31:O31" si="3">SUM(J14+J15+J16+J17+J18+J19+J20+J21+J22+J23+J24+J25+J26+J27+J28+J29+J30)</f>
        <v>40295896.609999999</v>
      </c>
      <c r="K31" s="644">
        <f t="shared" si="3"/>
        <v>16240420.690000001</v>
      </c>
      <c r="L31" s="644">
        <f t="shared" si="3"/>
        <v>40295896.609999999</v>
      </c>
      <c r="M31" s="644">
        <f t="shared" si="3"/>
        <v>35510152</v>
      </c>
      <c r="N31" s="644">
        <f t="shared" si="3"/>
        <v>17567152</v>
      </c>
      <c r="O31" s="644">
        <f t="shared" si="3"/>
        <v>17567152</v>
      </c>
    </row>
    <row r="32" spans="1:256" x14ac:dyDescent="0.2">
      <c r="B32" s="559"/>
      <c r="F32" s="1"/>
    </row>
    <row r="33" spans="1:8" x14ac:dyDescent="0.2">
      <c r="F33" s="1"/>
    </row>
    <row r="34" spans="1:8" s="98" customFormat="1" x14ac:dyDescent="0.2">
      <c r="A34" s="1"/>
      <c r="B34" s="1"/>
      <c r="C34" s="1"/>
      <c r="D34" s="1"/>
      <c r="E34" s="1"/>
      <c r="F34" s="2"/>
      <c r="G34" s="1"/>
      <c r="H34" s="1"/>
    </row>
    <row r="35" spans="1:8" s="98" customFormat="1" x14ac:dyDescent="0.2">
      <c r="A35" s="1"/>
      <c r="B35" s="1"/>
      <c r="C35" s="1"/>
      <c r="D35" s="1"/>
      <c r="E35" s="1"/>
      <c r="F35" s="2"/>
      <c r="G35" s="1"/>
      <c r="H35" s="1"/>
    </row>
  </sheetData>
  <sheetProtection selectLockedCells="1" selectUnlockedCells="1"/>
  <autoFilter ref="F2:F38"/>
  <printOptions horizontalCentered="1"/>
  <pageMargins left="3.937007874015748E-2" right="3.937007874015748E-2" top="0.78740157480314954" bottom="0.19685039370078738" header="0.31496062992125984" footer="0.31496062992125984"/>
  <pageSetup paperSize="9" scale="67" firstPageNumber="0" orientation="landscape" horizontalDpi="300" verticalDpi="300"/>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IR25688"/>
  <sheetViews>
    <sheetView zoomScale="80" workbookViewId="0">
      <pane ySplit="2" topLeftCell="A3" activePane="bottomLeft" state="frozen"/>
      <selection pane="bottomLeft"/>
    </sheetView>
  </sheetViews>
  <sheetFormatPr defaultColWidth="9.5703125" defaultRowHeight="12.75" x14ac:dyDescent="0.2"/>
  <cols>
    <col min="1" max="1" width="28.7109375" style="1" customWidth="1"/>
    <col min="2" max="2" width="93.42578125" style="1" customWidth="1"/>
    <col min="3" max="3" width="25.85546875" style="1" customWidth="1"/>
    <col min="4" max="7" width="23.7109375" style="1" customWidth="1"/>
    <col min="8" max="9" width="23.7109375" style="92" customWidth="1"/>
    <col min="10" max="10" width="23.7109375" style="1" customWidth="1"/>
    <col min="11" max="16384" width="9.5703125" style="1"/>
  </cols>
  <sheetData>
    <row r="1" spans="1:10" ht="15.75" x14ac:dyDescent="0.25">
      <c r="G1" s="646" t="s">
        <v>1029</v>
      </c>
      <c r="H1" s="1"/>
      <c r="I1" s="1"/>
    </row>
    <row r="2" spans="1:10" ht="91.9" customHeight="1" x14ac:dyDescent="0.2">
      <c r="A2" s="8" t="s">
        <v>1030</v>
      </c>
      <c r="B2" s="647" t="s">
        <v>1031</v>
      </c>
      <c r="C2" s="562" t="s">
        <v>1032</v>
      </c>
      <c r="D2" s="563" t="s">
        <v>1017</v>
      </c>
      <c r="E2" s="564" t="s">
        <v>1018</v>
      </c>
      <c r="F2" s="564" t="s">
        <v>1033</v>
      </c>
      <c r="G2" s="11" t="s">
        <v>1020</v>
      </c>
      <c r="H2" s="11" t="s">
        <v>1021</v>
      </c>
      <c r="I2" s="11" t="s">
        <v>1034</v>
      </c>
      <c r="J2" s="648" t="s">
        <v>1035</v>
      </c>
    </row>
    <row r="3" spans="1:10" ht="36" customHeight="1" x14ac:dyDescent="0.3">
      <c r="A3" s="92"/>
      <c r="B3" s="649" t="s">
        <v>56</v>
      </c>
      <c r="C3" s="11"/>
      <c r="D3" s="94"/>
      <c r="E3" s="95"/>
      <c r="F3" s="650"/>
      <c r="G3" s="651" t="s">
        <v>1036</v>
      </c>
      <c r="H3" s="651" t="s">
        <v>1037</v>
      </c>
      <c r="I3" s="652" t="s">
        <v>1038</v>
      </c>
      <c r="J3" s="652" t="s">
        <v>1039</v>
      </c>
    </row>
    <row r="4" spans="1:10" s="98" customFormat="1" ht="18" x14ac:dyDescent="0.25">
      <c r="A4" s="99"/>
      <c r="B4" s="653" t="s">
        <v>57</v>
      </c>
      <c r="C4" s="654">
        <f t="shared" ref="C4:J4" si="0">SUM(C5:C16,C20:C25,C32:C37)</f>
        <v>545682000</v>
      </c>
      <c r="D4" s="654">
        <f t="shared" si="0"/>
        <v>552556050</v>
      </c>
      <c r="E4" s="654">
        <f t="shared" si="0"/>
        <v>383613624.72999996</v>
      </c>
      <c r="F4" s="634">
        <f t="shared" si="0"/>
        <v>537045597.83999991</v>
      </c>
      <c r="G4" s="634">
        <f t="shared" si="0"/>
        <v>558862897.83999991</v>
      </c>
      <c r="H4" s="634">
        <f t="shared" si="0"/>
        <v>545891247.83999991</v>
      </c>
      <c r="I4" s="634">
        <f t="shared" si="0"/>
        <v>561700547.83999991</v>
      </c>
      <c r="J4" s="634">
        <f t="shared" si="0"/>
        <v>556650047.83999991</v>
      </c>
    </row>
    <row r="5" spans="1:10" s="98" customFormat="1" ht="12.75" customHeight="1" x14ac:dyDescent="0.2">
      <c r="A5" s="655">
        <v>1111</v>
      </c>
      <c r="B5" s="656" t="s">
        <v>1040</v>
      </c>
      <c r="C5" s="657">
        <v>76180000</v>
      </c>
      <c r="D5" s="657">
        <v>76180000</v>
      </c>
      <c r="E5" s="657">
        <v>50554551.549999997</v>
      </c>
      <c r="F5" s="658">
        <v>76000000</v>
      </c>
      <c r="G5" s="657">
        <f>(54100000*0.155174/100)*1000</f>
        <v>83949134</v>
      </c>
      <c r="H5" s="659">
        <v>79918400</v>
      </c>
      <c r="I5" s="660">
        <v>86230000</v>
      </c>
      <c r="J5" s="661">
        <v>83980000</v>
      </c>
    </row>
    <row r="6" spans="1:10" s="98" customFormat="1" ht="12.75" customHeight="1" x14ac:dyDescent="0.2">
      <c r="A6" s="662">
        <v>1111</v>
      </c>
      <c r="B6" s="663" t="s">
        <v>1041</v>
      </c>
      <c r="C6" s="104">
        <v>7440000</v>
      </c>
      <c r="D6" s="108">
        <v>7440000</v>
      </c>
      <c r="E6" s="108">
        <v>4925272.6100000003</v>
      </c>
      <c r="F6" s="658">
        <v>7400000</v>
      </c>
      <c r="G6" s="108">
        <f>(3400000*0.263492/100)*1000</f>
        <v>8958728.0000000019</v>
      </c>
      <c r="H6" s="664">
        <v>8425400</v>
      </c>
      <c r="I6" s="207">
        <v>9090000</v>
      </c>
      <c r="J6" s="431">
        <v>8850000</v>
      </c>
    </row>
    <row r="7" spans="1:10" s="98" customFormat="1" ht="12.75" customHeight="1" x14ac:dyDescent="0.2">
      <c r="A7" s="662">
        <v>1112</v>
      </c>
      <c r="B7" s="663" t="s">
        <v>1042</v>
      </c>
      <c r="C7" s="104">
        <v>5470000</v>
      </c>
      <c r="D7" s="104">
        <v>5470000</v>
      </c>
      <c r="E7" s="104">
        <v>2806725.54</v>
      </c>
      <c r="F7" s="658">
        <v>4000000</v>
      </c>
      <c r="G7" s="104">
        <f>(4600000*0.155174/100)*1000-1138004</f>
        <v>6000000</v>
      </c>
      <c r="H7" s="665">
        <v>7138000</v>
      </c>
      <c r="I7" s="207">
        <v>6750000</v>
      </c>
      <c r="J7" s="431">
        <v>7120000</v>
      </c>
    </row>
    <row r="8" spans="1:10" s="98" customFormat="1" ht="12.75" customHeight="1" x14ac:dyDescent="0.2">
      <c r="A8" s="662">
        <v>1113</v>
      </c>
      <c r="B8" s="663" t="s">
        <v>1043</v>
      </c>
      <c r="C8" s="104">
        <v>14850000</v>
      </c>
      <c r="D8" s="104">
        <v>14850000</v>
      </c>
      <c r="E8" s="104">
        <v>12330308.369999999</v>
      </c>
      <c r="F8" s="658">
        <v>16000000</v>
      </c>
      <c r="G8" s="104">
        <f>(9700000*0.155174/100)*1000</f>
        <v>15051878</v>
      </c>
      <c r="H8" s="665">
        <v>13345000</v>
      </c>
      <c r="I8" s="207">
        <v>14620000</v>
      </c>
      <c r="J8" s="431">
        <v>15110000</v>
      </c>
    </row>
    <row r="9" spans="1:10" s="98" customFormat="1" ht="12.75" customHeight="1" x14ac:dyDescent="0.2">
      <c r="A9" s="662">
        <v>1121</v>
      </c>
      <c r="B9" s="663" t="s">
        <v>1044</v>
      </c>
      <c r="C9" s="104">
        <f>119931345-1345</f>
        <v>119930000</v>
      </c>
      <c r="D9" s="104">
        <v>119930000</v>
      </c>
      <c r="E9" s="104">
        <v>71337107.640000001</v>
      </c>
      <c r="F9" s="658">
        <v>107000000</v>
      </c>
      <c r="G9" s="104">
        <f>(76700000*0.155174/100)*1000-2018458</f>
        <v>117000000.00000001</v>
      </c>
      <c r="H9" s="665">
        <v>120104700</v>
      </c>
      <c r="I9" s="207">
        <v>119970000</v>
      </c>
      <c r="J9" s="431">
        <v>118990000</v>
      </c>
    </row>
    <row r="10" spans="1:10" s="98" customFormat="1" ht="25.5" customHeight="1" x14ac:dyDescent="0.2">
      <c r="A10" s="662">
        <v>1122</v>
      </c>
      <c r="B10" s="666" t="s">
        <v>1045</v>
      </c>
      <c r="C10" s="109">
        <v>30000000</v>
      </c>
      <c r="D10" s="109">
        <v>46435050</v>
      </c>
      <c r="E10" s="109">
        <v>46435050</v>
      </c>
      <c r="F10" s="109">
        <v>46435050</v>
      </c>
      <c r="G10" s="109">
        <v>30000000</v>
      </c>
      <c r="H10" s="109">
        <v>29950000</v>
      </c>
      <c r="I10" s="181">
        <v>29950000</v>
      </c>
      <c r="J10" s="109">
        <v>29950000</v>
      </c>
    </row>
    <row r="11" spans="1:10" s="98" customFormat="1" ht="12.75" customHeight="1" x14ac:dyDescent="0.2">
      <c r="A11" s="662">
        <v>1211</v>
      </c>
      <c r="B11" s="663" t="s">
        <v>1046</v>
      </c>
      <c r="C11" s="104">
        <v>233630000</v>
      </c>
      <c r="D11" s="104">
        <v>233630000</v>
      </c>
      <c r="E11" s="104">
        <v>149430655.61000001</v>
      </c>
      <c r="F11" s="667">
        <v>225000000</v>
      </c>
      <c r="G11" s="104">
        <f>(150600000*0.155174/100)*1000</f>
        <v>233692044.00000003</v>
      </c>
      <c r="H11" s="665">
        <v>236019700</v>
      </c>
      <c r="I11" s="207">
        <v>236190000</v>
      </c>
      <c r="J11" s="668">
        <v>233750000</v>
      </c>
    </row>
    <row r="12" spans="1:10" s="98" customFormat="1" ht="25.5" x14ac:dyDescent="0.2">
      <c r="A12" s="662">
        <v>1334</v>
      </c>
      <c r="B12" s="666" t="s">
        <v>1047</v>
      </c>
      <c r="C12" s="105">
        <v>50000</v>
      </c>
      <c r="D12" s="109"/>
      <c r="E12" s="109"/>
      <c r="F12" s="669"/>
      <c r="G12" s="105"/>
      <c r="H12" s="207"/>
      <c r="I12" s="208"/>
      <c r="J12" s="431"/>
    </row>
    <row r="13" spans="1:10" s="98" customFormat="1" x14ac:dyDescent="0.2">
      <c r="A13" s="662">
        <v>1335</v>
      </c>
      <c r="B13" s="663" t="s">
        <v>1048</v>
      </c>
      <c r="C13" s="105">
        <v>2000</v>
      </c>
      <c r="D13" s="109"/>
      <c r="E13" s="109"/>
      <c r="F13" s="669"/>
      <c r="G13" s="105"/>
      <c r="H13" s="207"/>
      <c r="I13" s="208"/>
      <c r="J13" s="668"/>
    </row>
    <row r="14" spans="1:10" s="98" customFormat="1" x14ac:dyDescent="0.2">
      <c r="A14" s="662">
        <v>1336</v>
      </c>
      <c r="B14" s="663" t="s">
        <v>1049</v>
      </c>
      <c r="C14" s="105">
        <v>0</v>
      </c>
      <c r="D14" s="109"/>
      <c r="E14" s="109"/>
      <c r="F14" s="109"/>
      <c r="G14" s="105"/>
      <c r="H14" s="207"/>
      <c r="I14" s="208"/>
      <c r="J14" s="431"/>
    </row>
    <row r="15" spans="1:10" s="98" customFormat="1" x14ac:dyDescent="0.2">
      <c r="A15" s="662">
        <v>1341</v>
      </c>
      <c r="B15" s="663" t="s">
        <v>1050</v>
      </c>
      <c r="C15" s="105">
        <v>600000</v>
      </c>
      <c r="D15" s="105">
        <v>600000</v>
      </c>
      <c r="E15" s="109">
        <v>601444.36</v>
      </c>
      <c r="F15" s="669">
        <v>650000</v>
      </c>
      <c r="G15" s="669">
        <v>650000</v>
      </c>
      <c r="H15" s="669">
        <v>650000</v>
      </c>
      <c r="I15" s="669">
        <v>650000</v>
      </c>
      <c r="J15" s="670">
        <v>650000</v>
      </c>
    </row>
    <row r="16" spans="1:10" s="98" customFormat="1" x14ac:dyDescent="0.2">
      <c r="A16" s="662">
        <v>1343</v>
      </c>
      <c r="B16" s="663" t="s">
        <v>1051</v>
      </c>
      <c r="C16" s="108">
        <f t="shared" ref="C16:J16" si="1">SUM(C17:C19)</f>
        <v>425000</v>
      </c>
      <c r="D16" s="108">
        <f t="shared" si="1"/>
        <v>250000</v>
      </c>
      <c r="E16" s="108">
        <f t="shared" si="1"/>
        <v>183367</v>
      </c>
      <c r="F16" s="108">
        <f t="shared" si="1"/>
        <v>280000</v>
      </c>
      <c r="G16" s="108">
        <f t="shared" si="1"/>
        <v>320000</v>
      </c>
      <c r="H16" s="108">
        <f t="shared" si="1"/>
        <v>320000</v>
      </c>
      <c r="I16" s="108">
        <f t="shared" si="1"/>
        <v>320000</v>
      </c>
      <c r="J16" s="108">
        <f t="shared" si="1"/>
        <v>320000</v>
      </c>
    </row>
    <row r="17" spans="1:30" x14ac:dyDescent="0.2">
      <c r="A17" s="671" t="s">
        <v>1052</v>
      </c>
      <c r="B17" s="672" t="s">
        <v>1053</v>
      </c>
      <c r="C17" s="114">
        <v>250000</v>
      </c>
      <c r="D17" s="113">
        <v>250000</v>
      </c>
      <c r="E17" s="113">
        <v>183367</v>
      </c>
      <c r="F17" s="673">
        <v>280000</v>
      </c>
      <c r="G17" s="114">
        <v>320000</v>
      </c>
      <c r="H17" s="208">
        <v>320000</v>
      </c>
      <c r="I17" s="208">
        <v>320000</v>
      </c>
      <c r="J17" s="674">
        <v>320000</v>
      </c>
    </row>
    <row r="18" spans="1:30" x14ac:dyDescent="0.2">
      <c r="A18" s="675"/>
      <c r="B18" s="672" t="s">
        <v>1054</v>
      </c>
      <c r="C18" s="114">
        <v>90000</v>
      </c>
      <c r="D18" s="113"/>
      <c r="E18" s="113"/>
      <c r="F18" s="673"/>
      <c r="G18" s="114"/>
      <c r="H18" s="208"/>
      <c r="I18" s="208"/>
      <c r="J18" s="676"/>
    </row>
    <row r="19" spans="1:30" x14ac:dyDescent="0.2">
      <c r="A19" s="675"/>
      <c r="B19" s="672" t="s">
        <v>1055</v>
      </c>
      <c r="C19" s="114">
        <v>85000</v>
      </c>
      <c r="D19" s="113"/>
      <c r="E19" s="113"/>
      <c r="F19" s="673"/>
      <c r="G19" s="114"/>
      <c r="H19" s="208"/>
      <c r="I19" s="208"/>
      <c r="J19" s="677"/>
    </row>
    <row r="20" spans="1:30" ht="25.5" x14ac:dyDescent="0.2">
      <c r="A20" s="678">
        <v>1345</v>
      </c>
      <c r="B20" s="666" t="s">
        <v>1056</v>
      </c>
      <c r="C20" s="105">
        <v>17500000</v>
      </c>
      <c r="D20" s="105">
        <v>17500000</v>
      </c>
      <c r="E20" s="105">
        <v>16192838.52</v>
      </c>
      <c r="F20" s="679">
        <v>17500000</v>
      </c>
      <c r="G20" s="105">
        <v>17500000</v>
      </c>
      <c r="H20" s="105">
        <v>17500000</v>
      </c>
      <c r="I20" s="105">
        <v>17500000</v>
      </c>
      <c r="J20" s="105">
        <v>17500000</v>
      </c>
    </row>
    <row r="21" spans="1:30" s="98" customFormat="1" ht="24.75" x14ac:dyDescent="0.2">
      <c r="A21" s="662">
        <v>1346</v>
      </c>
      <c r="B21" s="666" t="s">
        <v>1057</v>
      </c>
      <c r="C21" s="105">
        <v>180000</v>
      </c>
      <c r="D21" s="105"/>
      <c r="E21" s="105"/>
      <c r="F21" s="172"/>
      <c r="G21" s="105"/>
      <c r="H21" s="208"/>
      <c r="I21" s="208"/>
      <c r="J21" s="431"/>
    </row>
    <row r="22" spans="1:30" s="98" customFormat="1" x14ac:dyDescent="0.2">
      <c r="A22" s="662">
        <v>1353</v>
      </c>
      <c r="B22" s="663" t="s">
        <v>1058</v>
      </c>
      <c r="C22" s="680">
        <v>750000</v>
      </c>
      <c r="D22" s="109"/>
      <c r="E22" s="109"/>
      <c r="F22" s="669"/>
      <c r="G22" s="680"/>
      <c r="H22" s="208"/>
      <c r="I22" s="208"/>
      <c r="J22" s="431"/>
    </row>
    <row r="23" spans="1:30" s="98" customFormat="1" ht="12.75" customHeight="1" x14ac:dyDescent="0.2">
      <c r="A23" s="662">
        <v>1356</v>
      </c>
      <c r="B23" s="663" t="s">
        <v>1059</v>
      </c>
      <c r="C23" s="109">
        <v>250000</v>
      </c>
      <c r="D23" s="109">
        <v>250000</v>
      </c>
      <c r="E23" s="109">
        <v>242547.84</v>
      </c>
      <c r="F23" s="109">
        <v>242547.84</v>
      </c>
      <c r="G23" s="109">
        <v>242547.84</v>
      </c>
      <c r="H23" s="109">
        <v>242547.84</v>
      </c>
      <c r="I23" s="181">
        <v>242547.84</v>
      </c>
      <c r="J23" s="109">
        <v>242547.84</v>
      </c>
    </row>
    <row r="24" spans="1:30" s="98" customFormat="1" ht="12.75" customHeight="1" x14ac:dyDescent="0.2">
      <c r="A24" s="662">
        <v>1359</v>
      </c>
      <c r="B24" s="663" t="s">
        <v>1060</v>
      </c>
      <c r="C24" s="109">
        <v>0</v>
      </c>
      <c r="D24" s="109"/>
      <c r="E24" s="109"/>
      <c r="F24" s="669"/>
      <c r="G24" s="109"/>
      <c r="H24" s="208"/>
      <c r="I24" s="208"/>
      <c r="J24" s="431"/>
    </row>
    <row r="25" spans="1:30" s="98" customFormat="1" ht="12.75" customHeight="1" x14ac:dyDescent="0.2">
      <c r="A25" s="662">
        <v>1361</v>
      </c>
      <c r="B25" s="663" t="s">
        <v>1061</v>
      </c>
      <c r="C25" s="108">
        <f t="shared" ref="C25:J25" si="2">SUM(C26:C31)</f>
        <v>8825000</v>
      </c>
      <c r="D25" s="108">
        <f t="shared" si="2"/>
        <v>421000</v>
      </c>
      <c r="E25" s="108">
        <f t="shared" si="2"/>
        <v>354800</v>
      </c>
      <c r="F25" s="108">
        <f t="shared" si="2"/>
        <v>478000</v>
      </c>
      <c r="G25" s="108">
        <f t="shared" si="2"/>
        <v>457000</v>
      </c>
      <c r="H25" s="108">
        <f t="shared" si="2"/>
        <v>457500</v>
      </c>
      <c r="I25" s="108">
        <f t="shared" si="2"/>
        <v>458000</v>
      </c>
      <c r="J25" s="108">
        <f t="shared" si="2"/>
        <v>457500</v>
      </c>
    </row>
    <row r="26" spans="1:30" ht="12.75" customHeight="1" x14ac:dyDescent="0.2">
      <c r="A26" s="675"/>
      <c r="B26" s="672" t="s">
        <v>1062</v>
      </c>
      <c r="C26" s="114">
        <v>5500000</v>
      </c>
      <c r="D26" s="113"/>
      <c r="E26" s="113"/>
      <c r="F26" s="178"/>
      <c r="G26" s="114"/>
      <c r="H26" s="208"/>
      <c r="I26" s="681"/>
      <c r="J26" s="677"/>
    </row>
    <row r="27" spans="1:30" ht="27.75" customHeight="1" x14ac:dyDescent="0.2">
      <c r="A27" s="682" t="s">
        <v>1063</v>
      </c>
      <c r="B27" s="683" t="s">
        <v>1064</v>
      </c>
      <c r="C27" s="114">
        <v>416000</v>
      </c>
      <c r="D27" s="113">
        <v>416000</v>
      </c>
      <c r="E27" s="113">
        <v>347100</v>
      </c>
      <c r="F27" s="178">
        <v>470000</v>
      </c>
      <c r="G27" s="114">
        <v>450000</v>
      </c>
      <c r="H27" s="114">
        <v>450000</v>
      </c>
      <c r="I27" s="114">
        <v>450000</v>
      </c>
      <c r="J27" s="114">
        <v>450000</v>
      </c>
    </row>
    <row r="28" spans="1:30" ht="12.75" customHeight="1" x14ac:dyDescent="0.2">
      <c r="A28" s="675"/>
      <c r="B28" s="672" t="s">
        <v>1065</v>
      </c>
      <c r="C28" s="114">
        <v>1000000</v>
      </c>
      <c r="D28" s="113"/>
      <c r="E28" s="113"/>
      <c r="F28" s="178"/>
      <c r="G28" s="114"/>
      <c r="H28" s="208"/>
      <c r="I28" s="208"/>
      <c r="J28" s="676"/>
    </row>
    <row r="29" spans="1:30" s="126" customFormat="1" ht="24" customHeight="1" x14ac:dyDescent="0.2">
      <c r="A29" s="671" t="s">
        <v>1066</v>
      </c>
      <c r="B29" s="683" t="s">
        <v>1067</v>
      </c>
      <c r="C29" s="113">
        <v>1719000</v>
      </c>
      <c r="D29" s="113"/>
      <c r="E29" s="113"/>
      <c r="F29" s="178"/>
      <c r="G29" s="113"/>
      <c r="H29" s="684"/>
      <c r="I29" s="684"/>
      <c r="J29" s="685"/>
      <c r="K29" s="130"/>
      <c r="L29" s="130"/>
      <c r="M29" s="130"/>
      <c r="N29" s="130"/>
      <c r="O29" s="130"/>
      <c r="P29" s="130"/>
      <c r="Q29" s="130"/>
      <c r="R29" s="130"/>
      <c r="S29" s="130"/>
      <c r="T29" s="130"/>
      <c r="U29" s="130"/>
      <c r="V29" s="130"/>
      <c r="W29" s="130"/>
      <c r="X29" s="130"/>
      <c r="Y29" s="130"/>
      <c r="Z29" s="130"/>
      <c r="AA29" s="130"/>
      <c r="AB29" s="130"/>
      <c r="AC29" s="130"/>
      <c r="AD29" s="130"/>
    </row>
    <row r="30" spans="1:30" ht="12.75" customHeight="1" x14ac:dyDescent="0.2">
      <c r="A30" s="675"/>
      <c r="B30" s="672" t="s">
        <v>1068</v>
      </c>
      <c r="C30" s="113">
        <v>185000</v>
      </c>
      <c r="D30" s="113"/>
      <c r="E30" s="113"/>
      <c r="F30" s="178"/>
      <c r="G30" s="113"/>
      <c r="H30" s="208"/>
      <c r="I30" s="208"/>
      <c r="J30" s="674"/>
    </row>
    <row r="31" spans="1:30" ht="12.75" customHeight="1" x14ac:dyDescent="0.2">
      <c r="A31" s="682" t="s">
        <v>1069</v>
      </c>
      <c r="B31" s="672" t="s">
        <v>1070</v>
      </c>
      <c r="C31" s="114">
        <v>5000</v>
      </c>
      <c r="D31" s="113">
        <v>5000</v>
      </c>
      <c r="E31" s="113">
        <f>100+7600</f>
        <v>7700</v>
      </c>
      <c r="F31" s="178">
        <v>8000</v>
      </c>
      <c r="G31" s="114">
        <v>7000</v>
      </c>
      <c r="H31" s="208">
        <v>7500</v>
      </c>
      <c r="I31" s="208">
        <v>8000</v>
      </c>
      <c r="J31" s="676">
        <v>7500</v>
      </c>
    </row>
    <row r="32" spans="1:30" ht="12.75" customHeight="1" x14ac:dyDescent="0.2">
      <c r="A32" s="671" t="s">
        <v>1071</v>
      </c>
      <c r="B32" s="663" t="s">
        <v>1072</v>
      </c>
      <c r="C32" s="105">
        <v>2640000</v>
      </c>
      <c r="D32" s="105">
        <v>2640000</v>
      </c>
      <c r="E32" s="109">
        <v>951076.94</v>
      </c>
      <c r="F32" s="181">
        <v>960000</v>
      </c>
      <c r="G32" s="105">
        <v>0</v>
      </c>
      <c r="H32" s="208">
        <v>0</v>
      </c>
      <c r="I32" s="1335">
        <v>7910000</v>
      </c>
      <c r="J32" s="1337">
        <v>7910000</v>
      </c>
    </row>
    <row r="33" spans="1:59" ht="12.75" customHeight="1" x14ac:dyDescent="0.2">
      <c r="A33" s="671" t="s">
        <v>1073</v>
      </c>
      <c r="B33" s="663" t="s">
        <v>1074</v>
      </c>
      <c r="C33" s="105">
        <v>3000000</v>
      </c>
      <c r="D33" s="105">
        <v>3000000</v>
      </c>
      <c r="E33" s="109">
        <v>6164503.2000000002</v>
      </c>
      <c r="F33" s="181">
        <v>6200000</v>
      </c>
      <c r="G33" s="105">
        <v>0</v>
      </c>
      <c r="H33" s="105">
        <v>0</v>
      </c>
      <c r="I33" s="1336"/>
      <c r="J33" s="1338"/>
    </row>
    <row r="34" spans="1:59" ht="12.75" customHeight="1" x14ac:dyDescent="0.2">
      <c r="A34" s="671" t="s">
        <v>1075</v>
      </c>
      <c r="B34" s="663" t="s">
        <v>1076</v>
      </c>
      <c r="C34" s="105">
        <v>0</v>
      </c>
      <c r="D34" s="105">
        <v>0</v>
      </c>
      <c r="E34" s="105">
        <v>1898021.23</v>
      </c>
      <c r="F34" s="153">
        <v>2600000</v>
      </c>
      <c r="G34" s="105">
        <v>3200000</v>
      </c>
      <c r="H34" s="105">
        <v>3200000</v>
      </c>
      <c r="I34" s="686">
        <v>3200000</v>
      </c>
      <c r="J34" s="687">
        <v>3200000</v>
      </c>
    </row>
    <row r="35" spans="1:59" ht="12.75" customHeight="1" x14ac:dyDescent="0.2">
      <c r="A35" s="671" t="s">
        <v>1077</v>
      </c>
      <c r="B35" s="663" t="s">
        <v>1078</v>
      </c>
      <c r="C35" s="105">
        <v>0</v>
      </c>
      <c r="D35" s="105">
        <v>0</v>
      </c>
      <c r="E35" s="105">
        <v>2015699.68</v>
      </c>
      <c r="F35" s="153">
        <v>3000000</v>
      </c>
      <c r="G35" s="105">
        <v>3700000</v>
      </c>
      <c r="H35" s="105">
        <v>3700000</v>
      </c>
      <c r="I35" s="105">
        <v>3700000</v>
      </c>
      <c r="J35" s="105">
        <v>3700000</v>
      </c>
    </row>
    <row r="36" spans="1:59" ht="12.75" customHeight="1" x14ac:dyDescent="0.2">
      <c r="A36" s="671" t="s">
        <v>1079</v>
      </c>
      <c r="B36" s="663" t="s">
        <v>1078</v>
      </c>
      <c r="C36" s="105">
        <v>0</v>
      </c>
      <c r="D36" s="105">
        <v>0</v>
      </c>
      <c r="E36" s="105">
        <v>890401.74</v>
      </c>
      <c r="F36" s="153">
        <v>1300000</v>
      </c>
      <c r="G36" s="105">
        <v>1600000</v>
      </c>
      <c r="H36" s="105">
        <v>1600000</v>
      </c>
      <c r="I36" s="105">
        <v>1600000</v>
      </c>
      <c r="J36" s="105">
        <v>1600000</v>
      </c>
    </row>
    <row r="37" spans="1:59" s="98" customFormat="1" ht="12.75" customHeight="1" x14ac:dyDescent="0.2">
      <c r="A37" s="662" t="s">
        <v>1080</v>
      </c>
      <c r="B37" s="663" t="s">
        <v>1081</v>
      </c>
      <c r="C37" s="109">
        <v>23960000</v>
      </c>
      <c r="D37" s="180">
        <v>23960000</v>
      </c>
      <c r="E37" s="180">
        <v>16299252.9</v>
      </c>
      <c r="F37" s="153">
        <v>22000000</v>
      </c>
      <c r="G37" s="109">
        <v>36541566</v>
      </c>
      <c r="H37" s="207">
        <v>23320000</v>
      </c>
      <c r="I37" s="207">
        <v>23320000</v>
      </c>
      <c r="J37" s="431">
        <v>23320000</v>
      </c>
    </row>
    <row r="38" spans="1:59" s="98" customFormat="1" ht="12.75" customHeight="1" x14ac:dyDescent="0.2">
      <c r="A38" s="688"/>
      <c r="B38" s="689"/>
      <c r="C38" s="135"/>
      <c r="D38" s="133"/>
      <c r="E38" s="133"/>
      <c r="F38" s="690"/>
      <c r="G38" s="135"/>
      <c r="H38" s="690"/>
      <c r="I38" s="691"/>
      <c r="J38" s="133"/>
    </row>
    <row r="39" spans="1:59" s="98" customFormat="1" ht="18.75" customHeight="1" x14ac:dyDescent="0.25">
      <c r="A39" s="575"/>
      <c r="B39" s="692" t="s">
        <v>10</v>
      </c>
      <c r="C39" s="362">
        <f t="shared" ref="C39:I39" si="3">SUM(C40,C52:C55,C67:C68,C82:C82,C95:C97,C116:C117)</f>
        <v>163957324.72000003</v>
      </c>
      <c r="D39" s="362">
        <f t="shared" si="3"/>
        <v>23205562.689999998</v>
      </c>
      <c r="E39" s="362">
        <f t="shared" si="3"/>
        <v>102040334.18000001</v>
      </c>
      <c r="F39" s="362">
        <f t="shared" si="3"/>
        <v>7204609.0599999996</v>
      </c>
      <c r="G39" s="362">
        <f t="shared" si="3"/>
        <v>1437020</v>
      </c>
      <c r="H39" s="362">
        <f t="shared" si="3"/>
        <v>1337020</v>
      </c>
      <c r="I39" s="363">
        <f t="shared" si="3"/>
        <v>1237020</v>
      </c>
      <c r="J39" s="575"/>
    </row>
    <row r="40" spans="1:59" s="98" customFormat="1" ht="12.75" customHeight="1" x14ac:dyDescent="0.2">
      <c r="A40" s="103">
        <v>2111</v>
      </c>
      <c r="B40" s="656" t="s">
        <v>1082</v>
      </c>
      <c r="C40" s="173">
        <f t="shared" ref="C40:I40" si="4">SUM(C41:C51)</f>
        <v>16515400</v>
      </c>
      <c r="D40" s="173">
        <f t="shared" si="4"/>
        <v>0</v>
      </c>
      <c r="E40" s="173">
        <f t="shared" si="4"/>
        <v>0</v>
      </c>
      <c r="F40" s="173">
        <f t="shared" si="4"/>
        <v>0</v>
      </c>
      <c r="G40" s="173">
        <f t="shared" si="4"/>
        <v>0</v>
      </c>
      <c r="H40" s="173">
        <f t="shared" si="4"/>
        <v>0</v>
      </c>
      <c r="I40" s="173">
        <f t="shared" si="4"/>
        <v>0</v>
      </c>
    </row>
    <row r="41" spans="1:59" s="98" customFormat="1" ht="12.75" customHeight="1" x14ac:dyDescent="0.2">
      <c r="A41" s="103"/>
      <c r="B41" s="693" t="s">
        <v>1083</v>
      </c>
      <c r="C41" s="114">
        <v>0</v>
      </c>
      <c r="D41" s="694"/>
      <c r="E41" s="694"/>
      <c r="F41" s="695"/>
      <c r="G41" s="114"/>
      <c r="H41" s="696"/>
      <c r="I41" s="697"/>
    </row>
    <row r="42" spans="1:59" ht="12.75" customHeight="1" x14ac:dyDescent="0.2">
      <c r="A42" s="107"/>
      <c r="B42" s="672" t="s">
        <v>1084</v>
      </c>
      <c r="C42" s="114">
        <v>800000</v>
      </c>
      <c r="D42" s="698"/>
      <c r="E42" s="698"/>
      <c r="F42" s="699"/>
      <c r="G42" s="114"/>
      <c r="H42" s="700"/>
      <c r="I42" s="701"/>
    </row>
    <row r="43" spans="1:59" ht="12.75" customHeight="1" x14ac:dyDescent="0.2">
      <c r="A43" s="112"/>
      <c r="B43" s="672" t="s">
        <v>1085</v>
      </c>
      <c r="C43" s="114">
        <v>950000</v>
      </c>
      <c r="D43" s="698"/>
      <c r="E43" s="698"/>
      <c r="F43" s="699"/>
      <c r="G43" s="114"/>
      <c r="H43" s="700"/>
      <c r="I43" s="701"/>
    </row>
    <row r="44" spans="1:59" ht="12.75" customHeight="1" x14ac:dyDescent="0.2">
      <c r="A44" s="112"/>
      <c r="B44" s="672" t="s">
        <v>1086</v>
      </c>
      <c r="C44" s="114">
        <v>0</v>
      </c>
      <c r="D44" s="105"/>
      <c r="E44" s="698"/>
      <c r="F44" s="695"/>
      <c r="G44" s="114"/>
      <c r="H44" s="700"/>
      <c r="I44" s="701"/>
    </row>
    <row r="45" spans="1:59" ht="12.75" customHeight="1" x14ac:dyDescent="0.2">
      <c r="A45" s="112"/>
      <c r="B45" s="672" t="s">
        <v>1087</v>
      </c>
      <c r="C45" s="114">
        <v>0</v>
      </c>
      <c r="D45" s="694"/>
      <c r="E45" s="698"/>
      <c r="F45" s="695"/>
      <c r="G45" s="114"/>
      <c r="H45" s="700"/>
      <c r="I45" s="701"/>
    </row>
    <row r="46" spans="1:59" s="702" customFormat="1" ht="12.75" customHeight="1" x14ac:dyDescent="0.2">
      <c r="A46" s="112"/>
      <c r="B46" s="703" t="s">
        <v>1088</v>
      </c>
      <c r="C46" s="694">
        <v>6700000</v>
      </c>
      <c r="D46" s="694"/>
      <c r="E46" s="698"/>
      <c r="F46" s="695"/>
      <c r="G46" s="694"/>
      <c r="H46" s="700"/>
      <c r="I46" s="70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row>
    <row r="47" spans="1:59" s="702" customFormat="1" ht="12.75" customHeight="1" x14ac:dyDescent="0.2">
      <c r="A47" s="112"/>
      <c r="B47" s="703" t="s">
        <v>1089</v>
      </c>
      <c r="C47" s="694">
        <v>2049000</v>
      </c>
      <c r="D47" s="694"/>
      <c r="E47" s="698"/>
      <c r="F47" s="699"/>
      <c r="G47" s="694"/>
      <c r="H47" s="700"/>
      <c r="I47" s="70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row>
    <row r="48" spans="1:59" s="702" customFormat="1" ht="12.75" customHeight="1" x14ac:dyDescent="0.2">
      <c r="A48" s="112"/>
      <c r="B48" s="703" t="s">
        <v>1090</v>
      </c>
      <c r="C48" s="694">
        <v>2955900</v>
      </c>
      <c r="D48" s="694"/>
      <c r="E48" s="694"/>
      <c r="F48" s="695"/>
      <c r="G48" s="694"/>
      <c r="H48" s="700"/>
      <c r="I48" s="70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row>
    <row r="49" spans="1:59" ht="12.75" customHeight="1" x14ac:dyDescent="0.2">
      <c r="A49" s="112"/>
      <c r="B49" s="703" t="s">
        <v>1091</v>
      </c>
      <c r="C49" s="694">
        <v>3000000</v>
      </c>
      <c r="D49" s="694"/>
      <c r="E49" s="694"/>
      <c r="F49" s="695"/>
      <c r="G49" s="694"/>
      <c r="H49" s="700"/>
      <c r="I49" s="701"/>
    </row>
    <row r="50" spans="1:59" ht="12.75" customHeight="1" x14ac:dyDescent="0.2">
      <c r="A50" s="112"/>
      <c r="B50" s="703" t="s">
        <v>1092</v>
      </c>
      <c r="C50" s="694">
        <v>60000</v>
      </c>
      <c r="D50" s="704"/>
      <c r="E50" s="704"/>
      <c r="F50" s="705"/>
      <c r="G50" s="694"/>
      <c r="H50" s="700"/>
      <c r="I50" s="701"/>
    </row>
    <row r="51" spans="1:59" ht="12.75" customHeight="1" x14ac:dyDescent="0.2">
      <c r="A51" s="112"/>
      <c r="B51" s="703" t="s">
        <v>1093</v>
      </c>
      <c r="C51" s="694">
        <v>500</v>
      </c>
      <c r="D51" s="698"/>
      <c r="E51" s="698"/>
      <c r="F51" s="699"/>
      <c r="G51" s="694"/>
      <c r="H51" s="700"/>
      <c r="I51" s="701"/>
    </row>
    <row r="52" spans="1:59" s="706" customFormat="1" ht="12.75" customHeight="1" x14ac:dyDescent="0.2">
      <c r="A52" s="107">
        <v>2119</v>
      </c>
      <c r="B52" s="707" t="s">
        <v>1094</v>
      </c>
      <c r="C52" s="680">
        <v>3000000</v>
      </c>
      <c r="D52" s="670"/>
      <c r="E52" s="670"/>
      <c r="F52" s="708"/>
      <c r="G52" s="680"/>
      <c r="H52" s="696"/>
      <c r="I52" s="697"/>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8"/>
      <c r="BA52" s="98"/>
      <c r="BB52" s="98"/>
      <c r="BC52" s="98"/>
      <c r="BD52" s="98"/>
      <c r="BE52" s="98"/>
      <c r="BF52" s="98"/>
      <c r="BG52" s="98"/>
    </row>
    <row r="53" spans="1:59" s="98" customFormat="1" ht="24.75" x14ac:dyDescent="0.2">
      <c r="A53" s="107">
        <v>2122</v>
      </c>
      <c r="B53" s="709" t="s">
        <v>1095</v>
      </c>
      <c r="C53" s="710">
        <f>SUM(355760+288696.24+157064+934180+398227+74093+156477+126060+522020+175356+962729.12)</f>
        <v>4150662.3600000003</v>
      </c>
      <c r="D53" s="680">
        <v>6185909.0599999996</v>
      </c>
      <c r="E53" s="680">
        <v>3451400.06</v>
      </c>
      <c r="F53" s="680">
        <v>6185909.0599999996</v>
      </c>
      <c r="G53" s="711">
        <v>522020</v>
      </c>
      <c r="H53" s="711">
        <v>522020</v>
      </c>
      <c r="I53" s="711">
        <v>522020</v>
      </c>
    </row>
    <row r="54" spans="1:59" s="98" customFormat="1" ht="12.75" customHeight="1" x14ac:dyDescent="0.2">
      <c r="A54" s="107">
        <v>2131</v>
      </c>
      <c r="B54" s="707" t="s">
        <v>1096</v>
      </c>
      <c r="C54" s="680">
        <v>1000000</v>
      </c>
      <c r="D54" s="670"/>
      <c r="E54" s="670"/>
      <c r="F54" s="708"/>
      <c r="G54" s="680"/>
      <c r="H54" s="696"/>
      <c r="I54" s="697"/>
    </row>
    <row r="55" spans="1:59" s="98" customFormat="1" ht="12.75" customHeight="1" x14ac:dyDescent="0.2">
      <c r="A55" s="107">
        <v>2132</v>
      </c>
      <c r="B55" s="712" t="s">
        <v>1097</v>
      </c>
      <c r="C55" s="670">
        <f t="shared" ref="C55:I55" si="5">SUM(C56:C66)</f>
        <v>105248875</v>
      </c>
      <c r="D55" s="670">
        <f t="shared" si="5"/>
        <v>0</v>
      </c>
      <c r="E55" s="670">
        <f t="shared" si="5"/>
        <v>0</v>
      </c>
      <c r="F55" s="670">
        <f t="shared" si="5"/>
        <v>0</v>
      </c>
      <c r="G55" s="670">
        <f t="shared" si="5"/>
        <v>0</v>
      </c>
      <c r="H55" s="670">
        <f t="shared" si="5"/>
        <v>0</v>
      </c>
      <c r="I55" s="670">
        <f t="shared" si="5"/>
        <v>0</v>
      </c>
    </row>
    <row r="56" spans="1:59" ht="12.75" customHeight="1" x14ac:dyDescent="0.2">
      <c r="A56" s="112"/>
      <c r="B56" s="703" t="s">
        <v>1098</v>
      </c>
      <c r="C56" s="694">
        <v>810000</v>
      </c>
      <c r="D56" s="698"/>
      <c r="E56" s="698"/>
      <c r="F56" s="699"/>
      <c r="G56" s="694"/>
      <c r="H56" s="700"/>
      <c r="I56" s="701"/>
    </row>
    <row r="57" spans="1:59" ht="12.75" customHeight="1" x14ac:dyDescent="0.2">
      <c r="A57" s="112"/>
      <c r="B57" s="703" t="s">
        <v>1099</v>
      </c>
      <c r="C57" s="694">
        <v>7000</v>
      </c>
      <c r="D57" s="698"/>
      <c r="E57" s="698"/>
      <c r="F57" s="699"/>
      <c r="G57" s="694"/>
      <c r="H57" s="700"/>
      <c r="I57" s="701"/>
    </row>
    <row r="58" spans="1:59" ht="12.75" customHeight="1" x14ac:dyDescent="0.2">
      <c r="A58" s="112"/>
      <c r="B58" s="703" t="s">
        <v>1100</v>
      </c>
      <c r="C58" s="694">
        <v>600000</v>
      </c>
      <c r="D58" s="698"/>
      <c r="E58" s="698"/>
      <c r="F58" s="699"/>
      <c r="G58" s="694"/>
      <c r="H58" s="700"/>
      <c r="I58" s="701"/>
    </row>
    <row r="59" spans="1:59" s="702" customFormat="1" ht="12.75" customHeight="1" x14ac:dyDescent="0.2">
      <c r="A59" s="112"/>
      <c r="B59" s="703" t="s">
        <v>1101</v>
      </c>
      <c r="C59" s="694">
        <v>340000</v>
      </c>
      <c r="D59" s="694"/>
      <c r="E59" s="698"/>
      <c r="F59" s="699"/>
      <c r="G59" s="694"/>
      <c r="H59" s="700"/>
      <c r="I59" s="70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row>
    <row r="60" spans="1:59" s="702" customFormat="1" ht="12.75" customHeight="1" x14ac:dyDescent="0.2">
      <c r="A60" s="112"/>
      <c r="B60" s="713" t="s">
        <v>1102</v>
      </c>
      <c r="C60" s="694">
        <v>75480000</v>
      </c>
      <c r="D60" s="694"/>
      <c r="E60" s="694"/>
      <c r="F60" s="699"/>
      <c r="G60" s="694"/>
      <c r="H60" s="700"/>
      <c r="I60" s="70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row>
    <row r="61" spans="1:59" ht="12.75" customHeight="1" x14ac:dyDescent="0.2">
      <c r="A61" s="112"/>
      <c r="B61" s="713" t="s">
        <v>1103</v>
      </c>
      <c r="C61" s="694">
        <v>180875</v>
      </c>
      <c r="D61" s="698"/>
      <c r="E61" s="698"/>
      <c r="F61" s="699"/>
      <c r="G61" s="694"/>
      <c r="H61" s="700"/>
      <c r="I61" s="701"/>
    </row>
    <row r="62" spans="1:59" ht="12.75" customHeight="1" x14ac:dyDescent="0.2">
      <c r="A62" s="112"/>
      <c r="B62" s="703" t="s">
        <v>1104</v>
      </c>
      <c r="C62" s="694">
        <v>500000</v>
      </c>
      <c r="D62" s="698"/>
      <c r="E62" s="698"/>
      <c r="F62" s="699"/>
      <c r="G62" s="694"/>
      <c r="H62" s="700"/>
      <c r="I62" s="701"/>
    </row>
    <row r="63" spans="1:59" s="702" customFormat="1" ht="24.75" x14ac:dyDescent="0.2">
      <c r="A63" s="112"/>
      <c r="B63" s="714" t="s">
        <v>1105</v>
      </c>
      <c r="C63" s="694">
        <v>15796000</v>
      </c>
      <c r="D63" s="694"/>
      <c r="E63" s="694"/>
      <c r="F63" s="699"/>
      <c r="G63" s="694"/>
      <c r="H63" s="700"/>
      <c r="I63" s="70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row>
    <row r="64" spans="1:59" s="702" customFormat="1" ht="12.75" customHeight="1" x14ac:dyDescent="0.2">
      <c r="A64" s="112"/>
      <c r="B64" s="703" t="s">
        <v>1106</v>
      </c>
      <c r="C64" s="694">
        <v>11500000</v>
      </c>
      <c r="D64" s="694"/>
      <c r="E64" s="694"/>
      <c r="F64" s="699"/>
      <c r="G64" s="694"/>
      <c r="H64" s="700"/>
      <c r="I64" s="70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row>
    <row r="65" spans="1:59" s="702" customFormat="1" ht="12.75" customHeight="1" x14ac:dyDescent="0.2">
      <c r="A65" s="112"/>
      <c r="B65" s="703" t="s">
        <v>1107</v>
      </c>
      <c r="C65" s="694">
        <v>20000</v>
      </c>
      <c r="D65" s="694"/>
      <c r="E65" s="698"/>
      <c r="F65" s="699"/>
      <c r="G65" s="694"/>
      <c r="H65" s="700"/>
      <c r="I65" s="70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row>
    <row r="66" spans="1:59" ht="12.75" customHeight="1" x14ac:dyDescent="0.2">
      <c r="A66" s="715"/>
      <c r="B66" s="703" t="s">
        <v>1108</v>
      </c>
      <c r="C66" s="694">
        <v>15000</v>
      </c>
      <c r="D66" s="698"/>
      <c r="E66" s="698"/>
      <c r="F66" s="699"/>
      <c r="G66" s="694"/>
      <c r="H66" s="700"/>
      <c r="I66" s="701"/>
    </row>
    <row r="67" spans="1:59" s="98" customFormat="1" ht="12.75" customHeight="1" x14ac:dyDescent="0.2">
      <c r="A67" s="716">
        <v>2141</v>
      </c>
      <c r="B67" s="712" t="s">
        <v>118</v>
      </c>
      <c r="C67" s="680">
        <v>10000</v>
      </c>
      <c r="D67" s="680">
        <v>10000</v>
      </c>
      <c r="E67" s="670">
        <v>850406.88</v>
      </c>
      <c r="F67" s="708">
        <v>1000000</v>
      </c>
      <c r="G67" s="708">
        <v>900000</v>
      </c>
      <c r="H67" s="708">
        <v>800000</v>
      </c>
      <c r="I67" s="708">
        <v>700000</v>
      </c>
    </row>
    <row r="68" spans="1:59" s="98" customFormat="1" ht="12.75" customHeight="1" x14ac:dyDescent="0.2">
      <c r="A68" s="716">
        <v>2212</v>
      </c>
      <c r="B68" s="712" t="s">
        <v>1109</v>
      </c>
      <c r="C68" s="670">
        <f>SUM(C69:C81)</f>
        <v>11730000</v>
      </c>
      <c r="D68" s="670"/>
      <c r="E68" s="670"/>
      <c r="F68" s="708"/>
      <c r="G68" s="670"/>
      <c r="H68" s="696"/>
      <c r="I68" s="697"/>
    </row>
    <row r="69" spans="1:59" ht="12.75" customHeight="1" x14ac:dyDescent="0.2">
      <c r="A69" s="717" t="s">
        <v>1110</v>
      </c>
      <c r="B69" s="703" t="s">
        <v>1111</v>
      </c>
      <c r="C69" s="694">
        <v>15000</v>
      </c>
      <c r="D69" s="698">
        <v>15000</v>
      </c>
      <c r="E69" s="698">
        <v>16500</v>
      </c>
      <c r="F69" s="698">
        <v>20000</v>
      </c>
      <c r="G69" s="698">
        <v>20000</v>
      </c>
      <c r="H69" s="698">
        <v>20000</v>
      </c>
      <c r="I69" s="698">
        <v>20000</v>
      </c>
    </row>
    <row r="70" spans="1:59" ht="12.75" customHeight="1" x14ac:dyDescent="0.2">
      <c r="A70" s="715"/>
      <c r="B70" s="703" t="s">
        <v>121</v>
      </c>
      <c r="C70" s="694">
        <v>100000</v>
      </c>
      <c r="D70" s="698"/>
      <c r="E70" s="698"/>
      <c r="F70" s="699"/>
      <c r="G70" s="694"/>
      <c r="H70" s="700"/>
      <c r="I70" s="701"/>
    </row>
    <row r="71" spans="1:59" ht="12.75" customHeight="1" x14ac:dyDescent="0.2">
      <c r="A71" s="715"/>
      <c r="B71" s="703" t="s">
        <v>1112</v>
      </c>
      <c r="C71" s="694">
        <v>0</v>
      </c>
      <c r="D71" s="698"/>
      <c r="E71" s="698"/>
      <c r="F71" s="699"/>
      <c r="G71" s="694"/>
      <c r="H71" s="700"/>
      <c r="I71" s="701"/>
    </row>
    <row r="72" spans="1:59" ht="12.75" customHeight="1" x14ac:dyDescent="0.2">
      <c r="A72" s="715"/>
      <c r="B72" s="703" t="s">
        <v>1113</v>
      </c>
      <c r="C72" s="718">
        <v>2500000</v>
      </c>
      <c r="D72" s="719"/>
      <c r="E72" s="719"/>
      <c r="F72" s="720"/>
      <c r="G72" s="718"/>
      <c r="H72" s="700"/>
      <c r="I72" s="701"/>
    </row>
    <row r="73" spans="1:59" ht="12.75" customHeight="1" x14ac:dyDescent="0.2">
      <c r="A73" s="715"/>
      <c r="B73" s="703" t="s">
        <v>1114</v>
      </c>
      <c r="C73" s="718">
        <v>7500000</v>
      </c>
      <c r="D73" s="719"/>
      <c r="E73" s="719"/>
      <c r="F73" s="720"/>
      <c r="G73" s="718"/>
      <c r="H73" s="700"/>
      <c r="I73" s="701"/>
    </row>
    <row r="74" spans="1:59" ht="12.75" customHeight="1" x14ac:dyDescent="0.2">
      <c r="A74" s="715"/>
      <c r="B74" s="721" t="s">
        <v>1115</v>
      </c>
      <c r="C74" s="718">
        <v>150000</v>
      </c>
      <c r="D74" s="719"/>
      <c r="E74" s="719"/>
      <c r="F74" s="720"/>
      <c r="G74" s="718"/>
      <c r="H74" s="700"/>
      <c r="I74" s="701"/>
    </row>
    <row r="75" spans="1:59" s="702" customFormat="1" ht="12.75" customHeight="1" x14ac:dyDescent="0.2">
      <c r="A75" s="715"/>
      <c r="B75" s="703" t="s">
        <v>1116</v>
      </c>
      <c r="C75" s="694">
        <v>400000</v>
      </c>
      <c r="D75" s="698"/>
      <c r="E75" s="698"/>
      <c r="F75" s="699"/>
      <c r="G75" s="694"/>
      <c r="H75" s="700"/>
      <c r="I75" s="70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row>
    <row r="76" spans="1:59" s="702" customFormat="1" ht="12.75" customHeight="1" x14ac:dyDescent="0.2">
      <c r="A76" s="715"/>
      <c r="B76" s="703" t="s">
        <v>1117</v>
      </c>
      <c r="C76" s="694">
        <v>50000</v>
      </c>
      <c r="D76" s="698"/>
      <c r="E76" s="699"/>
      <c r="F76" s="699"/>
      <c r="G76" s="694"/>
      <c r="H76" s="700"/>
      <c r="I76" s="70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row>
    <row r="77" spans="1:59" ht="12.75" customHeight="1" x14ac:dyDescent="0.2">
      <c r="A77" s="715"/>
      <c r="B77" s="703" t="s">
        <v>126</v>
      </c>
      <c r="C77" s="694">
        <v>0</v>
      </c>
      <c r="D77" s="698"/>
      <c r="E77" s="698"/>
      <c r="F77" s="699"/>
      <c r="G77" s="694"/>
      <c r="H77" s="700"/>
      <c r="I77" s="701"/>
    </row>
    <row r="78" spans="1:59" ht="12.75" customHeight="1" x14ac:dyDescent="0.2">
      <c r="A78" s="715"/>
      <c r="B78" s="703" t="s">
        <v>1118</v>
      </c>
      <c r="C78" s="694">
        <v>650000</v>
      </c>
      <c r="D78" s="698"/>
      <c r="E78" s="698"/>
      <c r="F78" s="699"/>
      <c r="G78" s="694"/>
      <c r="H78" s="700"/>
      <c r="I78" s="701"/>
    </row>
    <row r="79" spans="1:59" ht="12.75" customHeight="1" x14ac:dyDescent="0.2">
      <c r="A79" s="715"/>
      <c r="B79" s="703" t="s">
        <v>1119</v>
      </c>
      <c r="C79" s="718">
        <v>350000</v>
      </c>
      <c r="D79" s="719"/>
      <c r="E79" s="719"/>
      <c r="F79" s="720"/>
      <c r="G79" s="718"/>
      <c r="H79" s="700"/>
      <c r="I79" s="701"/>
    </row>
    <row r="80" spans="1:59" s="126" customFormat="1" ht="12.75" customHeight="1" x14ac:dyDescent="0.2">
      <c r="A80" s="717"/>
      <c r="B80" s="703" t="s">
        <v>1120</v>
      </c>
      <c r="C80" s="694">
        <v>15000</v>
      </c>
      <c r="D80" s="722"/>
      <c r="E80" s="698"/>
      <c r="F80" s="699"/>
      <c r="G80" s="694"/>
      <c r="H80" s="700"/>
      <c r="I80" s="70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row>
    <row r="81" spans="1:59" s="126" customFormat="1" ht="12.75" customHeight="1" x14ac:dyDescent="0.2">
      <c r="A81" s="717"/>
      <c r="B81" s="703" t="s">
        <v>1121</v>
      </c>
      <c r="C81" s="694">
        <v>0</v>
      </c>
      <c r="D81" s="722"/>
      <c r="E81" s="698"/>
      <c r="F81" s="699"/>
      <c r="G81" s="699"/>
      <c r="H81" s="700"/>
      <c r="I81" s="70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row>
    <row r="82" spans="1:59" ht="12.75" customHeight="1" x14ac:dyDescent="0.2">
      <c r="A82" s="716">
        <v>2229</v>
      </c>
      <c r="B82" s="712" t="s">
        <v>1122</v>
      </c>
      <c r="C82" s="670">
        <f>SUM(C83:C93)</f>
        <v>1000000</v>
      </c>
      <c r="D82" s="670"/>
      <c r="E82" s="670"/>
      <c r="F82" s="708"/>
      <c r="G82" s="699"/>
      <c r="H82" s="700"/>
      <c r="I82" s="701"/>
      <c r="J82" s="150"/>
    </row>
    <row r="83" spans="1:59" ht="12.75" customHeight="1" x14ac:dyDescent="0.2">
      <c r="A83" s="715"/>
      <c r="B83" s="703" t="s">
        <v>1123</v>
      </c>
      <c r="C83" s="694">
        <v>0</v>
      </c>
      <c r="D83" s="723"/>
      <c r="E83" s="723"/>
      <c r="F83" s="724"/>
      <c r="G83" s="694"/>
      <c r="H83" s="700"/>
      <c r="I83" s="701"/>
      <c r="J83" s="150"/>
    </row>
    <row r="84" spans="1:59" ht="12.75" customHeight="1" x14ac:dyDescent="0.2">
      <c r="A84" s="715"/>
      <c r="B84" s="703" t="s">
        <v>1124</v>
      </c>
      <c r="C84" s="694">
        <v>0</v>
      </c>
      <c r="D84" s="694"/>
      <c r="E84" s="694"/>
      <c r="F84" s="695"/>
      <c r="G84" s="694"/>
      <c r="H84" s="700"/>
      <c r="I84" s="701"/>
      <c r="J84" s="150"/>
    </row>
    <row r="85" spans="1:59" ht="12.75" customHeight="1" x14ac:dyDescent="0.2">
      <c r="A85" s="715"/>
      <c r="B85" s="703" t="s">
        <v>1125</v>
      </c>
      <c r="C85" s="694">
        <v>0</v>
      </c>
      <c r="D85" s="723"/>
      <c r="E85" s="723"/>
      <c r="F85" s="724"/>
      <c r="G85" s="694"/>
      <c r="H85" s="700"/>
      <c r="I85" s="701"/>
      <c r="J85" s="150"/>
    </row>
    <row r="86" spans="1:59" ht="12.75" customHeight="1" x14ac:dyDescent="0.2">
      <c r="A86" s="715"/>
      <c r="B86" s="703" t="s">
        <v>1126</v>
      </c>
      <c r="C86" s="694">
        <v>0</v>
      </c>
      <c r="D86" s="723"/>
      <c r="E86" s="723"/>
      <c r="F86" s="724"/>
      <c r="G86" s="694"/>
      <c r="H86" s="700"/>
      <c r="I86" s="701"/>
      <c r="J86" s="150"/>
    </row>
    <row r="87" spans="1:59" ht="12.75" customHeight="1" x14ac:dyDescent="0.2">
      <c r="A87" s="715"/>
      <c r="B87" s="703" t="s">
        <v>1127</v>
      </c>
      <c r="C87" s="694">
        <v>1000000</v>
      </c>
      <c r="D87" s="723"/>
      <c r="E87" s="723"/>
      <c r="F87" s="724"/>
      <c r="G87" s="694"/>
      <c r="H87" s="700"/>
      <c r="I87" s="701"/>
      <c r="J87" s="150"/>
    </row>
    <row r="88" spans="1:59" ht="12.75" customHeight="1" x14ac:dyDescent="0.2">
      <c r="A88" s="715"/>
      <c r="B88" s="703" t="s">
        <v>1128</v>
      </c>
      <c r="C88" s="694">
        <v>0</v>
      </c>
      <c r="D88" s="723"/>
      <c r="E88" s="723"/>
      <c r="F88" s="724"/>
      <c r="G88" s="694"/>
      <c r="H88" s="700"/>
      <c r="I88" s="701"/>
      <c r="J88" s="150"/>
    </row>
    <row r="89" spans="1:59" ht="12.75" customHeight="1" x14ac:dyDescent="0.2">
      <c r="A89" s="715"/>
      <c r="B89" s="703" t="s">
        <v>1129</v>
      </c>
      <c r="C89" s="723">
        <v>0</v>
      </c>
      <c r="D89" s="723"/>
      <c r="E89" s="723"/>
      <c r="F89" s="725"/>
      <c r="G89" s="723"/>
      <c r="H89" s="700"/>
      <c r="I89" s="701"/>
      <c r="J89" s="150"/>
    </row>
    <row r="90" spans="1:59" ht="12.75" customHeight="1" x14ac:dyDescent="0.2">
      <c r="A90" s="715"/>
      <c r="B90" s="703" t="s">
        <v>1130</v>
      </c>
      <c r="C90" s="694">
        <v>0</v>
      </c>
      <c r="D90" s="723"/>
      <c r="E90" s="723"/>
      <c r="F90" s="724"/>
      <c r="G90" s="694"/>
      <c r="H90" s="700"/>
      <c r="I90" s="701"/>
      <c r="J90" s="150"/>
    </row>
    <row r="91" spans="1:59" ht="12.75" customHeight="1" x14ac:dyDescent="0.2">
      <c r="A91" s="715"/>
      <c r="B91" s="703" t="s">
        <v>1131</v>
      </c>
      <c r="C91" s="694">
        <v>0</v>
      </c>
      <c r="D91" s="723"/>
      <c r="E91" s="723"/>
      <c r="F91" s="724"/>
      <c r="G91" s="694"/>
      <c r="H91" s="700"/>
      <c r="I91" s="701"/>
      <c r="J91" s="150"/>
    </row>
    <row r="92" spans="1:59" ht="12.75" customHeight="1" x14ac:dyDescent="0.2">
      <c r="A92" s="715"/>
      <c r="B92" s="703" t="s">
        <v>1132</v>
      </c>
      <c r="C92" s="694">
        <v>0</v>
      </c>
      <c r="D92" s="723"/>
      <c r="E92" s="723"/>
      <c r="F92" s="724"/>
      <c r="G92" s="694"/>
      <c r="H92" s="700"/>
      <c r="I92" s="701"/>
      <c r="J92" s="150"/>
    </row>
    <row r="93" spans="1:59" ht="12.75" customHeight="1" x14ac:dyDescent="0.2">
      <c r="A93" s="715"/>
      <c r="B93" s="703" t="s">
        <v>1133</v>
      </c>
      <c r="C93" s="694">
        <v>0</v>
      </c>
      <c r="D93" s="723"/>
      <c r="E93" s="723"/>
      <c r="F93" s="724"/>
      <c r="G93" s="694"/>
      <c r="H93" s="700"/>
      <c r="I93" s="701"/>
      <c r="J93" s="150"/>
    </row>
    <row r="94" spans="1:59" ht="12.75" customHeight="1" x14ac:dyDescent="0.2">
      <c r="A94" s="716">
        <v>2310</v>
      </c>
      <c r="B94" s="721" t="s">
        <v>1134</v>
      </c>
      <c r="C94" s="680">
        <v>0</v>
      </c>
      <c r="D94" s="726"/>
      <c r="E94" s="726"/>
      <c r="F94" s="727"/>
      <c r="G94" s="680"/>
      <c r="H94" s="700"/>
      <c r="I94" s="701"/>
      <c r="J94" s="150"/>
    </row>
    <row r="95" spans="1:59" ht="12.75" customHeight="1" x14ac:dyDescent="0.2">
      <c r="A95" s="716">
        <v>2321</v>
      </c>
      <c r="B95" s="712" t="s">
        <v>1135</v>
      </c>
      <c r="C95" s="680">
        <v>100000</v>
      </c>
      <c r="D95" s="670">
        <v>0</v>
      </c>
      <c r="E95" s="670">
        <v>0</v>
      </c>
      <c r="F95" s="708">
        <v>0</v>
      </c>
      <c r="G95" s="728" t="s">
        <v>1136</v>
      </c>
      <c r="H95" s="728" t="s">
        <v>1136</v>
      </c>
      <c r="I95" s="728" t="s">
        <v>1136</v>
      </c>
    </row>
    <row r="96" spans="1:59" s="702" customFormat="1" ht="12.75" customHeight="1" x14ac:dyDescent="0.2">
      <c r="A96" s="716">
        <v>2322</v>
      </c>
      <c r="B96" s="712" t="s">
        <v>1137</v>
      </c>
      <c r="C96" s="680">
        <v>100000</v>
      </c>
      <c r="D96" s="670"/>
      <c r="E96" s="708"/>
      <c r="F96" s="708"/>
      <c r="G96" s="680"/>
      <c r="H96" s="700"/>
      <c r="I96" s="70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row>
    <row r="97" spans="1:47" s="98" customFormat="1" ht="12.75" customHeight="1" x14ac:dyDescent="0.2">
      <c r="A97" s="716">
        <v>2324</v>
      </c>
      <c r="B97" s="712" t="s">
        <v>147</v>
      </c>
      <c r="C97" s="670">
        <f t="shared" ref="C97:I97" si="6">SUM(C98:C115)</f>
        <v>3408000</v>
      </c>
      <c r="D97" s="670">
        <f t="shared" si="6"/>
        <v>20000</v>
      </c>
      <c r="E97" s="670">
        <f t="shared" si="6"/>
        <v>6770.75</v>
      </c>
      <c r="F97" s="670">
        <f t="shared" si="6"/>
        <v>8700</v>
      </c>
      <c r="G97" s="670">
        <f t="shared" si="6"/>
        <v>15000</v>
      </c>
      <c r="H97" s="670">
        <f t="shared" si="6"/>
        <v>15000</v>
      </c>
      <c r="I97" s="670">
        <f t="shared" si="6"/>
        <v>15000</v>
      </c>
    </row>
    <row r="98" spans="1:47" s="98" customFormat="1" ht="12.75" customHeight="1" x14ac:dyDescent="0.2">
      <c r="A98" s="716"/>
      <c r="B98" s="712" t="s">
        <v>1138</v>
      </c>
      <c r="C98" s="694">
        <v>0</v>
      </c>
      <c r="D98" s="698"/>
      <c r="E98" s="698"/>
      <c r="F98" s="699"/>
      <c r="G98" s="694"/>
      <c r="H98" s="696"/>
      <c r="I98" s="697"/>
    </row>
    <row r="99" spans="1:47" s="98" customFormat="1" ht="12.75" customHeight="1" x14ac:dyDescent="0.2">
      <c r="A99" s="729" t="s">
        <v>1139</v>
      </c>
      <c r="B99" s="721" t="s">
        <v>1140</v>
      </c>
      <c r="C99" s="694">
        <v>15000</v>
      </c>
      <c r="D99" s="699">
        <v>15000</v>
      </c>
      <c r="E99" s="699">
        <v>4020.48</v>
      </c>
      <c r="F99" s="699">
        <v>6000</v>
      </c>
      <c r="G99" s="699">
        <v>12000</v>
      </c>
      <c r="H99" s="699">
        <v>12000</v>
      </c>
      <c r="I99" s="699">
        <v>12000</v>
      </c>
    </row>
    <row r="100" spans="1:47" s="98" customFormat="1" ht="12.75" customHeight="1" x14ac:dyDescent="0.2">
      <c r="A100" s="729"/>
      <c r="B100" s="721" t="s">
        <v>1141</v>
      </c>
      <c r="C100" s="694">
        <v>0</v>
      </c>
      <c r="D100" s="698"/>
      <c r="E100" s="698"/>
      <c r="F100" s="699"/>
      <c r="G100" s="694"/>
      <c r="H100" s="699"/>
      <c r="I100" s="697"/>
    </row>
    <row r="101" spans="1:47" s="98" customFormat="1" ht="12.75" customHeight="1" x14ac:dyDescent="0.2">
      <c r="A101" s="716"/>
      <c r="B101" s="721" t="s">
        <v>1142</v>
      </c>
      <c r="C101" s="694">
        <v>30000</v>
      </c>
      <c r="D101" s="698"/>
      <c r="E101" s="698"/>
      <c r="F101" s="699"/>
      <c r="G101" s="694"/>
      <c r="H101" s="696"/>
      <c r="I101" s="697"/>
    </row>
    <row r="102" spans="1:47" s="98" customFormat="1" ht="12.75" customHeight="1" x14ac:dyDescent="0.2">
      <c r="A102" s="716"/>
      <c r="B102" s="721" t="s">
        <v>1143</v>
      </c>
      <c r="C102" s="694">
        <v>100000</v>
      </c>
      <c r="D102" s="698"/>
      <c r="E102" s="722"/>
      <c r="F102" s="730"/>
      <c r="G102" s="699"/>
      <c r="H102" s="696"/>
      <c r="I102" s="697"/>
    </row>
    <row r="103" spans="1:47" s="706" customFormat="1" ht="12.75" customHeight="1" x14ac:dyDescent="0.2">
      <c r="A103" s="716"/>
      <c r="B103" s="721" t="s">
        <v>1144</v>
      </c>
      <c r="C103" s="694">
        <v>150000</v>
      </c>
      <c r="D103" s="698"/>
      <c r="E103" s="698"/>
      <c r="F103" s="699"/>
      <c r="G103" s="694"/>
      <c r="H103" s="696"/>
      <c r="I103" s="697"/>
      <c r="J103" s="98"/>
      <c r="K103" s="98"/>
      <c r="L103" s="98"/>
      <c r="M103" s="98"/>
      <c r="N103" s="98"/>
      <c r="O103" s="98"/>
      <c r="P103" s="98"/>
      <c r="Q103" s="98"/>
      <c r="R103" s="98"/>
      <c r="S103" s="98"/>
      <c r="T103" s="98"/>
      <c r="U103" s="98"/>
      <c r="V103" s="98"/>
      <c r="W103" s="98"/>
      <c r="X103" s="98"/>
      <c r="Y103" s="98"/>
      <c r="Z103" s="98"/>
      <c r="AA103" s="98"/>
      <c r="AB103" s="98"/>
      <c r="AC103" s="98"/>
      <c r="AD103" s="98"/>
      <c r="AE103" s="98"/>
      <c r="AF103" s="98"/>
      <c r="AG103" s="98"/>
      <c r="AH103" s="98"/>
      <c r="AI103" s="98"/>
      <c r="AJ103" s="98"/>
      <c r="AK103" s="98"/>
      <c r="AL103" s="98"/>
      <c r="AM103" s="98"/>
      <c r="AN103" s="98"/>
      <c r="AO103" s="98"/>
      <c r="AP103" s="98"/>
      <c r="AQ103" s="98"/>
      <c r="AR103" s="98"/>
      <c r="AS103" s="98"/>
      <c r="AT103" s="98"/>
      <c r="AU103" s="98"/>
    </row>
    <row r="104" spans="1:47" s="706" customFormat="1" ht="12.75" customHeight="1" x14ac:dyDescent="0.2">
      <c r="A104" s="716"/>
      <c r="B104" s="721" t="s">
        <v>1145</v>
      </c>
      <c r="C104" s="694">
        <v>15000</v>
      </c>
      <c r="D104" s="698"/>
      <c r="E104" s="723"/>
      <c r="F104" s="724"/>
      <c r="G104" s="694"/>
      <c r="H104" s="696"/>
      <c r="I104" s="697"/>
      <c r="J104" s="98"/>
      <c r="K104" s="98"/>
      <c r="L104" s="98"/>
      <c r="M104" s="98"/>
      <c r="N104" s="98"/>
      <c r="O104" s="98"/>
      <c r="P104" s="98"/>
      <c r="Q104" s="98"/>
      <c r="R104" s="98"/>
      <c r="S104" s="98"/>
      <c r="T104" s="98"/>
      <c r="U104" s="98"/>
      <c r="V104" s="98"/>
      <c r="W104" s="98"/>
      <c r="X104" s="98"/>
      <c r="Y104" s="98"/>
      <c r="Z104" s="98"/>
      <c r="AA104" s="98"/>
      <c r="AB104" s="98"/>
      <c r="AC104" s="98"/>
      <c r="AD104" s="98"/>
      <c r="AE104" s="98"/>
      <c r="AF104" s="98"/>
      <c r="AG104" s="98"/>
      <c r="AH104" s="98"/>
      <c r="AI104" s="98"/>
      <c r="AJ104" s="98"/>
      <c r="AK104" s="98"/>
      <c r="AL104" s="98"/>
      <c r="AM104" s="98"/>
      <c r="AN104" s="98"/>
      <c r="AO104" s="98"/>
      <c r="AP104" s="98"/>
      <c r="AQ104" s="98"/>
      <c r="AR104" s="98"/>
      <c r="AS104" s="98"/>
      <c r="AT104" s="98"/>
      <c r="AU104" s="98"/>
    </row>
    <row r="105" spans="1:47" s="706" customFormat="1" ht="12.75" customHeight="1" x14ac:dyDescent="0.2">
      <c r="A105" s="716"/>
      <c r="B105" s="721" t="s">
        <v>1146</v>
      </c>
      <c r="C105" s="694">
        <v>0</v>
      </c>
      <c r="D105" s="698"/>
      <c r="E105" s="723"/>
      <c r="F105" s="724"/>
      <c r="G105" s="694"/>
      <c r="H105" s="696"/>
      <c r="I105" s="697"/>
      <c r="J105" s="98"/>
      <c r="K105" s="98"/>
      <c r="L105" s="98"/>
      <c r="M105" s="98"/>
      <c r="N105" s="98"/>
      <c r="O105" s="98"/>
      <c r="P105" s="98"/>
      <c r="Q105" s="98"/>
      <c r="R105" s="98"/>
      <c r="S105" s="98"/>
      <c r="T105" s="98"/>
      <c r="U105" s="98"/>
      <c r="V105" s="98"/>
      <c r="W105" s="98"/>
      <c r="X105" s="98"/>
      <c r="Y105" s="98"/>
      <c r="Z105" s="98"/>
      <c r="AA105" s="98"/>
      <c r="AB105" s="98"/>
      <c r="AC105" s="98"/>
      <c r="AD105" s="98"/>
      <c r="AE105" s="98"/>
      <c r="AF105" s="98"/>
      <c r="AG105" s="98"/>
      <c r="AH105" s="98"/>
      <c r="AI105" s="98"/>
      <c r="AJ105" s="98"/>
      <c r="AK105" s="98"/>
      <c r="AL105" s="98"/>
      <c r="AM105" s="98"/>
      <c r="AN105" s="98"/>
      <c r="AO105" s="98"/>
      <c r="AP105" s="98"/>
      <c r="AQ105" s="98"/>
      <c r="AR105" s="98"/>
      <c r="AS105" s="98"/>
      <c r="AT105" s="98"/>
      <c r="AU105" s="98"/>
    </row>
    <row r="106" spans="1:47" ht="12.75" customHeight="1" x14ac:dyDescent="0.2">
      <c r="A106" s="731" t="s">
        <v>1147</v>
      </c>
      <c r="B106" s="732" t="s">
        <v>1148</v>
      </c>
      <c r="C106" s="694">
        <v>5000</v>
      </c>
      <c r="D106" s="698">
        <v>5000</v>
      </c>
      <c r="E106" s="698">
        <v>1800.51</v>
      </c>
      <c r="F106" s="699">
        <v>2700</v>
      </c>
      <c r="G106" s="694">
        <v>3000</v>
      </c>
      <c r="H106" s="694">
        <v>3000</v>
      </c>
      <c r="I106" s="694">
        <v>3000</v>
      </c>
    </row>
    <row r="107" spans="1:47" s="158" customFormat="1" ht="12.75" customHeight="1" x14ac:dyDescent="0.2">
      <c r="A107" s="715"/>
      <c r="B107" s="703" t="s">
        <v>1149</v>
      </c>
      <c r="C107" s="694">
        <v>0</v>
      </c>
      <c r="D107" s="698"/>
      <c r="E107" s="724"/>
      <c r="F107" s="724"/>
      <c r="G107" s="694"/>
      <c r="H107" s="111"/>
      <c r="I107" s="112"/>
    </row>
    <row r="108" spans="1:47" s="158" customFormat="1" ht="12.75" customHeight="1" x14ac:dyDescent="0.2">
      <c r="A108" s="715"/>
      <c r="B108" s="703" t="s">
        <v>1150</v>
      </c>
      <c r="C108" s="694">
        <v>3000000</v>
      </c>
      <c r="D108" s="698"/>
      <c r="E108" s="723"/>
      <c r="F108" s="724"/>
      <c r="G108" s="694"/>
      <c r="H108" s="111"/>
      <c r="I108" s="112"/>
    </row>
    <row r="109" spans="1:47" s="158" customFormat="1" ht="12.75" customHeight="1" x14ac:dyDescent="0.2">
      <c r="A109" s="715"/>
      <c r="B109" s="703" t="s">
        <v>1151</v>
      </c>
      <c r="C109" s="694">
        <v>0</v>
      </c>
      <c r="D109" s="698"/>
      <c r="E109" s="723"/>
      <c r="F109" s="724"/>
      <c r="G109" s="694"/>
      <c r="H109" s="111"/>
      <c r="I109" s="112"/>
    </row>
    <row r="110" spans="1:47" s="158" customFormat="1" ht="12.75" customHeight="1" x14ac:dyDescent="0.2">
      <c r="A110" s="715"/>
      <c r="B110" s="703" t="s">
        <v>1152</v>
      </c>
      <c r="C110" s="694">
        <v>3000</v>
      </c>
      <c r="D110" s="698"/>
      <c r="E110" s="723"/>
      <c r="F110" s="724"/>
      <c r="G110" s="694"/>
      <c r="H110" s="111"/>
      <c r="I110" s="112"/>
    </row>
    <row r="111" spans="1:47" s="158" customFormat="1" ht="12.75" customHeight="1" x14ac:dyDescent="0.2">
      <c r="A111" s="715"/>
      <c r="B111" s="703" t="s">
        <v>1153</v>
      </c>
      <c r="C111" s="694">
        <v>60000</v>
      </c>
      <c r="D111" s="698"/>
      <c r="E111" s="733"/>
      <c r="F111" s="734"/>
      <c r="G111" s="694"/>
      <c r="H111" s="111"/>
      <c r="I111" s="112"/>
    </row>
    <row r="112" spans="1:47" s="158" customFormat="1" ht="12.75" customHeight="1" x14ac:dyDescent="0.2">
      <c r="A112" s="715"/>
      <c r="B112" s="703" t="s">
        <v>1154</v>
      </c>
      <c r="C112" s="694">
        <v>0</v>
      </c>
      <c r="D112" s="698"/>
      <c r="E112" s="733"/>
      <c r="F112" s="734"/>
      <c r="G112" s="694"/>
      <c r="H112" s="111"/>
      <c r="I112" s="112"/>
    </row>
    <row r="113" spans="1:47" s="158" customFormat="1" ht="12.75" customHeight="1" x14ac:dyDescent="0.2">
      <c r="A113" s="729" t="s">
        <v>1155</v>
      </c>
      <c r="B113" s="703" t="s">
        <v>1156</v>
      </c>
      <c r="C113" s="694">
        <v>30000</v>
      </c>
      <c r="D113" s="698"/>
      <c r="E113" s="723"/>
      <c r="F113" s="724"/>
      <c r="G113" s="694"/>
      <c r="H113" s="111"/>
      <c r="I113" s="112"/>
    </row>
    <row r="114" spans="1:47" s="158" customFormat="1" ht="12.75" customHeight="1" x14ac:dyDescent="0.2">
      <c r="A114" s="729"/>
      <c r="B114" s="703" t="s">
        <v>1157</v>
      </c>
      <c r="C114" s="694">
        <v>0</v>
      </c>
      <c r="D114" s="698"/>
      <c r="E114" s="723"/>
      <c r="F114" s="724"/>
      <c r="G114" s="694"/>
      <c r="H114" s="111"/>
      <c r="I114" s="112"/>
    </row>
    <row r="115" spans="1:47" s="158" customFormat="1" ht="12.75" customHeight="1" x14ac:dyDescent="0.2">
      <c r="A115" s="729" t="s">
        <v>1158</v>
      </c>
      <c r="B115" s="703" t="s">
        <v>1159</v>
      </c>
      <c r="C115" s="694">
        <v>0</v>
      </c>
      <c r="D115" s="698">
        <v>0</v>
      </c>
      <c r="E115" s="724">
        <v>949.76</v>
      </c>
      <c r="F115" s="724">
        <v>0</v>
      </c>
      <c r="G115" s="694">
        <v>0</v>
      </c>
      <c r="H115" s="694">
        <v>0</v>
      </c>
      <c r="I115" s="694">
        <v>0</v>
      </c>
    </row>
    <row r="116" spans="1:47" s="158" customFormat="1" ht="13.5" customHeight="1" x14ac:dyDescent="0.2">
      <c r="A116" s="735" t="s">
        <v>1160</v>
      </c>
      <c r="B116" s="707" t="s">
        <v>1161</v>
      </c>
      <c r="C116" s="680">
        <v>0</v>
      </c>
      <c r="D116" s="670">
        <v>0</v>
      </c>
      <c r="E116" s="736">
        <v>7506.04</v>
      </c>
      <c r="F116" s="736">
        <v>10000</v>
      </c>
      <c r="G116" s="680">
        <v>0</v>
      </c>
      <c r="H116" s="680">
        <v>0</v>
      </c>
      <c r="I116" s="680">
        <v>0</v>
      </c>
    </row>
    <row r="117" spans="1:47" s="98" customFormat="1" ht="12.75" customHeight="1" x14ac:dyDescent="0.2">
      <c r="A117" s="716">
        <v>2329</v>
      </c>
      <c r="B117" s="712" t="s">
        <v>164</v>
      </c>
      <c r="C117" s="670">
        <f>SUM(C118:C135)</f>
        <v>17694387.359999999</v>
      </c>
      <c r="D117" s="670">
        <f>SUM(D118:D135)</f>
        <v>16989653.629999999</v>
      </c>
      <c r="E117" s="670">
        <f>SUM(E118:E135)</f>
        <v>97724250.450000003</v>
      </c>
      <c r="F117" s="670">
        <f>SUM(F118:F135)</f>
        <v>0</v>
      </c>
      <c r="G117" s="670">
        <f>SUM(G118:G135)</f>
        <v>0</v>
      </c>
      <c r="H117" s="670">
        <f>SUM(H118:H134)</f>
        <v>0</v>
      </c>
      <c r="I117" s="670">
        <f>SUM(I118:I135)</f>
        <v>0</v>
      </c>
    </row>
    <row r="118" spans="1:47" s="98" customFormat="1" ht="12.75" customHeight="1" x14ac:dyDescent="0.2">
      <c r="A118" s="716"/>
      <c r="B118" s="721" t="s">
        <v>1162</v>
      </c>
      <c r="C118" s="694">
        <v>200000</v>
      </c>
      <c r="D118" s="698"/>
      <c r="E118" s="698"/>
      <c r="F118" s="699"/>
      <c r="G118" s="694"/>
      <c r="H118" s="178"/>
      <c r="I118" s="737"/>
    </row>
    <row r="119" spans="1:47" ht="12.75" customHeight="1" x14ac:dyDescent="0.2">
      <c r="A119" s="715"/>
      <c r="B119" s="703" t="s">
        <v>1163</v>
      </c>
      <c r="C119" s="694">
        <v>5000</v>
      </c>
      <c r="D119" s="698"/>
      <c r="E119" s="723"/>
      <c r="F119" s="724"/>
      <c r="G119" s="694"/>
      <c r="H119" s="700"/>
      <c r="I119" s="701"/>
    </row>
    <row r="120" spans="1:47" s="702" customFormat="1" ht="12.75" customHeight="1" x14ac:dyDescent="0.2">
      <c r="A120" s="715"/>
      <c r="B120" s="703" t="s">
        <v>1164</v>
      </c>
      <c r="C120" s="694">
        <v>500000</v>
      </c>
      <c r="D120" s="698"/>
      <c r="E120" s="723"/>
      <c r="F120" s="724"/>
      <c r="G120" s="694"/>
      <c r="H120" s="700"/>
      <c r="I120" s="70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row>
    <row r="121" spans="1:47" s="702" customFormat="1" ht="12.75" customHeight="1" x14ac:dyDescent="0.2">
      <c r="A121" s="715"/>
      <c r="B121" s="703" t="s">
        <v>1165</v>
      </c>
      <c r="C121" s="694">
        <v>20000</v>
      </c>
      <c r="D121" s="698"/>
      <c r="E121" s="723"/>
      <c r="F121" s="724"/>
      <c r="G121" s="694"/>
      <c r="H121" s="700"/>
      <c r="I121" s="70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row>
    <row r="122" spans="1:47" ht="12.75" customHeight="1" x14ac:dyDescent="0.2">
      <c r="A122" s="715"/>
      <c r="B122" s="703" t="s">
        <v>1166</v>
      </c>
      <c r="C122" s="694">
        <v>250000</v>
      </c>
      <c r="D122" s="698"/>
      <c r="E122" s="723"/>
      <c r="F122" s="724"/>
      <c r="G122" s="694"/>
      <c r="H122" s="700"/>
      <c r="I122" s="701"/>
    </row>
    <row r="123" spans="1:47" ht="12.75" customHeight="1" x14ac:dyDescent="0.2">
      <c r="A123" s="715"/>
      <c r="B123" s="703" t="s">
        <v>1167</v>
      </c>
      <c r="C123" s="694">
        <v>50000</v>
      </c>
      <c r="D123" s="698"/>
      <c r="E123" s="733"/>
      <c r="F123" s="734"/>
      <c r="G123" s="694"/>
      <c r="H123" s="700"/>
      <c r="I123" s="701"/>
    </row>
    <row r="124" spans="1:47" ht="12.75" customHeight="1" x14ac:dyDescent="0.2">
      <c r="A124" s="715"/>
      <c r="B124" s="703" t="s">
        <v>1168</v>
      </c>
      <c r="C124" s="718">
        <v>0</v>
      </c>
      <c r="D124" s="719"/>
      <c r="E124" s="723"/>
      <c r="F124" s="724"/>
      <c r="G124" s="718"/>
      <c r="H124" s="700"/>
      <c r="I124" s="701"/>
    </row>
    <row r="125" spans="1:47" ht="12.75" customHeight="1" x14ac:dyDescent="0.2">
      <c r="A125" s="715"/>
      <c r="B125" s="703" t="s">
        <v>1169</v>
      </c>
      <c r="C125" s="718">
        <v>40000</v>
      </c>
      <c r="D125" s="719"/>
      <c r="E125" s="723"/>
      <c r="F125" s="724"/>
      <c r="G125" s="718"/>
      <c r="H125" s="700"/>
      <c r="I125" s="701"/>
    </row>
    <row r="126" spans="1:47" ht="12.75" customHeight="1" x14ac:dyDescent="0.2">
      <c r="A126" s="715"/>
      <c r="B126" s="713" t="s">
        <v>1170</v>
      </c>
      <c r="C126" s="698">
        <v>5500000</v>
      </c>
      <c r="D126" s="698"/>
      <c r="E126" s="738"/>
      <c r="F126" s="739"/>
      <c r="G126" s="698"/>
      <c r="H126" s="700"/>
      <c r="I126" s="701"/>
    </row>
    <row r="127" spans="1:47" ht="24.75" x14ac:dyDescent="0.2">
      <c r="A127" s="715"/>
      <c r="B127" s="713" t="s">
        <v>1171</v>
      </c>
      <c r="C127" s="694">
        <v>8304000</v>
      </c>
      <c r="D127" s="698"/>
      <c r="E127" s="738"/>
      <c r="F127" s="739"/>
      <c r="G127" s="694"/>
      <c r="H127" s="700"/>
      <c r="I127" s="701"/>
    </row>
    <row r="128" spans="1:47" ht="24.75" x14ac:dyDescent="0.2">
      <c r="A128" s="715"/>
      <c r="B128" s="713" t="s">
        <v>1172</v>
      </c>
      <c r="C128" s="698">
        <v>1000000</v>
      </c>
      <c r="D128" s="698"/>
      <c r="E128" s="738"/>
      <c r="F128" s="739"/>
      <c r="G128" s="698"/>
      <c r="H128" s="700"/>
      <c r="I128" s="701"/>
    </row>
    <row r="129" spans="1:47" ht="24.75" x14ac:dyDescent="0.2">
      <c r="A129" s="715"/>
      <c r="B129" s="713" t="s">
        <v>1173</v>
      </c>
      <c r="C129" s="698">
        <v>700000</v>
      </c>
      <c r="D129" s="698"/>
      <c r="E129" s="723"/>
      <c r="F129" s="724"/>
      <c r="G129" s="698"/>
      <c r="H129" s="700"/>
      <c r="I129" s="701"/>
    </row>
    <row r="130" spans="1:47" x14ac:dyDescent="0.2">
      <c r="A130" s="729" t="s">
        <v>1174</v>
      </c>
      <c r="B130" s="703" t="s">
        <v>1175</v>
      </c>
      <c r="C130" s="718">
        <v>125387.36</v>
      </c>
      <c r="D130" s="718">
        <v>125387.36</v>
      </c>
      <c r="E130" s="723">
        <v>0</v>
      </c>
      <c r="F130" s="724">
        <v>0</v>
      </c>
      <c r="G130" s="718">
        <v>0</v>
      </c>
      <c r="H130" s="718">
        <v>0</v>
      </c>
      <c r="I130" s="718">
        <v>0</v>
      </c>
    </row>
    <row r="131" spans="1:47" ht="12.75" customHeight="1" x14ac:dyDescent="0.2">
      <c r="A131" s="715"/>
      <c r="B131" s="703" t="s">
        <v>1176</v>
      </c>
      <c r="C131" s="718">
        <v>0</v>
      </c>
      <c r="D131" s="719"/>
      <c r="E131" s="723"/>
      <c r="F131" s="724"/>
      <c r="G131" s="718"/>
      <c r="H131" s="700"/>
      <c r="I131" s="701"/>
    </row>
    <row r="132" spans="1:47" ht="12.75" customHeight="1" x14ac:dyDescent="0.2">
      <c r="A132" s="715"/>
      <c r="B132" s="703" t="s">
        <v>1177</v>
      </c>
      <c r="C132" s="718">
        <v>0</v>
      </c>
      <c r="D132" s="719"/>
      <c r="E132" s="723"/>
      <c r="F132" s="724"/>
      <c r="G132" s="718"/>
      <c r="H132" s="700"/>
      <c r="I132" s="701"/>
    </row>
    <row r="133" spans="1:47" ht="12.75" customHeight="1" x14ac:dyDescent="0.2">
      <c r="A133" s="740"/>
      <c r="B133" s="741" t="s">
        <v>1178</v>
      </c>
      <c r="C133" s="742">
        <v>0</v>
      </c>
      <c r="D133" s="743"/>
      <c r="E133" s="744"/>
      <c r="F133" s="745"/>
      <c r="G133" s="742"/>
      <c r="H133" s="700"/>
      <c r="I133" s="701"/>
    </row>
    <row r="134" spans="1:47" ht="12.75" customHeight="1" x14ac:dyDescent="0.2">
      <c r="A134" s="740"/>
      <c r="B134" s="741" t="s">
        <v>1179</v>
      </c>
      <c r="C134" s="719">
        <v>1000000</v>
      </c>
      <c r="D134" s="743"/>
      <c r="E134" s="744"/>
      <c r="F134" s="745"/>
      <c r="G134" s="719"/>
      <c r="H134" s="700"/>
      <c r="I134" s="701"/>
    </row>
    <row r="135" spans="1:47" ht="12.75" customHeight="1" x14ac:dyDescent="0.2">
      <c r="A135" s="746" t="s">
        <v>1180</v>
      </c>
      <c r="B135" s="741" t="s">
        <v>1181</v>
      </c>
      <c r="C135" s="719">
        <v>0</v>
      </c>
      <c r="D135" s="743">
        <v>16864266.27</v>
      </c>
      <c r="E135" s="744">
        <v>97724250.450000003</v>
      </c>
      <c r="F135" s="745">
        <v>0</v>
      </c>
      <c r="G135" s="719">
        <v>0</v>
      </c>
      <c r="H135" s="719">
        <v>0</v>
      </c>
      <c r="I135" s="719">
        <v>0</v>
      </c>
    </row>
    <row r="136" spans="1:47" ht="12.75" customHeight="1" x14ac:dyDescent="0.2">
      <c r="A136" s="747"/>
      <c r="B136" s="741"/>
      <c r="C136" s="748"/>
      <c r="D136" s="749"/>
      <c r="E136" s="750"/>
      <c r="F136" s="751"/>
      <c r="G136" s="748"/>
      <c r="H136" s="752"/>
      <c r="I136" s="753"/>
    </row>
    <row r="137" spans="1:47" s="98" customFormat="1" ht="18.75" customHeight="1" x14ac:dyDescent="0.25">
      <c r="A137" s="754"/>
      <c r="B137" s="755" t="s">
        <v>11</v>
      </c>
      <c r="C137" s="756">
        <f t="shared" ref="C137:I137" si="7">SUM(C138,C139,C140,C147:C148,C151,C153)</f>
        <v>72976820.010000005</v>
      </c>
      <c r="D137" s="756">
        <f t="shared" si="7"/>
        <v>2481000</v>
      </c>
      <c r="E137" s="756">
        <f t="shared" si="7"/>
        <v>0</v>
      </c>
      <c r="F137" s="756">
        <f t="shared" si="7"/>
        <v>0</v>
      </c>
      <c r="G137" s="756">
        <f t="shared" si="7"/>
        <v>0</v>
      </c>
      <c r="H137" s="577">
        <f t="shared" si="7"/>
        <v>0</v>
      </c>
      <c r="I137" s="577">
        <f t="shared" si="7"/>
        <v>0</v>
      </c>
    </row>
    <row r="138" spans="1:47" s="98" customFormat="1" ht="24.75" x14ac:dyDescent="0.2">
      <c r="A138" s="757">
        <v>3111</v>
      </c>
      <c r="B138" s="758" t="s">
        <v>1182</v>
      </c>
      <c r="C138" s="759">
        <v>49200000</v>
      </c>
      <c r="D138" s="759"/>
      <c r="E138" s="760"/>
      <c r="F138" s="759"/>
      <c r="G138" s="759"/>
      <c r="H138" s="761"/>
      <c r="I138" s="762"/>
    </row>
    <row r="139" spans="1:47" s="98" customFormat="1" x14ac:dyDescent="0.2">
      <c r="A139" s="757">
        <v>3111</v>
      </c>
      <c r="B139" s="758" t="s">
        <v>1183</v>
      </c>
      <c r="C139" s="680">
        <v>600000</v>
      </c>
      <c r="D139" s="680"/>
      <c r="E139" s="763"/>
      <c r="F139" s="680"/>
      <c r="G139" s="680"/>
      <c r="H139" s="696"/>
      <c r="I139" s="697"/>
    </row>
    <row r="140" spans="1:47" s="98" customFormat="1" x14ac:dyDescent="0.2">
      <c r="A140" s="716">
        <v>3112</v>
      </c>
      <c r="B140" s="712" t="s">
        <v>178</v>
      </c>
      <c r="C140" s="670">
        <f t="shared" ref="C140:I140" si="8">SUM(C141:C146)</f>
        <v>14648000</v>
      </c>
      <c r="D140" s="670">
        <f t="shared" si="8"/>
        <v>0</v>
      </c>
      <c r="E140" s="670">
        <f t="shared" si="8"/>
        <v>0</v>
      </c>
      <c r="F140" s="670">
        <f t="shared" si="8"/>
        <v>0</v>
      </c>
      <c r="G140" s="670">
        <f t="shared" si="8"/>
        <v>0</v>
      </c>
      <c r="H140" s="670">
        <f t="shared" si="8"/>
        <v>0</v>
      </c>
      <c r="I140" s="670">
        <f t="shared" si="8"/>
        <v>0</v>
      </c>
    </row>
    <row r="141" spans="1:47" s="706" customFormat="1" x14ac:dyDescent="0.2">
      <c r="A141" s="716"/>
      <c r="B141" s="741" t="s">
        <v>1184</v>
      </c>
      <c r="C141" s="698">
        <v>3306000</v>
      </c>
      <c r="D141" s="698"/>
      <c r="E141" s="764"/>
      <c r="F141" s="698"/>
      <c r="G141" s="698"/>
      <c r="H141" s="696"/>
      <c r="I141" s="697"/>
      <c r="J141" s="98"/>
      <c r="K141" s="98"/>
      <c r="L141" s="98"/>
      <c r="M141" s="98"/>
      <c r="N141" s="98"/>
      <c r="O141" s="98"/>
      <c r="P141" s="98"/>
      <c r="Q141" s="98"/>
      <c r="R141" s="98"/>
      <c r="S141" s="98"/>
      <c r="T141" s="98"/>
      <c r="U141" s="98"/>
      <c r="V141" s="98"/>
      <c r="W141" s="98"/>
      <c r="X141" s="98"/>
      <c r="Y141" s="98"/>
      <c r="Z141" s="98"/>
      <c r="AA141" s="98"/>
      <c r="AB141" s="98"/>
      <c r="AC141" s="98"/>
      <c r="AD141" s="98"/>
      <c r="AE141" s="98"/>
      <c r="AF141" s="98"/>
      <c r="AG141" s="98"/>
      <c r="AH141" s="98"/>
      <c r="AI141" s="98"/>
      <c r="AJ141" s="98"/>
      <c r="AK141" s="98"/>
      <c r="AL141" s="98"/>
      <c r="AM141" s="98"/>
      <c r="AN141" s="98"/>
      <c r="AO141" s="98"/>
      <c r="AP141" s="98"/>
      <c r="AQ141" s="98"/>
      <c r="AR141" s="98"/>
      <c r="AS141" s="98"/>
      <c r="AT141" s="98"/>
      <c r="AU141" s="98"/>
    </row>
    <row r="142" spans="1:47" s="706" customFormat="1" x14ac:dyDescent="0.2">
      <c r="A142" s="716"/>
      <c r="B142" s="703" t="s">
        <v>1185</v>
      </c>
      <c r="C142" s="694">
        <v>0</v>
      </c>
      <c r="D142" s="694"/>
      <c r="E142" s="764"/>
      <c r="F142" s="698"/>
      <c r="G142" s="694"/>
      <c r="H142" s="696"/>
      <c r="I142" s="697"/>
      <c r="J142" s="98"/>
      <c r="K142" s="98"/>
      <c r="L142" s="98"/>
      <c r="M142" s="98"/>
      <c r="N142" s="98"/>
      <c r="O142" s="98"/>
      <c r="P142" s="98"/>
      <c r="Q142" s="98"/>
      <c r="R142" s="98"/>
      <c r="S142" s="98"/>
      <c r="T142" s="98"/>
      <c r="U142" s="98"/>
      <c r="V142" s="98"/>
      <c r="W142" s="98"/>
      <c r="X142" s="98"/>
      <c r="Y142" s="98"/>
      <c r="Z142" s="98"/>
      <c r="AA142" s="98"/>
      <c r="AB142" s="98"/>
      <c r="AC142" s="98"/>
      <c r="AD142" s="98"/>
      <c r="AE142" s="98"/>
      <c r="AF142" s="98"/>
      <c r="AG142" s="98"/>
      <c r="AH142" s="98"/>
      <c r="AI142" s="98"/>
      <c r="AJ142" s="98"/>
      <c r="AK142" s="98"/>
      <c r="AL142" s="98"/>
      <c r="AM142" s="98"/>
      <c r="AN142" s="98"/>
      <c r="AO142" s="98"/>
      <c r="AP142" s="98"/>
      <c r="AQ142" s="98"/>
      <c r="AR142" s="98"/>
      <c r="AS142" s="98"/>
      <c r="AT142" s="98"/>
      <c r="AU142" s="98"/>
    </row>
    <row r="143" spans="1:47" s="706" customFormat="1" x14ac:dyDescent="0.2">
      <c r="A143" s="716"/>
      <c r="B143" s="741" t="s">
        <v>1186</v>
      </c>
      <c r="C143" s="694">
        <v>4200000</v>
      </c>
      <c r="D143" s="694"/>
      <c r="E143" s="764"/>
      <c r="F143" s="698"/>
      <c r="G143" s="694"/>
      <c r="H143" s="696"/>
      <c r="I143" s="697"/>
      <c r="J143" s="98"/>
      <c r="K143" s="98"/>
      <c r="L143" s="98"/>
      <c r="M143" s="98"/>
      <c r="N143" s="98"/>
      <c r="O143" s="98"/>
      <c r="P143" s="98"/>
      <c r="Q143" s="98"/>
      <c r="R143" s="98"/>
      <c r="S143" s="98"/>
      <c r="T143" s="98"/>
      <c r="U143" s="98"/>
      <c r="V143" s="98"/>
      <c r="W143" s="98"/>
      <c r="X143" s="98"/>
      <c r="Y143" s="98"/>
      <c r="Z143" s="98"/>
      <c r="AA143" s="98"/>
      <c r="AB143" s="98"/>
      <c r="AC143" s="98"/>
      <c r="AD143" s="98"/>
      <c r="AE143" s="98"/>
      <c r="AF143" s="98"/>
      <c r="AG143" s="98"/>
      <c r="AH143" s="98"/>
      <c r="AI143" s="98"/>
      <c r="AJ143" s="98"/>
      <c r="AK143" s="98"/>
      <c r="AL143" s="98"/>
      <c r="AM143" s="98"/>
      <c r="AN143" s="98"/>
      <c r="AO143" s="98"/>
      <c r="AP143" s="98"/>
      <c r="AQ143" s="98"/>
      <c r="AR143" s="98"/>
      <c r="AS143" s="98"/>
      <c r="AT143" s="98"/>
      <c r="AU143" s="98"/>
    </row>
    <row r="144" spans="1:47" s="706" customFormat="1" x14ac:dyDescent="0.2">
      <c r="A144" s="716"/>
      <c r="B144" s="741" t="s">
        <v>1187</v>
      </c>
      <c r="C144" s="694">
        <v>5690000</v>
      </c>
      <c r="D144" s="694"/>
      <c r="E144" s="764"/>
      <c r="F144" s="698"/>
      <c r="G144" s="694"/>
      <c r="H144" s="696"/>
      <c r="I144" s="697"/>
      <c r="J144" s="98"/>
      <c r="K144" s="98"/>
      <c r="L144" s="98"/>
      <c r="M144" s="98"/>
      <c r="N144" s="98"/>
      <c r="O144" s="98"/>
      <c r="P144" s="98"/>
      <c r="Q144" s="98"/>
      <c r="R144" s="98"/>
      <c r="S144" s="98"/>
      <c r="T144" s="98"/>
      <c r="U144" s="98"/>
      <c r="V144" s="98"/>
      <c r="W144" s="98"/>
      <c r="X144" s="98"/>
      <c r="Y144" s="98"/>
      <c r="Z144" s="98"/>
      <c r="AA144" s="98"/>
      <c r="AB144" s="98"/>
      <c r="AC144" s="98"/>
      <c r="AD144" s="98"/>
      <c r="AE144" s="98"/>
      <c r="AF144" s="98"/>
      <c r="AG144" s="98"/>
      <c r="AH144" s="98"/>
      <c r="AI144" s="98"/>
      <c r="AJ144" s="98"/>
      <c r="AK144" s="98"/>
      <c r="AL144" s="98"/>
      <c r="AM144" s="98"/>
      <c r="AN144" s="98"/>
      <c r="AO144" s="98"/>
      <c r="AP144" s="98"/>
      <c r="AQ144" s="98"/>
      <c r="AR144" s="98"/>
      <c r="AS144" s="98"/>
      <c r="AT144" s="98"/>
      <c r="AU144" s="98"/>
    </row>
    <row r="145" spans="1:47" s="706" customFormat="1" x14ac:dyDescent="0.2">
      <c r="A145" s="716"/>
      <c r="B145" s="741" t="s">
        <v>1188</v>
      </c>
      <c r="C145" s="694">
        <v>842000</v>
      </c>
      <c r="D145" s="694"/>
      <c r="E145" s="764"/>
      <c r="F145" s="698"/>
      <c r="G145" s="694"/>
      <c r="H145" s="696"/>
      <c r="I145" s="697"/>
      <c r="J145" s="98"/>
      <c r="K145" s="98"/>
      <c r="L145" s="98"/>
      <c r="M145" s="98"/>
      <c r="N145" s="98"/>
      <c r="O145" s="98"/>
      <c r="P145" s="98"/>
      <c r="Q145" s="98"/>
      <c r="R145" s="98"/>
      <c r="S145" s="98"/>
      <c r="T145" s="98"/>
      <c r="U145" s="98"/>
      <c r="V145" s="98"/>
      <c r="W145" s="98"/>
      <c r="X145" s="98"/>
      <c r="Y145" s="98"/>
      <c r="Z145" s="98"/>
      <c r="AA145" s="98"/>
      <c r="AB145" s="98"/>
      <c r="AC145" s="98"/>
      <c r="AD145" s="98"/>
      <c r="AE145" s="98"/>
      <c r="AF145" s="98"/>
      <c r="AG145" s="98"/>
      <c r="AH145" s="98"/>
      <c r="AI145" s="98"/>
      <c r="AJ145" s="98"/>
      <c r="AK145" s="98"/>
      <c r="AL145" s="98"/>
      <c r="AM145" s="98"/>
      <c r="AN145" s="98"/>
      <c r="AO145" s="98"/>
      <c r="AP145" s="98"/>
      <c r="AQ145" s="98"/>
      <c r="AR145" s="98"/>
      <c r="AS145" s="98"/>
      <c r="AT145" s="98"/>
      <c r="AU145" s="98"/>
    </row>
    <row r="146" spans="1:47" s="706" customFormat="1" x14ac:dyDescent="0.2">
      <c r="A146" s="716"/>
      <c r="B146" s="741" t="s">
        <v>1189</v>
      </c>
      <c r="C146" s="694">
        <v>610000</v>
      </c>
      <c r="D146" s="698"/>
      <c r="E146" s="764"/>
      <c r="F146" s="698"/>
      <c r="G146" s="694"/>
      <c r="H146" s="696"/>
      <c r="I146" s="697"/>
      <c r="J146" s="98"/>
      <c r="K146" s="98"/>
      <c r="L146" s="98"/>
      <c r="M146" s="98"/>
      <c r="N146" s="98"/>
      <c r="O146" s="98"/>
      <c r="P146" s="98"/>
      <c r="Q146" s="98"/>
      <c r="R146" s="98"/>
      <c r="S146" s="98"/>
      <c r="T146" s="98"/>
      <c r="U146" s="98"/>
      <c r="V146" s="98"/>
      <c r="W146" s="98"/>
      <c r="X146" s="98"/>
      <c r="Y146" s="98"/>
      <c r="Z146" s="98"/>
      <c r="AA146" s="98"/>
      <c r="AB146" s="98"/>
      <c r="AC146" s="98"/>
      <c r="AD146" s="98"/>
      <c r="AE146" s="98"/>
      <c r="AF146" s="98"/>
      <c r="AG146" s="98"/>
      <c r="AH146" s="98"/>
      <c r="AI146" s="98"/>
      <c r="AJ146" s="98"/>
      <c r="AK146" s="98"/>
      <c r="AL146" s="98"/>
      <c r="AM146" s="98"/>
      <c r="AN146" s="98"/>
      <c r="AO146" s="98"/>
      <c r="AP146" s="98"/>
      <c r="AQ146" s="98"/>
      <c r="AR146" s="98"/>
      <c r="AS146" s="98"/>
      <c r="AT146" s="98"/>
      <c r="AU146" s="98"/>
    </row>
    <row r="147" spans="1:47" s="98" customFormat="1" x14ac:dyDescent="0.2">
      <c r="A147" s="716">
        <v>3113</v>
      </c>
      <c r="B147" s="712" t="s">
        <v>1190</v>
      </c>
      <c r="C147" s="680">
        <v>50000</v>
      </c>
      <c r="D147" s="680"/>
      <c r="E147" s="680"/>
      <c r="F147" s="680"/>
      <c r="G147" s="680"/>
      <c r="H147" s="680"/>
      <c r="I147" s="680"/>
    </row>
    <row r="148" spans="1:47" s="98" customFormat="1" x14ac:dyDescent="0.2">
      <c r="A148" s="716">
        <v>3121</v>
      </c>
      <c r="B148" s="707" t="s">
        <v>1191</v>
      </c>
      <c r="C148" s="680">
        <f t="shared" ref="C148:I148" si="9">SUM(C149:C150)</f>
        <v>0</v>
      </c>
      <c r="D148" s="680">
        <f t="shared" si="9"/>
        <v>0</v>
      </c>
      <c r="E148" s="680">
        <f t="shared" si="9"/>
        <v>0</v>
      </c>
      <c r="F148" s="680">
        <f t="shared" si="9"/>
        <v>0</v>
      </c>
      <c r="G148" s="680">
        <f t="shared" si="9"/>
        <v>0</v>
      </c>
      <c r="H148" s="680">
        <f t="shared" si="9"/>
        <v>0</v>
      </c>
      <c r="I148" s="680">
        <f t="shared" si="9"/>
        <v>0</v>
      </c>
    </row>
    <row r="149" spans="1:47" s="98" customFormat="1" x14ac:dyDescent="0.2">
      <c r="A149" s="716"/>
      <c r="B149" s="714" t="s">
        <v>1192</v>
      </c>
      <c r="C149" s="694">
        <v>0</v>
      </c>
      <c r="D149" s="694"/>
      <c r="E149" s="765"/>
      <c r="F149" s="694"/>
      <c r="G149" s="694"/>
      <c r="H149" s="696"/>
      <c r="I149" s="697"/>
    </row>
    <row r="150" spans="1:47" s="98" customFormat="1" x14ac:dyDescent="0.2">
      <c r="A150" s="716"/>
      <c r="B150" s="707" t="s">
        <v>1193</v>
      </c>
      <c r="C150" s="694">
        <v>0</v>
      </c>
      <c r="D150" s="698"/>
      <c r="E150" s="764"/>
      <c r="F150" s="698"/>
      <c r="G150" s="694"/>
      <c r="H150" s="696"/>
      <c r="I150" s="697"/>
    </row>
    <row r="151" spans="1:47" s="98" customFormat="1" x14ac:dyDescent="0.2">
      <c r="A151" s="716">
        <v>3122</v>
      </c>
      <c r="B151" s="707" t="s">
        <v>1194</v>
      </c>
      <c r="C151" s="680">
        <f>C152</f>
        <v>2372552</v>
      </c>
      <c r="D151" s="680"/>
      <c r="E151" s="763"/>
      <c r="F151" s="680"/>
      <c r="G151" s="680"/>
      <c r="H151" s="696"/>
      <c r="I151" s="697"/>
    </row>
    <row r="152" spans="1:47" s="98" customFormat="1" x14ac:dyDescent="0.2">
      <c r="A152" s="716"/>
      <c r="B152" s="707" t="s">
        <v>1195</v>
      </c>
      <c r="C152" s="718">
        <v>2372552</v>
      </c>
      <c r="D152" s="719"/>
      <c r="E152" s="766"/>
      <c r="F152" s="719"/>
      <c r="G152" s="718"/>
      <c r="H152" s="696"/>
      <c r="I152" s="697"/>
    </row>
    <row r="153" spans="1:47" s="98" customFormat="1" ht="12.75" customHeight="1" x14ac:dyDescent="0.2">
      <c r="A153" s="716">
        <v>3129</v>
      </c>
      <c r="B153" s="712" t="s">
        <v>191</v>
      </c>
      <c r="C153" s="670">
        <f t="shared" ref="C153:I153" si="10">SUM(C154:C162)</f>
        <v>6106268.0099999998</v>
      </c>
      <c r="D153" s="670">
        <f t="shared" si="10"/>
        <v>2481000</v>
      </c>
      <c r="E153" s="670">
        <f t="shared" si="10"/>
        <v>0</v>
      </c>
      <c r="F153" s="670">
        <f t="shared" si="10"/>
        <v>0</v>
      </c>
      <c r="G153" s="670">
        <f t="shared" si="10"/>
        <v>0</v>
      </c>
      <c r="H153" s="670">
        <f t="shared" si="10"/>
        <v>0</v>
      </c>
      <c r="I153" s="670">
        <f t="shared" si="10"/>
        <v>0</v>
      </c>
    </row>
    <row r="154" spans="1:47" s="98" customFormat="1" ht="12.75" customHeight="1" x14ac:dyDescent="0.2">
      <c r="A154" s="767"/>
      <c r="B154" s="741" t="s">
        <v>1196</v>
      </c>
      <c r="C154" s="694">
        <v>0</v>
      </c>
      <c r="D154" s="768"/>
      <c r="E154" s="764"/>
      <c r="F154" s="698"/>
      <c r="G154" s="694"/>
      <c r="H154" s="696"/>
      <c r="I154" s="697"/>
      <c r="J154" s="150"/>
    </row>
    <row r="155" spans="1:47" s="98" customFormat="1" ht="12.75" customHeight="1" x14ac:dyDescent="0.2">
      <c r="A155" s="767"/>
      <c r="B155" s="703" t="s">
        <v>1197</v>
      </c>
      <c r="C155" s="698">
        <v>0</v>
      </c>
      <c r="D155" s="704"/>
      <c r="E155" s="769"/>
      <c r="F155" s="770"/>
      <c r="G155" s="698"/>
      <c r="H155" s="696"/>
      <c r="I155" s="697"/>
    </row>
    <row r="156" spans="1:47" s="98" customFormat="1" ht="12.75" customHeight="1" x14ac:dyDescent="0.2">
      <c r="A156" s="746" t="s">
        <v>1198</v>
      </c>
      <c r="B156" s="771" t="s">
        <v>1199</v>
      </c>
      <c r="C156" s="772">
        <v>1896000</v>
      </c>
      <c r="D156" s="770">
        <v>1896000</v>
      </c>
      <c r="E156" s="764">
        <v>0</v>
      </c>
      <c r="F156" s="698"/>
      <c r="G156" s="772"/>
      <c r="H156" s="696"/>
      <c r="I156" s="697"/>
    </row>
    <row r="157" spans="1:47" s="98" customFormat="1" ht="12.75" customHeight="1" x14ac:dyDescent="0.2">
      <c r="A157" s="767"/>
      <c r="B157" s="773" t="s">
        <v>1200</v>
      </c>
      <c r="C157" s="774">
        <v>0</v>
      </c>
      <c r="D157" s="770"/>
      <c r="E157" s="764"/>
      <c r="F157" s="698"/>
      <c r="G157" s="774"/>
      <c r="H157" s="696"/>
      <c r="I157" s="697"/>
    </row>
    <row r="158" spans="1:47" s="98" customFormat="1" ht="12.75" customHeight="1" x14ac:dyDescent="0.2">
      <c r="A158" s="767"/>
      <c r="B158" s="775" t="s">
        <v>1201</v>
      </c>
      <c r="C158" s="774">
        <v>522932</v>
      </c>
      <c r="D158" s="770">
        <v>0</v>
      </c>
      <c r="E158" s="764">
        <v>0</v>
      </c>
      <c r="F158" s="698">
        <v>0</v>
      </c>
      <c r="G158" s="774">
        <v>0</v>
      </c>
      <c r="H158" s="774">
        <v>0</v>
      </c>
      <c r="I158" s="774">
        <v>0</v>
      </c>
    </row>
    <row r="159" spans="1:47" s="98" customFormat="1" ht="12.75" customHeight="1" x14ac:dyDescent="0.2">
      <c r="A159" s="767"/>
      <c r="B159" s="776" t="s">
        <v>1202</v>
      </c>
      <c r="C159" s="774">
        <v>400000</v>
      </c>
      <c r="D159" s="777"/>
      <c r="E159" s="764"/>
      <c r="F159" s="698"/>
      <c r="G159" s="774"/>
      <c r="H159" s="696"/>
      <c r="I159" s="697"/>
      <c r="J159" s="150"/>
    </row>
    <row r="160" spans="1:47" s="98" customFormat="1" ht="12.75" customHeight="1" x14ac:dyDescent="0.2">
      <c r="A160" s="767"/>
      <c r="B160" s="776" t="s">
        <v>1203</v>
      </c>
      <c r="C160" s="774">
        <v>1002336.01</v>
      </c>
      <c r="D160" s="777"/>
      <c r="E160" s="764"/>
      <c r="F160" s="698"/>
      <c r="G160" s="774"/>
      <c r="H160" s="696"/>
      <c r="I160" s="697"/>
      <c r="J160" s="150"/>
    </row>
    <row r="161" spans="1:9" s="98" customFormat="1" ht="12.75" customHeight="1" x14ac:dyDescent="0.2">
      <c r="A161" s="716"/>
      <c r="B161" s="773" t="s">
        <v>1204</v>
      </c>
      <c r="C161" s="774">
        <v>1700000</v>
      </c>
      <c r="D161" s="698"/>
      <c r="E161" s="769"/>
      <c r="F161" s="770"/>
      <c r="G161" s="774"/>
      <c r="H161" s="696"/>
      <c r="I161" s="697"/>
    </row>
    <row r="162" spans="1:9" s="98" customFormat="1" x14ac:dyDescent="0.2">
      <c r="A162" s="757"/>
      <c r="B162" s="776" t="s">
        <v>1205</v>
      </c>
      <c r="C162" s="778">
        <v>585000</v>
      </c>
      <c r="D162" s="698">
        <v>585000</v>
      </c>
      <c r="E162" s="698">
        <v>0</v>
      </c>
      <c r="F162" s="698"/>
      <c r="G162" s="778"/>
      <c r="H162" s="696"/>
      <c r="I162" s="697"/>
    </row>
    <row r="163" spans="1:9" s="98" customFormat="1" x14ac:dyDescent="0.2">
      <c r="A163" s="779"/>
      <c r="B163" s="776"/>
      <c r="C163" s="780"/>
      <c r="D163" s="781"/>
      <c r="E163" s="782"/>
      <c r="F163" s="748"/>
      <c r="G163" s="780"/>
      <c r="H163" s="415"/>
      <c r="I163" s="783"/>
    </row>
    <row r="164" spans="1:9" s="98" customFormat="1" ht="18" x14ac:dyDescent="0.25">
      <c r="A164" s="754"/>
      <c r="B164" s="784" t="s">
        <v>196</v>
      </c>
      <c r="C164" s="577">
        <f t="shared" ref="C164:I164" si="11">SUM(C165,C169,C170,C187,C195,C207,C211,C218,C227)</f>
        <v>56420206.439999998</v>
      </c>
      <c r="D164" s="577">
        <f t="shared" si="11"/>
        <v>47458677.890000001</v>
      </c>
      <c r="E164" s="577">
        <f t="shared" si="11"/>
        <v>30845584.449999999</v>
      </c>
      <c r="F164" s="577">
        <f t="shared" si="11"/>
        <v>44448904.810000002</v>
      </c>
      <c r="G164" s="577">
        <f t="shared" si="11"/>
        <v>45544126.840000004</v>
      </c>
      <c r="H164" s="577">
        <f t="shared" si="11"/>
        <v>45544126.840000004</v>
      </c>
      <c r="I164" s="577">
        <f t="shared" si="11"/>
        <v>45544126.840000004</v>
      </c>
    </row>
    <row r="165" spans="1:9" s="98" customFormat="1" x14ac:dyDescent="0.2">
      <c r="A165" s="785">
        <v>4111</v>
      </c>
      <c r="B165" s="786" t="s">
        <v>197</v>
      </c>
      <c r="C165" s="787">
        <f t="shared" ref="C165:I165" si="12">SUM(C166:C166)</f>
        <v>0</v>
      </c>
      <c r="D165" s="787">
        <f t="shared" si="12"/>
        <v>124612.64</v>
      </c>
      <c r="E165" s="787">
        <f t="shared" si="12"/>
        <v>124612.64</v>
      </c>
      <c r="F165" s="787">
        <f t="shared" si="12"/>
        <v>0</v>
      </c>
      <c r="G165" s="787">
        <f t="shared" si="12"/>
        <v>0</v>
      </c>
      <c r="H165" s="787">
        <f t="shared" si="12"/>
        <v>0</v>
      </c>
      <c r="I165" s="787">
        <f t="shared" si="12"/>
        <v>0</v>
      </c>
    </row>
    <row r="166" spans="1:9" s="98" customFormat="1" x14ac:dyDescent="0.2">
      <c r="A166" s="788" t="s">
        <v>1206</v>
      </c>
      <c r="B166" s="789" t="s">
        <v>1207</v>
      </c>
      <c r="C166" s="790">
        <v>0</v>
      </c>
      <c r="D166" s="791">
        <v>124612.64</v>
      </c>
      <c r="E166" s="790">
        <v>124612.64</v>
      </c>
      <c r="F166" s="790">
        <v>0</v>
      </c>
      <c r="G166" s="790">
        <v>0</v>
      </c>
      <c r="H166" s="790">
        <v>0</v>
      </c>
      <c r="I166" s="790">
        <v>0</v>
      </c>
    </row>
    <row r="167" spans="1:9" s="98" customFormat="1" x14ac:dyDescent="0.2">
      <c r="A167" s="788" t="s">
        <v>1208</v>
      </c>
      <c r="B167" s="789" t="s">
        <v>1209</v>
      </c>
      <c r="C167" s="790">
        <v>0</v>
      </c>
      <c r="D167" s="791">
        <v>724000</v>
      </c>
      <c r="E167" s="790">
        <v>719385.57</v>
      </c>
      <c r="F167" s="790">
        <v>719385.57</v>
      </c>
      <c r="G167" s="791">
        <v>0</v>
      </c>
      <c r="H167" s="791">
        <v>0</v>
      </c>
      <c r="I167" s="790">
        <v>0</v>
      </c>
    </row>
    <row r="168" spans="1:9" s="98" customFormat="1" x14ac:dyDescent="0.2">
      <c r="A168" s="788" t="s">
        <v>1210</v>
      </c>
      <c r="B168" s="789" t="s">
        <v>1211</v>
      </c>
      <c r="C168" s="790">
        <v>0</v>
      </c>
      <c r="D168" s="791">
        <v>0</v>
      </c>
      <c r="E168" s="790">
        <v>0</v>
      </c>
      <c r="F168" s="791">
        <v>713000</v>
      </c>
      <c r="G168" s="791">
        <v>0</v>
      </c>
      <c r="H168" s="791">
        <v>0</v>
      </c>
      <c r="I168" s="790">
        <v>0</v>
      </c>
    </row>
    <row r="169" spans="1:9" ht="25.5" x14ac:dyDescent="0.2">
      <c r="A169" s="792" t="s">
        <v>1212</v>
      </c>
      <c r="B169" s="758" t="s">
        <v>1213</v>
      </c>
      <c r="C169" s="680">
        <f>(1016932+736317+467712+420864+713728+43008+4253687+8154340+23444493+795804+17710+1525000+1296966+241392+782383+86001+2624+348336+27880+12045)-22</f>
        <v>44387200</v>
      </c>
      <c r="D169" s="679">
        <v>44387200</v>
      </c>
      <c r="E169" s="680">
        <v>29591464</v>
      </c>
      <c r="F169" s="679">
        <v>44387200</v>
      </c>
      <c r="G169" s="679">
        <v>44387200</v>
      </c>
      <c r="H169" s="679">
        <v>44387200</v>
      </c>
      <c r="I169" s="680">
        <v>44387200</v>
      </c>
    </row>
    <row r="170" spans="1:9" s="98" customFormat="1" x14ac:dyDescent="0.2">
      <c r="A170" s="716">
        <v>4116</v>
      </c>
      <c r="B170" s="712" t="s">
        <v>201</v>
      </c>
      <c r="C170" s="670">
        <f t="shared" ref="C170:I170" si="13">SUM(C171:C186)</f>
        <v>100000</v>
      </c>
      <c r="D170" s="670">
        <f t="shared" si="13"/>
        <v>1129507.81</v>
      </c>
      <c r="E170" s="670">
        <f t="shared" si="13"/>
        <v>1129507.81</v>
      </c>
      <c r="F170" s="670">
        <f t="shared" si="13"/>
        <v>61704.81</v>
      </c>
      <c r="G170" s="670">
        <f t="shared" si="13"/>
        <v>0</v>
      </c>
      <c r="H170" s="670">
        <f t="shared" si="13"/>
        <v>0</v>
      </c>
      <c r="I170" s="670">
        <f t="shared" si="13"/>
        <v>0</v>
      </c>
    </row>
    <row r="171" spans="1:9" x14ac:dyDescent="0.2">
      <c r="A171" s="793" t="s">
        <v>1214</v>
      </c>
      <c r="B171" s="703" t="s">
        <v>1215</v>
      </c>
      <c r="C171" s="694">
        <v>0</v>
      </c>
      <c r="D171" s="770">
        <v>61704.81</v>
      </c>
      <c r="E171" s="770">
        <v>61704.81</v>
      </c>
      <c r="F171" s="770">
        <v>61704.81</v>
      </c>
      <c r="G171" s="694">
        <v>0</v>
      </c>
      <c r="H171" s="694">
        <v>0</v>
      </c>
      <c r="I171" s="694">
        <v>0</v>
      </c>
    </row>
    <row r="172" spans="1:9" x14ac:dyDescent="0.2">
      <c r="A172" s="793" t="s">
        <v>1216</v>
      </c>
      <c r="B172" s="703"/>
      <c r="C172" s="694">
        <v>0</v>
      </c>
      <c r="D172" s="770"/>
      <c r="E172" s="770"/>
      <c r="F172" s="770"/>
      <c r="G172" s="694"/>
      <c r="H172" s="700"/>
      <c r="I172" s="701"/>
    </row>
    <row r="173" spans="1:9" x14ac:dyDescent="0.2">
      <c r="A173" s="793" t="s">
        <v>1217</v>
      </c>
      <c r="B173" s="703"/>
      <c r="C173" s="694">
        <v>0</v>
      </c>
      <c r="D173" s="770"/>
      <c r="E173" s="770"/>
      <c r="F173" s="770"/>
      <c r="G173" s="694"/>
      <c r="H173" s="700"/>
      <c r="I173" s="701"/>
    </row>
    <row r="174" spans="1:9" x14ac:dyDescent="0.2">
      <c r="A174" s="793" t="s">
        <v>1216</v>
      </c>
      <c r="B174" s="703"/>
      <c r="C174" s="694">
        <v>0</v>
      </c>
      <c r="D174" s="770"/>
      <c r="E174" s="770"/>
      <c r="F174" s="770"/>
      <c r="G174" s="694"/>
      <c r="H174" s="700"/>
      <c r="I174" s="701"/>
    </row>
    <row r="175" spans="1:9" x14ac:dyDescent="0.2">
      <c r="A175" s="793" t="s">
        <v>1218</v>
      </c>
      <c r="B175" s="794" t="s">
        <v>1219</v>
      </c>
      <c r="C175" s="694">
        <v>0</v>
      </c>
      <c r="D175" s="770"/>
      <c r="E175" s="770"/>
      <c r="F175" s="770"/>
      <c r="G175" s="694"/>
      <c r="H175" s="700"/>
      <c r="I175" s="701"/>
    </row>
    <row r="176" spans="1:9" x14ac:dyDescent="0.2">
      <c r="A176" s="793" t="s">
        <v>1220</v>
      </c>
      <c r="B176" s="795" t="s">
        <v>1221</v>
      </c>
      <c r="C176" s="694">
        <v>0</v>
      </c>
      <c r="D176" s="770"/>
      <c r="E176" s="770"/>
      <c r="F176" s="770"/>
      <c r="G176" s="694"/>
      <c r="H176" s="700"/>
      <c r="I176" s="701"/>
    </row>
    <row r="177" spans="1:10" x14ac:dyDescent="0.2">
      <c r="A177" s="793" t="s">
        <v>1222</v>
      </c>
      <c r="B177" s="721" t="s">
        <v>1223</v>
      </c>
      <c r="C177" s="694">
        <v>0</v>
      </c>
      <c r="D177" s="698">
        <v>1067803</v>
      </c>
      <c r="E177" s="698">
        <v>1067803</v>
      </c>
      <c r="F177" s="698">
        <v>0</v>
      </c>
      <c r="G177" s="694">
        <v>0</v>
      </c>
      <c r="H177" s="694">
        <v>0</v>
      </c>
      <c r="I177" s="694">
        <v>0</v>
      </c>
    </row>
    <row r="178" spans="1:10" ht="12.75" customHeight="1" x14ac:dyDescent="0.2">
      <c r="A178" s="796" t="s">
        <v>1224</v>
      </c>
      <c r="B178" s="797" t="s">
        <v>1225</v>
      </c>
      <c r="C178" s="698">
        <v>0</v>
      </c>
      <c r="D178" s="770"/>
      <c r="E178" s="770"/>
      <c r="F178" s="698"/>
      <c r="G178" s="698"/>
      <c r="H178" s="700"/>
      <c r="I178" s="701"/>
    </row>
    <row r="179" spans="1:10" s="98" customFormat="1" ht="12.75" customHeight="1" x14ac:dyDescent="0.2">
      <c r="A179" s="798" t="s">
        <v>1226</v>
      </c>
      <c r="B179" s="799" t="s">
        <v>1227</v>
      </c>
      <c r="C179" s="694">
        <v>100000</v>
      </c>
      <c r="D179" s="698"/>
      <c r="E179" s="719"/>
      <c r="F179" s="719"/>
      <c r="G179" s="694"/>
      <c r="H179" s="696"/>
      <c r="I179" s="697"/>
      <c r="J179" s="150"/>
    </row>
    <row r="180" spans="1:10" s="98" customFormat="1" ht="12.75" customHeight="1" x14ac:dyDescent="0.2">
      <c r="A180" s="793" t="s">
        <v>1228</v>
      </c>
      <c r="B180" s="721" t="s">
        <v>1229</v>
      </c>
      <c r="C180" s="694">
        <v>0</v>
      </c>
      <c r="D180" s="800"/>
      <c r="E180" s="743"/>
      <c r="F180" s="743"/>
      <c r="G180" s="694"/>
      <c r="H180" s="696"/>
      <c r="I180" s="697"/>
      <c r="J180" s="150"/>
    </row>
    <row r="181" spans="1:10" s="98" customFormat="1" ht="12.75" customHeight="1" x14ac:dyDescent="0.2">
      <c r="A181" s="793" t="s">
        <v>1230</v>
      </c>
      <c r="B181" s="721" t="s">
        <v>1231</v>
      </c>
      <c r="C181" s="694">
        <v>0</v>
      </c>
      <c r="D181" s="673"/>
      <c r="E181" s="719"/>
      <c r="F181" s="719"/>
      <c r="G181" s="694"/>
      <c r="H181" s="696"/>
      <c r="I181" s="697"/>
      <c r="J181" s="150"/>
    </row>
    <row r="182" spans="1:10" s="98" customFormat="1" ht="12.75" customHeight="1" x14ac:dyDescent="0.2">
      <c r="A182" s="793"/>
      <c r="B182" s="797" t="s">
        <v>1232</v>
      </c>
      <c r="C182" s="694">
        <v>0</v>
      </c>
      <c r="D182" s="800"/>
      <c r="E182" s="800"/>
      <c r="F182" s="743"/>
      <c r="G182" s="694"/>
      <c r="H182" s="696"/>
      <c r="I182" s="697"/>
      <c r="J182" s="150"/>
    </row>
    <row r="183" spans="1:10" s="98" customFormat="1" ht="12.75" customHeight="1" x14ac:dyDescent="0.2">
      <c r="A183" s="793" t="s">
        <v>1233</v>
      </c>
      <c r="B183" s="721" t="s">
        <v>1234</v>
      </c>
      <c r="C183" s="694">
        <v>0</v>
      </c>
      <c r="D183" s="770"/>
      <c r="E183" s="770"/>
      <c r="F183" s="770"/>
      <c r="G183" s="694"/>
      <c r="H183" s="696"/>
      <c r="I183" s="697"/>
      <c r="J183" s="150"/>
    </row>
    <row r="184" spans="1:10" s="98" customFormat="1" ht="12.75" customHeight="1" x14ac:dyDescent="0.2">
      <c r="A184" s="793" t="s">
        <v>1235</v>
      </c>
      <c r="B184" s="721" t="s">
        <v>1236</v>
      </c>
      <c r="C184" s="694">
        <v>0</v>
      </c>
      <c r="D184" s="770"/>
      <c r="E184" s="770"/>
      <c r="F184" s="770"/>
      <c r="G184" s="694"/>
      <c r="H184" s="696"/>
      <c r="I184" s="697"/>
      <c r="J184" s="150"/>
    </row>
    <row r="185" spans="1:10" s="98" customFormat="1" ht="12.75" customHeight="1" x14ac:dyDescent="0.2">
      <c r="A185" s="793" t="s">
        <v>1237</v>
      </c>
      <c r="B185" s="714" t="s">
        <v>1238</v>
      </c>
      <c r="C185" s="694">
        <v>0</v>
      </c>
      <c r="D185" s="800"/>
      <c r="E185" s="770"/>
      <c r="F185" s="770"/>
      <c r="G185" s="694"/>
      <c r="H185" s="696"/>
      <c r="I185" s="697"/>
      <c r="J185" s="150"/>
    </row>
    <row r="186" spans="1:10" s="98" customFormat="1" ht="12.75" customHeight="1" x14ac:dyDescent="0.2">
      <c r="A186" s="796" t="s">
        <v>1239</v>
      </c>
      <c r="B186" s="721" t="s">
        <v>1240</v>
      </c>
      <c r="C186" s="694">
        <v>0</v>
      </c>
      <c r="D186" s="673"/>
      <c r="E186" s="719"/>
      <c r="F186" s="719"/>
      <c r="G186" s="694"/>
      <c r="H186" s="696"/>
      <c r="I186" s="697"/>
      <c r="J186" s="150"/>
    </row>
    <row r="187" spans="1:10" x14ac:dyDescent="0.2">
      <c r="A187" s="757">
        <v>4121</v>
      </c>
      <c r="B187" s="712" t="s">
        <v>213</v>
      </c>
      <c r="C187" s="670">
        <f t="shared" ref="C187:I187" si="14">SUM(C188:C194)</f>
        <v>3747689</v>
      </c>
      <c r="D187" s="670">
        <f t="shared" si="14"/>
        <v>0</v>
      </c>
      <c r="E187" s="670">
        <f t="shared" si="14"/>
        <v>0</v>
      </c>
      <c r="F187" s="670">
        <f t="shared" si="14"/>
        <v>0</v>
      </c>
      <c r="G187" s="670">
        <f t="shared" si="14"/>
        <v>0</v>
      </c>
      <c r="H187" s="670">
        <f t="shared" si="14"/>
        <v>0</v>
      </c>
      <c r="I187" s="670">
        <f t="shared" si="14"/>
        <v>0</v>
      </c>
    </row>
    <row r="188" spans="1:10" x14ac:dyDescent="0.2">
      <c r="A188" s="716"/>
      <c r="B188" s="721" t="s">
        <v>1241</v>
      </c>
      <c r="C188" s="694">
        <v>420000</v>
      </c>
      <c r="D188" s="673"/>
      <c r="E188" s="698"/>
      <c r="F188" s="698"/>
      <c r="G188" s="694"/>
      <c r="H188" s="700"/>
      <c r="I188" s="701"/>
    </row>
    <row r="189" spans="1:10" x14ac:dyDescent="0.2">
      <c r="A189" s="716"/>
      <c r="B189" s="721" t="s">
        <v>1242</v>
      </c>
      <c r="C189" s="694">
        <v>3000</v>
      </c>
      <c r="D189" s="673"/>
      <c r="E189" s="698"/>
      <c r="F189" s="698"/>
      <c r="G189" s="694"/>
      <c r="H189" s="700"/>
      <c r="I189" s="701"/>
    </row>
    <row r="190" spans="1:10" ht="12.75" customHeight="1" x14ac:dyDescent="0.2">
      <c r="A190" s="716"/>
      <c r="B190" s="721" t="s">
        <v>1243</v>
      </c>
      <c r="C190" s="1332">
        <v>3017049</v>
      </c>
      <c r="D190" s="802"/>
      <c r="E190" s="698"/>
      <c r="F190" s="698"/>
      <c r="G190" s="1332"/>
      <c r="H190" s="700"/>
      <c r="I190" s="701"/>
      <c r="J190" s="150"/>
    </row>
    <row r="191" spans="1:10" ht="12.75" customHeight="1" x14ac:dyDescent="0.2">
      <c r="A191" s="716"/>
      <c r="B191" s="721" t="s">
        <v>1244</v>
      </c>
      <c r="C191" s="1333"/>
      <c r="D191" s="673"/>
      <c r="E191" s="698"/>
      <c r="F191" s="698"/>
      <c r="G191" s="1333"/>
      <c r="H191" s="700"/>
      <c r="I191" s="701"/>
      <c r="J191" s="150"/>
    </row>
    <row r="192" spans="1:10" ht="12.75" customHeight="1" x14ac:dyDescent="0.2">
      <c r="A192" s="716"/>
      <c r="B192" s="721" t="s">
        <v>1245</v>
      </c>
      <c r="C192" s="1334"/>
      <c r="D192" s="802"/>
      <c r="E192" s="694"/>
      <c r="F192" s="694"/>
      <c r="G192" s="1334"/>
      <c r="H192" s="700"/>
      <c r="I192" s="701"/>
      <c r="J192" s="150"/>
    </row>
    <row r="193" spans="1:10" ht="12.75" customHeight="1" x14ac:dyDescent="0.2">
      <c r="A193" s="716"/>
      <c r="B193" s="721" t="s">
        <v>1246</v>
      </c>
      <c r="C193" s="694">
        <v>307340</v>
      </c>
      <c r="D193" s="673"/>
      <c r="E193" s="698"/>
      <c r="F193" s="698"/>
      <c r="G193" s="694"/>
      <c r="H193" s="700"/>
      <c r="I193" s="701"/>
    </row>
    <row r="194" spans="1:10" x14ac:dyDescent="0.2">
      <c r="A194" s="716"/>
      <c r="B194" s="721" t="s">
        <v>1247</v>
      </c>
      <c r="C194" s="694">
        <v>300</v>
      </c>
      <c r="D194" s="673"/>
      <c r="E194" s="698"/>
      <c r="F194" s="698"/>
      <c r="G194" s="694"/>
      <c r="H194" s="700"/>
      <c r="I194" s="701"/>
    </row>
    <row r="195" spans="1:10" ht="12.75" customHeight="1" x14ac:dyDescent="0.2">
      <c r="A195" s="716">
        <v>4122</v>
      </c>
      <c r="B195" s="707" t="s">
        <v>221</v>
      </c>
      <c r="C195" s="670">
        <f t="shared" ref="C195:I195" si="15">SUM(C196:C206)</f>
        <v>0</v>
      </c>
      <c r="D195" s="670">
        <f t="shared" si="15"/>
        <v>0</v>
      </c>
      <c r="E195" s="670">
        <f t="shared" si="15"/>
        <v>0</v>
      </c>
      <c r="F195" s="670">
        <f t="shared" si="15"/>
        <v>0</v>
      </c>
      <c r="G195" s="670">
        <f t="shared" si="15"/>
        <v>0</v>
      </c>
      <c r="H195" s="670">
        <f t="shared" si="15"/>
        <v>0</v>
      </c>
      <c r="I195" s="670">
        <f t="shared" si="15"/>
        <v>0</v>
      </c>
      <c r="J195" s="150"/>
    </row>
    <row r="196" spans="1:10" s="98" customFormat="1" ht="12.75" customHeight="1" x14ac:dyDescent="0.2">
      <c r="A196" s="767"/>
      <c r="B196" s="803" t="s">
        <v>1248</v>
      </c>
      <c r="C196" s="694">
        <v>0</v>
      </c>
      <c r="D196" s="800"/>
      <c r="E196" s="743"/>
      <c r="F196" s="743"/>
      <c r="G196" s="694"/>
      <c r="H196" s="696"/>
      <c r="I196" s="697"/>
      <c r="J196" s="150"/>
    </row>
    <row r="197" spans="1:10" s="98" customFormat="1" ht="12.75" customHeight="1" x14ac:dyDescent="0.2">
      <c r="A197" s="767"/>
      <c r="B197" s="803" t="s">
        <v>1249</v>
      </c>
      <c r="C197" s="694">
        <v>0</v>
      </c>
      <c r="D197" s="770"/>
      <c r="E197" s="743"/>
      <c r="F197" s="770"/>
      <c r="G197" s="694"/>
      <c r="H197" s="696"/>
      <c r="I197" s="697"/>
      <c r="J197" s="150"/>
    </row>
    <row r="198" spans="1:10" s="98" customFormat="1" ht="12.75" customHeight="1" x14ac:dyDescent="0.2">
      <c r="A198" s="767"/>
      <c r="B198" s="803" t="s">
        <v>1250</v>
      </c>
      <c r="C198" s="694">
        <v>0</v>
      </c>
      <c r="D198" s="770"/>
      <c r="E198" s="743"/>
      <c r="F198" s="770"/>
      <c r="G198" s="694"/>
      <c r="H198" s="696"/>
      <c r="I198" s="697"/>
      <c r="J198" s="150"/>
    </row>
    <row r="199" spans="1:10" s="98" customFormat="1" ht="12.75" customHeight="1" x14ac:dyDescent="0.2">
      <c r="A199" s="793" t="s">
        <v>1251</v>
      </c>
      <c r="B199" s="803" t="s">
        <v>1252</v>
      </c>
      <c r="C199" s="694">
        <v>0</v>
      </c>
      <c r="D199" s="770"/>
      <c r="E199" s="743"/>
      <c r="F199" s="743"/>
      <c r="G199" s="694"/>
      <c r="H199" s="696"/>
      <c r="I199" s="697"/>
      <c r="J199" s="150"/>
    </row>
    <row r="200" spans="1:10" s="98" customFormat="1" ht="12.75" customHeight="1" x14ac:dyDescent="0.2">
      <c r="A200" s="793" t="s">
        <v>1253</v>
      </c>
      <c r="B200" s="803" t="s">
        <v>1254</v>
      </c>
      <c r="C200" s="694">
        <v>0</v>
      </c>
      <c r="D200" s="770"/>
      <c r="E200" s="719"/>
      <c r="F200" s="719"/>
      <c r="G200" s="694"/>
      <c r="H200" s="696"/>
      <c r="I200" s="697"/>
      <c r="J200" s="150"/>
    </row>
    <row r="201" spans="1:10" s="98" customFormat="1" ht="12.75" customHeight="1" x14ac:dyDescent="0.2">
      <c r="A201" s="793" t="s">
        <v>1255</v>
      </c>
      <c r="B201" s="803" t="s">
        <v>1256</v>
      </c>
      <c r="C201" s="694">
        <v>0</v>
      </c>
      <c r="D201" s="800"/>
      <c r="E201" s="743"/>
      <c r="F201" s="743"/>
      <c r="G201" s="694"/>
      <c r="H201" s="696"/>
      <c r="I201" s="697"/>
      <c r="J201" s="150"/>
    </row>
    <row r="202" spans="1:10" s="98" customFormat="1" ht="12.75" customHeight="1" x14ac:dyDescent="0.2">
      <c r="A202" s="793" t="s">
        <v>1257</v>
      </c>
      <c r="B202" s="797" t="s">
        <v>1258</v>
      </c>
      <c r="C202" s="694">
        <v>0</v>
      </c>
      <c r="D202" s="770"/>
      <c r="E202" s="743"/>
      <c r="F202" s="770"/>
      <c r="G202" s="694"/>
      <c r="H202" s="696"/>
      <c r="I202" s="697"/>
      <c r="J202" s="150"/>
    </row>
    <row r="203" spans="1:10" s="98" customFormat="1" ht="12.75" customHeight="1" x14ac:dyDescent="0.2">
      <c r="A203" s="793" t="s">
        <v>1259</v>
      </c>
      <c r="B203" s="803" t="s">
        <v>1260</v>
      </c>
      <c r="C203" s="694">
        <v>0</v>
      </c>
      <c r="D203" s="770"/>
      <c r="E203" s="743"/>
      <c r="F203" s="770"/>
      <c r="G203" s="694"/>
      <c r="H203" s="696"/>
      <c r="I203" s="697"/>
      <c r="J203" s="150"/>
    </row>
    <row r="204" spans="1:10" s="98" customFormat="1" ht="12.75" customHeight="1" x14ac:dyDescent="0.2">
      <c r="A204" s="793" t="s">
        <v>1261</v>
      </c>
      <c r="B204" s="803" t="s">
        <v>1262</v>
      </c>
      <c r="C204" s="694">
        <v>0</v>
      </c>
      <c r="D204" s="770"/>
      <c r="E204" s="743"/>
      <c r="F204" s="770"/>
      <c r="G204" s="694"/>
      <c r="H204" s="696"/>
      <c r="I204" s="697"/>
      <c r="J204" s="150"/>
    </row>
    <row r="205" spans="1:10" s="98" customFormat="1" ht="12.75" customHeight="1" x14ac:dyDescent="0.2">
      <c r="A205" s="793"/>
      <c r="B205" s="803" t="s">
        <v>1263</v>
      </c>
      <c r="C205" s="694">
        <v>0</v>
      </c>
      <c r="D205" s="770"/>
      <c r="E205" s="770"/>
      <c r="F205" s="770"/>
      <c r="G205" s="694"/>
      <c r="H205" s="696"/>
      <c r="I205" s="697"/>
      <c r="J205" s="150"/>
    </row>
    <row r="206" spans="1:10" ht="12.75" customHeight="1" x14ac:dyDescent="0.2">
      <c r="A206" s="793" t="s">
        <v>1264</v>
      </c>
      <c r="B206" s="721" t="s">
        <v>1265</v>
      </c>
      <c r="C206" s="694">
        <v>0</v>
      </c>
      <c r="D206" s="698"/>
      <c r="E206" s="698"/>
      <c r="F206" s="698"/>
      <c r="G206" s="694"/>
      <c r="H206" s="700"/>
      <c r="I206" s="701"/>
      <c r="J206" s="150"/>
    </row>
    <row r="207" spans="1:10" s="98" customFormat="1" x14ac:dyDescent="0.2">
      <c r="A207" s="729" t="s">
        <v>1266</v>
      </c>
      <c r="B207" s="712" t="s">
        <v>1267</v>
      </c>
      <c r="C207" s="680">
        <f>SUM(C208:C209)</f>
        <v>6000000</v>
      </c>
      <c r="D207" s="680">
        <f>SUM(D208:D209)</f>
        <v>0</v>
      </c>
      <c r="E207" s="680">
        <v>0</v>
      </c>
      <c r="F207" s="680">
        <v>0</v>
      </c>
      <c r="G207" s="680">
        <v>0</v>
      </c>
      <c r="H207" s="680">
        <v>0</v>
      </c>
      <c r="I207" s="680">
        <v>0</v>
      </c>
    </row>
    <row r="208" spans="1:10" s="98" customFormat="1" x14ac:dyDescent="0.2">
      <c r="A208" s="735" t="s">
        <v>1268</v>
      </c>
      <c r="B208" s="721" t="s">
        <v>1269</v>
      </c>
      <c r="C208" s="694">
        <v>6000000</v>
      </c>
      <c r="D208" s="698"/>
      <c r="E208" s="698"/>
      <c r="F208" s="698"/>
      <c r="G208" s="694"/>
      <c r="H208" s="696"/>
      <c r="I208" s="697"/>
    </row>
    <row r="209" spans="1:10" s="98" customFormat="1" x14ac:dyDescent="0.2">
      <c r="A209" s="735" t="s">
        <v>1270</v>
      </c>
      <c r="B209" s="721" t="s">
        <v>1271</v>
      </c>
      <c r="C209" s="694">
        <v>0</v>
      </c>
      <c r="D209" s="698"/>
      <c r="E209" s="698"/>
      <c r="F209" s="698"/>
      <c r="G209" s="694"/>
      <c r="H209" s="696"/>
      <c r="I209" s="697"/>
    </row>
    <row r="210" spans="1:10" s="98" customFormat="1" x14ac:dyDescent="0.2">
      <c r="A210" s="796">
        <v>4140</v>
      </c>
      <c r="B210" s="712" t="s">
        <v>1272</v>
      </c>
      <c r="C210" s="680">
        <v>0</v>
      </c>
      <c r="D210" s="670">
        <v>0</v>
      </c>
      <c r="E210" s="670">
        <v>233553.38</v>
      </c>
      <c r="F210" s="670"/>
      <c r="G210" s="680"/>
      <c r="H210" s="804"/>
      <c r="I210" s="805"/>
    </row>
    <row r="211" spans="1:10" s="98" customFormat="1" x14ac:dyDescent="0.2">
      <c r="A211" s="716">
        <v>4213</v>
      </c>
      <c r="B211" s="712" t="s">
        <v>1273</v>
      </c>
      <c r="C211" s="670">
        <f t="shared" ref="C211:I211" si="16">SUM(C212:C217)</f>
        <v>1817357.44</v>
      </c>
      <c r="D211" s="670">
        <f t="shared" si="16"/>
        <v>1817357.44</v>
      </c>
      <c r="E211" s="670">
        <f t="shared" si="16"/>
        <v>0</v>
      </c>
      <c r="F211" s="670">
        <f t="shared" si="16"/>
        <v>0</v>
      </c>
      <c r="G211" s="670">
        <f t="shared" si="16"/>
        <v>1156926.8400000001</v>
      </c>
      <c r="H211" s="670">
        <f t="shared" si="16"/>
        <v>1156926.8400000001</v>
      </c>
      <c r="I211" s="670">
        <f t="shared" si="16"/>
        <v>1156926.8400000001</v>
      </c>
    </row>
    <row r="212" spans="1:10" s="98" customFormat="1" x14ac:dyDescent="0.2">
      <c r="A212" s="796" t="s">
        <v>1274</v>
      </c>
      <c r="B212" s="721" t="s">
        <v>1275</v>
      </c>
      <c r="C212" s="670">
        <v>0</v>
      </c>
      <c r="D212" s="698"/>
      <c r="E212" s="698"/>
      <c r="F212" s="698"/>
      <c r="G212" s="670"/>
      <c r="H212" s="696"/>
      <c r="I212" s="697"/>
    </row>
    <row r="213" spans="1:10" s="98" customFormat="1" x14ac:dyDescent="0.2">
      <c r="A213" s="796"/>
      <c r="B213" s="721" t="s">
        <v>1276</v>
      </c>
      <c r="C213" s="698">
        <v>0</v>
      </c>
      <c r="D213" s="698">
        <v>0</v>
      </c>
      <c r="E213" s="698">
        <v>0</v>
      </c>
      <c r="F213" s="698">
        <v>0</v>
      </c>
      <c r="G213" s="670">
        <v>1156926.8400000001</v>
      </c>
      <c r="H213" s="670">
        <v>1156926.8400000001</v>
      </c>
      <c r="I213" s="670">
        <v>1156926.8400000001</v>
      </c>
    </row>
    <row r="214" spans="1:10" s="2" customFormat="1" x14ac:dyDescent="0.2">
      <c r="A214" s="797"/>
      <c r="B214" s="806" t="s">
        <v>1277</v>
      </c>
      <c r="C214" s="698">
        <v>0</v>
      </c>
      <c r="D214" s="698"/>
      <c r="E214" s="698"/>
      <c r="F214" s="698"/>
      <c r="G214" s="698"/>
      <c r="H214" s="807"/>
      <c r="I214" s="737"/>
    </row>
    <row r="215" spans="1:10" s="2" customFormat="1" x14ac:dyDescent="0.2">
      <c r="A215" s="797"/>
      <c r="B215" s="806" t="s">
        <v>1278</v>
      </c>
      <c r="C215" s="698">
        <v>0</v>
      </c>
      <c r="D215" s="698"/>
      <c r="E215" s="698"/>
      <c r="F215" s="698"/>
      <c r="G215" s="698"/>
      <c r="H215" s="807"/>
      <c r="I215" s="737"/>
    </row>
    <row r="216" spans="1:10" s="2" customFormat="1" x14ac:dyDescent="0.2">
      <c r="A216" s="797"/>
      <c r="B216" s="797" t="s">
        <v>1232</v>
      </c>
      <c r="C216" s="698">
        <v>0</v>
      </c>
      <c r="D216" s="698"/>
      <c r="E216" s="698"/>
      <c r="F216" s="698"/>
      <c r="G216" s="698"/>
      <c r="H216" s="807"/>
      <c r="I216" s="737"/>
    </row>
    <row r="217" spans="1:10" s="2" customFormat="1" x14ac:dyDescent="0.2">
      <c r="A217" s="735" t="s">
        <v>1279</v>
      </c>
      <c r="B217" s="797" t="s">
        <v>1280</v>
      </c>
      <c r="C217" s="698">
        <v>1817357.44</v>
      </c>
      <c r="D217" s="698">
        <v>1817357.44</v>
      </c>
      <c r="E217" s="698">
        <v>0</v>
      </c>
      <c r="F217" s="698">
        <v>0</v>
      </c>
      <c r="G217" s="698">
        <v>0</v>
      </c>
      <c r="H217" s="698">
        <v>0</v>
      </c>
      <c r="I217" s="698">
        <v>0</v>
      </c>
    </row>
    <row r="218" spans="1:10" s="98" customFormat="1" ht="12.75" customHeight="1" x14ac:dyDescent="0.2">
      <c r="A218" s="716">
        <v>4216</v>
      </c>
      <c r="B218" s="758" t="s">
        <v>234</v>
      </c>
      <c r="C218" s="808">
        <f>SUM(C219:C226)</f>
        <v>0</v>
      </c>
      <c r="D218" s="809"/>
      <c r="E218" s="808"/>
      <c r="F218" s="808"/>
      <c r="G218" s="808"/>
      <c r="H218" s="696"/>
      <c r="I218" s="697"/>
      <c r="J218" s="150"/>
    </row>
    <row r="219" spans="1:10" s="2" customFormat="1" ht="12.75" customHeight="1" x14ac:dyDescent="0.2">
      <c r="A219" s="797"/>
      <c r="B219" s="721" t="s">
        <v>1281</v>
      </c>
      <c r="C219" s="694">
        <v>0</v>
      </c>
      <c r="D219" s="698"/>
      <c r="E219" s="698"/>
      <c r="F219" s="698"/>
      <c r="G219" s="694"/>
      <c r="H219" s="807"/>
      <c r="I219" s="737"/>
    </row>
    <row r="220" spans="1:10" s="98" customFormat="1" ht="12.75" customHeight="1" x14ac:dyDescent="0.2">
      <c r="A220" s="793" t="s">
        <v>1282</v>
      </c>
      <c r="B220" s="703" t="s">
        <v>1283</v>
      </c>
      <c r="C220" s="694">
        <v>0</v>
      </c>
      <c r="D220" s="777">
        <v>881497.39</v>
      </c>
      <c r="E220" s="777">
        <v>881497.39</v>
      </c>
      <c r="F220" s="777">
        <v>881497.39</v>
      </c>
      <c r="G220" s="694">
        <v>0</v>
      </c>
      <c r="H220" s="694">
        <v>0</v>
      </c>
      <c r="I220" s="694">
        <v>0</v>
      </c>
      <c r="J220" s="150"/>
    </row>
    <row r="221" spans="1:10" s="98" customFormat="1" ht="12.75" customHeight="1" x14ac:dyDescent="0.2">
      <c r="A221" s="793" t="s">
        <v>1284</v>
      </c>
      <c r="B221" s="703"/>
      <c r="C221" s="694">
        <v>0</v>
      </c>
      <c r="D221" s="698"/>
      <c r="E221" s="698"/>
      <c r="F221" s="698"/>
      <c r="G221" s="694"/>
      <c r="H221" s="696"/>
      <c r="I221" s="697"/>
      <c r="J221" s="150"/>
    </row>
    <row r="222" spans="1:10" s="98" customFormat="1" ht="12.75" customHeight="1" x14ac:dyDescent="0.2">
      <c r="A222" s="793" t="s">
        <v>1285</v>
      </c>
      <c r="B222" s="703"/>
      <c r="C222" s="694">
        <v>0</v>
      </c>
      <c r="D222" s="770"/>
      <c r="E222" s="770"/>
      <c r="F222" s="770"/>
      <c r="G222" s="694"/>
      <c r="H222" s="696"/>
      <c r="I222" s="697"/>
      <c r="J222" s="150"/>
    </row>
    <row r="223" spans="1:10" s="98" customFormat="1" ht="12.75" customHeight="1" x14ac:dyDescent="0.2">
      <c r="A223" s="793" t="s">
        <v>1284</v>
      </c>
      <c r="B223" s="703"/>
      <c r="C223" s="694">
        <v>0</v>
      </c>
      <c r="D223" s="770"/>
      <c r="E223" s="770"/>
      <c r="F223" s="770"/>
      <c r="G223" s="694"/>
      <c r="H223" s="696"/>
      <c r="I223" s="697"/>
      <c r="J223" s="150"/>
    </row>
    <row r="224" spans="1:10" s="98" customFormat="1" ht="12.75" customHeight="1" x14ac:dyDescent="0.2">
      <c r="A224" s="793"/>
      <c r="B224" s="703" t="s">
        <v>1286</v>
      </c>
      <c r="C224" s="694">
        <v>0</v>
      </c>
      <c r="D224" s="770"/>
      <c r="E224" s="770"/>
      <c r="F224" s="770"/>
      <c r="G224" s="694"/>
      <c r="H224" s="696"/>
      <c r="I224" s="697"/>
      <c r="J224" s="150"/>
    </row>
    <row r="225" spans="1:10" s="98" customFormat="1" ht="12.75" customHeight="1" x14ac:dyDescent="0.2">
      <c r="A225" s="793"/>
      <c r="B225" s="797" t="s">
        <v>1232</v>
      </c>
      <c r="C225" s="694">
        <v>0</v>
      </c>
      <c r="D225" s="698"/>
      <c r="E225" s="698"/>
      <c r="F225" s="770"/>
      <c r="G225" s="694"/>
      <c r="H225" s="696"/>
      <c r="I225" s="697"/>
      <c r="J225" s="150"/>
    </row>
    <row r="226" spans="1:10" s="98" customFormat="1" ht="12.75" customHeight="1" x14ac:dyDescent="0.2">
      <c r="A226" s="767"/>
      <c r="B226" s="806" t="s">
        <v>1287</v>
      </c>
      <c r="C226" s="698">
        <v>0</v>
      </c>
      <c r="D226" s="698"/>
      <c r="E226" s="698"/>
      <c r="F226" s="698"/>
      <c r="G226" s="698"/>
      <c r="H226" s="696"/>
      <c r="I226" s="697"/>
      <c r="J226" s="150"/>
    </row>
    <row r="227" spans="1:10" s="98" customFormat="1" ht="12.75" customHeight="1" x14ac:dyDescent="0.2">
      <c r="A227" s="716">
        <v>4222</v>
      </c>
      <c r="B227" s="707" t="s">
        <v>245</v>
      </c>
      <c r="C227" s="808">
        <f t="shared" ref="C227:I227" si="17">SUM(C228:C232)</f>
        <v>367960</v>
      </c>
      <c r="D227" s="808">
        <f t="shared" si="17"/>
        <v>0</v>
      </c>
      <c r="E227" s="808">
        <f t="shared" si="17"/>
        <v>0</v>
      </c>
      <c r="F227" s="808">
        <f t="shared" si="17"/>
        <v>0</v>
      </c>
      <c r="G227" s="808">
        <f t="shared" si="17"/>
        <v>0</v>
      </c>
      <c r="H227" s="808">
        <f t="shared" si="17"/>
        <v>0</v>
      </c>
      <c r="I227" s="808">
        <f t="shared" si="17"/>
        <v>0</v>
      </c>
    </row>
    <row r="228" spans="1:10" s="98" customFormat="1" ht="12.75" customHeight="1" x14ac:dyDescent="0.2">
      <c r="A228" s="793" t="s">
        <v>1288</v>
      </c>
      <c r="B228" s="741" t="s">
        <v>1289</v>
      </c>
      <c r="C228" s="694">
        <v>0</v>
      </c>
      <c r="D228" s="719"/>
      <c r="E228" s="719"/>
      <c r="F228" s="719"/>
      <c r="G228" s="694"/>
      <c r="H228" s="696"/>
      <c r="I228" s="697"/>
      <c r="J228" s="150"/>
    </row>
    <row r="229" spans="1:10" s="98" customFormat="1" ht="12.75" customHeight="1" x14ac:dyDescent="0.2">
      <c r="A229" s="793" t="s">
        <v>1290</v>
      </c>
      <c r="B229" s="703" t="s">
        <v>1291</v>
      </c>
      <c r="C229" s="694">
        <v>0</v>
      </c>
      <c r="D229" s="694"/>
      <c r="E229" s="743"/>
      <c r="F229" s="694"/>
      <c r="G229" s="694"/>
      <c r="H229" s="696"/>
      <c r="I229" s="697"/>
      <c r="J229" s="150"/>
    </row>
    <row r="230" spans="1:10" s="98" customFormat="1" ht="12.75" customHeight="1" x14ac:dyDescent="0.2">
      <c r="A230" s="767"/>
      <c r="B230" s="703" t="s">
        <v>1292</v>
      </c>
      <c r="C230" s="694">
        <v>0</v>
      </c>
      <c r="D230" s="810"/>
      <c r="E230" s="743"/>
      <c r="F230" s="743"/>
      <c r="G230" s="694"/>
      <c r="H230" s="696"/>
      <c r="I230" s="697"/>
      <c r="J230" s="150"/>
    </row>
    <row r="231" spans="1:10" s="98" customFormat="1" ht="12.75" customHeight="1" x14ac:dyDescent="0.2">
      <c r="A231" s="767"/>
      <c r="B231" s="811" t="s">
        <v>1293</v>
      </c>
      <c r="C231" s="770">
        <v>79980</v>
      </c>
      <c r="D231" s="812"/>
      <c r="E231" s="770"/>
      <c r="F231" s="770"/>
      <c r="G231" s="770"/>
      <c r="H231" s="696"/>
      <c r="I231" s="697"/>
    </row>
    <row r="232" spans="1:10" s="98" customFormat="1" ht="12.75" customHeight="1" x14ac:dyDescent="0.2">
      <c r="A232" s="716"/>
      <c r="B232" s="703" t="s">
        <v>1294</v>
      </c>
      <c r="C232" s="698">
        <v>287980</v>
      </c>
      <c r="D232" s="698"/>
      <c r="E232" s="698"/>
      <c r="F232" s="698"/>
      <c r="G232" s="698"/>
      <c r="H232" s="696"/>
      <c r="I232" s="697"/>
    </row>
    <row r="233" spans="1:10" s="98" customFormat="1" x14ac:dyDescent="0.2">
      <c r="A233" s="813"/>
      <c r="B233" s="814"/>
      <c r="C233" s="748"/>
      <c r="D233" s="815"/>
      <c r="E233" s="748"/>
      <c r="F233" s="748"/>
      <c r="G233" s="748"/>
      <c r="H233" s="415"/>
      <c r="I233" s="783"/>
    </row>
    <row r="234" spans="1:10" s="98" customFormat="1" ht="20.25" x14ac:dyDescent="0.3">
      <c r="A234" s="816"/>
      <c r="B234" s="817" t="s">
        <v>13</v>
      </c>
      <c r="C234" s="584">
        <f t="shared" ref="C234:I234" si="18">SUM(C4+C39+C137+C164)</f>
        <v>839036351.17000008</v>
      </c>
      <c r="D234" s="584">
        <f t="shared" si="18"/>
        <v>625701290.58000004</v>
      </c>
      <c r="E234" s="584">
        <f t="shared" si="18"/>
        <v>516499543.35999995</v>
      </c>
      <c r="F234" s="584">
        <f t="shared" si="18"/>
        <v>588699111.7099998</v>
      </c>
      <c r="G234" s="584">
        <f t="shared" si="18"/>
        <v>605844044.67999995</v>
      </c>
      <c r="H234" s="584">
        <f t="shared" si="18"/>
        <v>592772394.67999995</v>
      </c>
      <c r="I234" s="584">
        <f t="shared" si="18"/>
        <v>608481694.67999995</v>
      </c>
    </row>
    <row r="235" spans="1:10" s="98" customFormat="1" ht="15.75" x14ac:dyDescent="0.25">
      <c r="A235" s="818"/>
      <c r="B235" s="819"/>
      <c r="C235" s="748"/>
      <c r="D235" s="820"/>
      <c r="E235" s="821"/>
      <c r="F235" s="822"/>
      <c r="G235" s="748"/>
      <c r="H235" s="136"/>
      <c r="I235" s="575"/>
    </row>
    <row r="236" spans="1:10" s="98" customFormat="1" ht="18" x14ac:dyDescent="0.25">
      <c r="A236" s="754"/>
      <c r="B236" s="823" t="s">
        <v>14</v>
      </c>
      <c r="C236" s="570">
        <f t="shared" ref="C236:I236" si="19">SUM(C237:C240)</f>
        <v>173504211.83249995</v>
      </c>
      <c r="D236" s="570">
        <f t="shared" si="19"/>
        <v>173504211.83249995</v>
      </c>
      <c r="E236" s="570">
        <f t="shared" si="19"/>
        <v>-6150912.8100000005</v>
      </c>
      <c r="F236" s="570">
        <f t="shared" si="19"/>
        <v>190333328</v>
      </c>
      <c r="G236" s="570">
        <f t="shared" si="19"/>
        <v>198476709.60249999</v>
      </c>
      <c r="H236" s="570">
        <f t="shared" si="19"/>
        <v>198476709.60249999</v>
      </c>
      <c r="I236" s="570">
        <f t="shared" si="19"/>
        <v>198476709.60249999</v>
      </c>
    </row>
    <row r="237" spans="1:10" ht="25.5" x14ac:dyDescent="0.2">
      <c r="A237" s="792" t="s">
        <v>1295</v>
      </c>
      <c r="B237" s="824" t="s">
        <v>1296</v>
      </c>
      <c r="C237" s="759">
        <f>50000000+97724250.45+30000000-2140560.86-400000+24200-125387.36-55000</f>
        <v>175027502.22999996</v>
      </c>
      <c r="D237" s="759">
        <f>50000000+97724250.45+30000000-2140560.86-400000+24200-125387.36-55000</f>
        <v>175027502.22999996</v>
      </c>
      <c r="E237" s="680">
        <v>0</v>
      </c>
      <c r="F237" s="679">
        <v>200000000</v>
      </c>
      <c r="G237" s="679">
        <v>200000000</v>
      </c>
      <c r="H237" s="679">
        <v>200000000</v>
      </c>
      <c r="I237" s="759">
        <v>200000000</v>
      </c>
    </row>
    <row r="238" spans="1:10" ht="12.75" customHeight="1" x14ac:dyDescent="0.2">
      <c r="A238" s="757">
        <v>8124</v>
      </c>
      <c r="B238" s="825" t="s">
        <v>1297</v>
      </c>
      <c r="C238" s="680">
        <f>-(555556*12)</f>
        <v>-6666672</v>
      </c>
      <c r="D238" s="680">
        <f>-(555556*12)</f>
        <v>-6666672</v>
      </c>
      <c r="E238" s="680">
        <v>-4444448</v>
      </c>
      <c r="F238" s="680">
        <f>-(555556*12)</f>
        <v>-6666672</v>
      </c>
      <c r="G238" s="680">
        <f>-(555556*12)</f>
        <v>-6666672</v>
      </c>
      <c r="H238" s="680">
        <f>-(555556*12)</f>
        <v>-6666672</v>
      </c>
      <c r="I238" s="680">
        <f>-(555556*12)</f>
        <v>-6666672</v>
      </c>
    </row>
    <row r="239" spans="1:10" ht="27" customHeight="1" x14ac:dyDescent="0.2">
      <c r="A239" s="757">
        <v>8125</v>
      </c>
      <c r="B239" s="825" t="s">
        <v>1298</v>
      </c>
      <c r="C239" s="680">
        <f>(102867431.07+200.98)*0.05</f>
        <v>5143381.6025</v>
      </c>
      <c r="D239" s="680">
        <f>(102867431.07+200.98)*0.05</f>
        <v>5143381.6025</v>
      </c>
      <c r="E239" s="680">
        <v>0</v>
      </c>
      <c r="F239" s="679">
        <v>0</v>
      </c>
      <c r="G239" s="680">
        <f>(102867431.07+200.98)*0.05</f>
        <v>5143381.6025</v>
      </c>
      <c r="H239" s="680">
        <f>(102867431.07+200.98)*0.05</f>
        <v>5143381.6025</v>
      </c>
      <c r="I239" s="680">
        <f>(102867431.07+200.98)*0.05</f>
        <v>5143381.6025</v>
      </c>
    </row>
    <row r="240" spans="1:10" s="235" customFormat="1" ht="12.75" customHeight="1" x14ac:dyDescent="0.4">
      <c r="A240" s="716">
        <v>8901</v>
      </c>
      <c r="B240" s="707" t="s">
        <v>254</v>
      </c>
      <c r="C240" s="670">
        <f>SUM(C241:C241)</f>
        <v>0</v>
      </c>
      <c r="D240" s="670">
        <v>0</v>
      </c>
      <c r="E240" s="826">
        <v>-1706464.81</v>
      </c>
      <c r="F240" s="827">
        <v>-3000000</v>
      </c>
      <c r="G240" s="670">
        <v>0</v>
      </c>
      <c r="H240" s="670">
        <v>0</v>
      </c>
      <c r="I240" s="670">
        <v>0</v>
      </c>
    </row>
    <row r="241" spans="1:9" s="236" customFormat="1" ht="12.75" customHeight="1" x14ac:dyDescent="0.35">
      <c r="A241" s="797"/>
      <c r="B241" s="828" t="s">
        <v>1299</v>
      </c>
      <c r="C241" s="770"/>
      <c r="D241" s="698"/>
      <c r="E241" s="770"/>
      <c r="F241" s="827"/>
      <c r="G241" s="770"/>
      <c r="H241" s="829"/>
      <c r="I241" s="830"/>
    </row>
    <row r="242" spans="1:9" x14ac:dyDescent="0.2">
      <c r="A242" s="831"/>
      <c r="B242" s="832"/>
      <c r="C242" s="833"/>
      <c r="D242" s="834"/>
      <c r="E242" s="833"/>
      <c r="F242" s="835"/>
      <c r="G242" s="833"/>
      <c r="H242" s="836"/>
      <c r="I242" s="837"/>
    </row>
    <row r="243" spans="1:9" s="85" customFormat="1" ht="26.25" x14ac:dyDescent="0.4">
      <c r="A243" s="838"/>
      <c r="B243" s="839" t="s">
        <v>15</v>
      </c>
      <c r="C243" s="840">
        <f t="shared" ref="C243:I243" si="20">SUM(C234+C236)</f>
        <v>1012540563.0025001</v>
      </c>
      <c r="D243" s="593">
        <f t="shared" si="20"/>
        <v>799205502.41250002</v>
      </c>
      <c r="E243" s="840">
        <f t="shared" si="20"/>
        <v>510348630.54999995</v>
      </c>
      <c r="F243" s="840">
        <f t="shared" si="20"/>
        <v>779032439.7099998</v>
      </c>
      <c r="G243" s="840">
        <f t="shared" si="20"/>
        <v>804320754.28249991</v>
      </c>
      <c r="H243" s="840">
        <f t="shared" si="20"/>
        <v>791249104.28249991</v>
      </c>
      <c r="I243" s="840">
        <f t="shared" si="20"/>
        <v>806958404.28249991</v>
      </c>
    </row>
    <row r="244" spans="1:9" s="98" customFormat="1" ht="36" customHeight="1" x14ac:dyDescent="0.3">
      <c r="A244" s="841"/>
      <c r="B244" s="842" t="s">
        <v>257</v>
      </c>
      <c r="C244" s="843"/>
      <c r="D244" s="844"/>
      <c r="E244" s="843"/>
      <c r="F244" s="845"/>
      <c r="G244" s="843"/>
      <c r="H244" s="575"/>
      <c r="I244" s="575"/>
    </row>
    <row r="245" spans="1:9" ht="20.25" x14ac:dyDescent="0.3">
      <c r="A245" s="846"/>
      <c r="B245" s="842" t="s">
        <v>258</v>
      </c>
      <c r="C245" s="577">
        <f>C246+C261+C293+C303</f>
        <v>90523182</v>
      </c>
      <c r="D245" s="577"/>
      <c r="E245" s="577"/>
      <c r="F245" s="577"/>
      <c r="G245" s="577"/>
    </row>
    <row r="246" spans="1:9" ht="15.75" x14ac:dyDescent="0.2">
      <c r="A246" s="847"/>
      <c r="B246" s="848" t="s">
        <v>259</v>
      </c>
      <c r="C246" s="849">
        <f>SUM(C247+C253+C258)</f>
        <v>3825000</v>
      </c>
      <c r="D246" s="849"/>
      <c r="E246" s="849"/>
      <c r="F246" s="849"/>
      <c r="G246" s="849"/>
    </row>
    <row r="247" spans="1:9" x14ac:dyDescent="0.2">
      <c r="A247" s="850">
        <v>2310</v>
      </c>
      <c r="B247" s="851" t="s">
        <v>1300</v>
      </c>
      <c r="C247" s="759">
        <f>SUM(C248:C252)</f>
        <v>1865000</v>
      </c>
      <c r="D247" s="759"/>
      <c r="E247" s="759"/>
      <c r="F247" s="759"/>
      <c r="G247" s="759"/>
      <c r="H247" s="852"/>
      <c r="I247" s="853"/>
    </row>
    <row r="248" spans="1:9" x14ac:dyDescent="0.2">
      <c r="A248" s="854" t="s">
        <v>261</v>
      </c>
      <c r="B248" s="703" t="s">
        <v>262</v>
      </c>
      <c r="C248" s="694">
        <v>15000</v>
      </c>
      <c r="D248" s="698"/>
      <c r="E248" s="698"/>
      <c r="F248" s="673"/>
      <c r="G248" s="694"/>
      <c r="H248" s="700"/>
      <c r="I248" s="701"/>
    </row>
    <row r="249" spans="1:9" x14ac:dyDescent="0.2">
      <c r="A249" s="854" t="s">
        <v>263</v>
      </c>
      <c r="B249" s="703" t="s">
        <v>1301</v>
      </c>
      <c r="C249" s="694">
        <v>200000</v>
      </c>
      <c r="D249" s="722"/>
      <c r="E249" s="698"/>
      <c r="F249" s="673"/>
      <c r="G249" s="694"/>
      <c r="H249" s="700"/>
      <c r="I249" s="701"/>
    </row>
    <row r="250" spans="1:9" x14ac:dyDescent="0.2">
      <c r="A250" s="854" t="s">
        <v>265</v>
      </c>
      <c r="B250" s="703" t="s">
        <v>1302</v>
      </c>
      <c r="C250" s="694">
        <v>150000</v>
      </c>
      <c r="D250" s="694"/>
      <c r="E250" s="694"/>
      <c r="F250" s="802"/>
      <c r="G250" s="694"/>
      <c r="H250" s="700"/>
      <c r="I250" s="701"/>
    </row>
    <row r="251" spans="1:9" x14ac:dyDescent="0.2">
      <c r="A251" s="854" t="s">
        <v>1303</v>
      </c>
      <c r="B251" s="703" t="s">
        <v>1304</v>
      </c>
      <c r="C251" s="694">
        <v>1500000</v>
      </c>
      <c r="D251" s="694"/>
      <c r="E251" s="694"/>
      <c r="F251" s="802"/>
      <c r="G251" s="694"/>
      <c r="H251" s="700"/>
      <c r="I251" s="701"/>
    </row>
    <row r="252" spans="1:9" x14ac:dyDescent="0.2">
      <c r="A252" s="854" t="s">
        <v>1305</v>
      </c>
      <c r="B252" s="703" t="s">
        <v>1306</v>
      </c>
      <c r="C252" s="694">
        <v>0</v>
      </c>
      <c r="D252" s="694"/>
      <c r="E252" s="694"/>
      <c r="F252" s="802"/>
      <c r="G252" s="694"/>
      <c r="H252" s="700"/>
      <c r="I252" s="701"/>
    </row>
    <row r="253" spans="1:9" x14ac:dyDescent="0.2">
      <c r="A253" s="716">
        <v>2321</v>
      </c>
      <c r="B253" s="712" t="s">
        <v>1307</v>
      </c>
      <c r="C253" s="670">
        <f>SUM(C254:C257)</f>
        <v>1800000</v>
      </c>
      <c r="D253" s="670"/>
      <c r="E253" s="670"/>
      <c r="F253" s="670"/>
      <c r="G253" s="670"/>
      <c r="H253" s="700"/>
      <c r="I253" s="701"/>
    </row>
    <row r="254" spans="1:9" x14ac:dyDescent="0.2">
      <c r="A254" s="854" t="s">
        <v>268</v>
      </c>
      <c r="B254" s="703" t="s">
        <v>269</v>
      </c>
      <c r="C254" s="694">
        <v>200000</v>
      </c>
      <c r="D254" s="698"/>
      <c r="E254" s="698"/>
      <c r="F254" s="673"/>
      <c r="G254" s="694"/>
      <c r="H254" s="700"/>
      <c r="I254" s="701"/>
    </row>
    <row r="255" spans="1:9" s="2" customFormat="1" x14ac:dyDescent="0.2">
      <c r="A255" s="854" t="s">
        <v>270</v>
      </c>
      <c r="B255" s="703" t="s">
        <v>1308</v>
      </c>
      <c r="C255" s="694">
        <v>800000</v>
      </c>
      <c r="D255" s="698"/>
      <c r="E255" s="698"/>
      <c r="F255" s="673"/>
      <c r="G255" s="694"/>
      <c r="H255" s="807"/>
      <c r="I255" s="737"/>
    </row>
    <row r="256" spans="1:9" x14ac:dyDescent="0.2">
      <c r="A256" s="854" t="s">
        <v>270</v>
      </c>
      <c r="B256" s="703" t="s">
        <v>1309</v>
      </c>
      <c r="C256" s="694">
        <v>600000</v>
      </c>
      <c r="D256" s="698"/>
      <c r="E256" s="698"/>
      <c r="F256" s="673"/>
      <c r="G256" s="694"/>
      <c r="H256" s="700"/>
      <c r="I256" s="701"/>
    </row>
    <row r="257" spans="1:9" x14ac:dyDescent="0.2">
      <c r="A257" s="854" t="s">
        <v>272</v>
      </c>
      <c r="B257" s="714" t="s">
        <v>1310</v>
      </c>
      <c r="C257" s="694">
        <v>200000</v>
      </c>
      <c r="D257" s="698"/>
      <c r="E257" s="698"/>
      <c r="F257" s="673"/>
      <c r="G257" s="694"/>
      <c r="H257" s="700"/>
      <c r="I257" s="701"/>
    </row>
    <row r="258" spans="1:9" x14ac:dyDescent="0.2">
      <c r="A258" s="757">
        <v>2333</v>
      </c>
      <c r="B258" s="855" t="s">
        <v>1311</v>
      </c>
      <c r="C258" s="670">
        <f>SUM(C259:C260)</f>
        <v>160000</v>
      </c>
      <c r="D258" s="856"/>
      <c r="E258" s="856"/>
      <c r="F258" s="856"/>
      <c r="G258" s="670"/>
      <c r="H258" s="700"/>
      <c r="I258" s="701"/>
    </row>
    <row r="259" spans="1:9" x14ac:dyDescent="0.2">
      <c r="A259" s="854" t="s">
        <v>276</v>
      </c>
      <c r="B259" s="703" t="s">
        <v>1312</v>
      </c>
      <c r="C259" s="694">
        <v>80000</v>
      </c>
      <c r="D259" s="698"/>
      <c r="E259" s="698"/>
      <c r="F259" s="673"/>
      <c r="G259" s="694"/>
      <c r="H259" s="700"/>
      <c r="I259" s="701"/>
    </row>
    <row r="260" spans="1:9" x14ac:dyDescent="0.2">
      <c r="A260" s="854" t="s">
        <v>278</v>
      </c>
      <c r="B260" s="703" t="s">
        <v>1313</v>
      </c>
      <c r="C260" s="704">
        <v>80000</v>
      </c>
      <c r="D260" s="801"/>
      <c r="E260" s="770"/>
      <c r="F260" s="800"/>
      <c r="G260" s="704"/>
      <c r="H260" s="857"/>
      <c r="I260" s="858"/>
    </row>
    <row r="261" spans="1:9" s="98" customFormat="1" ht="15.75" x14ac:dyDescent="0.25">
      <c r="A261" s="755"/>
      <c r="B261" s="823" t="s">
        <v>279</v>
      </c>
      <c r="C261" s="849">
        <f>SUM(C262+C278+C288)</f>
        <v>54135000</v>
      </c>
      <c r="D261" s="859"/>
      <c r="E261" s="860"/>
      <c r="F261" s="859"/>
      <c r="G261" s="849"/>
      <c r="H261" s="575"/>
      <c r="I261" s="575"/>
    </row>
    <row r="262" spans="1:9" s="98" customFormat="1" x14ac:dyDescent="0.2">
      <c r="A262" s="779">
        <v>2212</v>
      </c>
      <c r="B262" s="851" t="s">
        <v>1314</v>
      </c>
      <c r="C262" s="759">
        <f>SUM(C264:C277)</f>
        <v>51195000</v>
      </c>
      <c r="D262" s="861"/>
      <c r="E262" s="861"/>
      <c r="F262" s="759"/>
      <c r="G262" s="759"/>
      <c r="H262" s="862"/>
      <c r="I262" s="863"/>
    </row>
    <row r="263" spans="1:9" s="2" customFormat="1" x14ac:dyDescent="0.2">
      <c r="A263" s="797"/>
      <c r="B263" s="799" t="s">
        <v>1315</v>
      </c>
      <c r="C263" s="698">
        <f>SUM(C264:C267)</f>
        <v>12550000</v>
      </c>
      <c r="D263" s="698"/>
      <c r="E263" s="673"/>
      <c r="F263" s="698"/>
      <c r="G263" s="698"/>
      <c r="H263" s="864"/>
      <c r="I263" s="737"/>
    </row>
    <row r="264" spans="1:9" s="98" customFormat="1" x14ac:dyDescent="0.2">
      <c r="A264" s="854" t="s">
        <v>282</v>
      </c>
      <c r="B264" s="865" t="s">
        <v>1316</v>
      </c>
      <c r="C264" s="694">
        <v>0</v>
      </c>
      <c r="D264" s="673"/>
      <c r="E264" s="866"/>
      <c r="F264" s="719"/>
      <c r="G264" s="694"/>
      <c r="H264" s="867"/>
      <c r="I264" s="697"/>
    </row>
    <row r="265" spans="1:9" s="98" customFormat="1" x14ac:dyDescent="0.2">
      <c r="A265" s="854" t="s">
        <v>282</v>
      </c>
      <c r="B265" s="865" t="s">
        <v>1317</v>
      </c>
      <c r="C265" s="694">
        <v>10750000</v>
      </c>
      <c r="D265" s="673"/>
      <c r="E265" s="866"/>
      <c r="F265" s="719"/>
      <c r="G265" s="694"/>
      <c r="H265" s="867"/>
      <c r="I265" s="697"/>
    </row>
    <row r="266" spans="1:9" s="98" customFormat="1" ht="25.5" x14ac:dyDescent="0.2">
      <c r="A266" s="854" t="s">
        <v>282</v>
      </c>
      <c r="B266" s="868" t="s">
        <v>1318</v>
      </c>
      <c r="C266" s="694">
        <f>2200000-400000</f>
        <v>1800000</v>
      </c>
      <c r="D266" s="673"/>
      <c r="E266" s="866"/>
      <c r="F266" s="719"/>
      <c r="G266" s="694"/>
      <c r="H266" s="867"/>
      <c r="I266" s="697"/>
    </row>
    <row r="267" spans="1:9" s="98" customFormat="1" x14ac:dyDescent="0.2">
      <c r="A267" s="854" t="s">
        <v>282</v>
      </c>
      <c r="B267" s="865" t="s">
        <v>1319</v>
      </c>
      <c r="C267" s="694">
        <v>0</v>
      </c>
      <c r="D267" s="673"/>
      <c r="E267" s="866"/>
      <c r="F267" s="719"/>
      <c r="G267" s="694"/>
      <c r="H267" s="867"/>
      <c r="I267" s="697"/>
    </row>
    <row r="268" spans="1:9" s="98" customFormat="1" x14ac:dyDescent="0.2">
      <c r="A268" s="854" t="s">
        <v>286</v>
      </c>
      <c r="B268" s="703" t="s">
        <v>1320</v>
      </c>
      <c r="C268" s="694">
        <v>4600000</v>
      </c>
      <c r="D268" s="802"/>
      <c r="E268" s="866"/>
      <c r="F268" s="719"/>
      <c r="G268" s="694"/>
      <c r="H268" s="867"/>
      <c r="I268" s="697"/>
    </row>
    <row r="269" spans="1:9" s="98" customFormat="1" x14ac:dyDescent="0.2">
      <c r="A269" s="854" t="s">
        <v>286</v>
      </c>
      <c r="B269" s="703" t="s">
        <v>1321</v>
      </c>
      <c r="C269" s="694">
        <v>24695000</v>
      </c>
      <c r="D269" s="800"/>
      <c r="E269" s="866"/>
      <c r="F269" s="719"/>
      <c r="G269" s="694"/>
      <c r="H269" s="867"/>
      <c r="I269" s="697"/>
    </row>
    <row r="270" spans="1:9" s="98" customFormat="1" x14ac:dyDescent="0.2">
      <c r="A270" s="854" t="s">
        <v>291</v>
      </c>
      <c r="B270" s="703" t="s">
        <v>1322</v>
      </c>
      <c r="C270" s="694">
        <v>2000000</v>
      </c>
      <c r="D270" s="673"/>
      <c r="E270" s="866"/>
      <c r="F270" s="719"/>
      <c r="G270" s="694"/>
      <c r="H270" s="867"/>
      <c r="I270" s="697"/>
    </row>
    <row r="271" spans="1:9" s="98" customFormat="1" x14ac:dyDescent="0.2">
      <c r="A271" s="854" t="s">
        <v>1323</v>
      </c>
      <c r="B271" s="703" t="s">
        <v>1324</v>
      </c>
      <c r="C271" s="694">
        <v>3700000</v>
      </c>
      <c r="D271" s="673"/>
      <c r="E271" s="866"/>
      <c r="F271" s="719"/>
      <c r="G271" s="694"/>
      <c r="H271" s="867"/>
      <c r="I271" s="697"/>
    </row>
    <row r="272" spans="1:9" s="98" customFormat="1" x14ac:dyDescent="0.2">
      <c r="A272" s="854" t="s">
        <v>291</v>
      </c>
      <c r="B272" s="703" t="s">
        <v>1325</v>
      </c>
      <c r="C272" s="694">
        <v>820000</v>
      </c>
      <c r="D272" s="800"/>
      <c r="E272" s="810"/>
      <c r="F272" s="743"/>
      <c r="G272" s="694"/>
      <c r="H272" s="867"/>
      <c r="I272" s="697"/>
    </row>
    <row r="273" spans="1:9" s="98" customFormat="1" x14ac:dyDescent="0.2">
      <c r="A273" s="854" t="s">
        <v>293</v>
      </c>
      <c r="B273" s="703" t="s">
        <v>1326</v>
      </c>
      <c r="C273" s="694">
        <f>1230000+800000</f>
        <v>2030000</v>
      </c>
      <c r="D273" s="800"/>
      <c r="E273" s="810"/>
      <c r="F273" s="719"/>
      <c r="G273" s="694"/>
      <c r="H273" s="867"/>
      <c r="I273" s="697"/>
    </row>
    <row r="274" spans="1:9" s="98" customFormat="1" x14ac:dyDescent="0.2">
      <c r="A274" s="854" t="s">
        <v>1327</v>
      </c>
      <c r="B274" s="703" t="s">
        <v>1328</v>
      </c>
      <c r="C274" s="694">
        <v>450000</v>
      </c>
      <c r="D274" s="673"/>
      <c r="E274" s="866"/>
      <c r="F274" s="719"/>
      <c r="G274" s="694"/>
      <c r="H274" s="867"/>
      <c r="I274" s="697"/>
    </row>
    <row r="275" spans="1:9" s="98" customFormat="1" x14ac:dyDescent="0.2">
      <c r="A275" s="854" t="s">
        <v>1329</v>
      </c>
      <c r="B275" s="703" t="s">
        <v>1330</v>
      </c>
      <c r="C275" s="694">
        <v>130000</v>
      </c>
      <c r="D275" s="673"/>
      <c r="E275" s="866"/>
      <c r="F275" s="719"/>
      <c r="G275" s="694"/>
      <c r="H275" s="867"/>
      <c r="I275" s="697"/>
    </row>
    <row r="276" spans="1:9" s="98" customFormat="1" x14ac:dyDescent="0.2">
      <c r="A276" s="854" t="s">
        <v>1331</v>
      </c>
      <c r="B276" s="703" t="s">
        <v>1332</v>
      </c>
      <c r="C276" s="694">
        <v>220000</v>
      </c>
      <c r="D276" s="673"/>
      <c r="E276" s="866"/>
      <c r="F276" s="719"/>
      <c r="G276" s="694"/>
      <c r="H276" s="867"/>
      <c r="I276" s="697"/>
    </row>
    <row r="277" spans="1:9" s="98" customFormat="1" x14ac:dyDescent="0.2">
      <c r="A277" s="854" t="s">
        <v>1333</v>
      </c>
      <c r="B277" s="703" t="s">
        <v>1334</v>
      </c>
      <c r="C277" s="694">
        <v>0</v>
      </c>
      <c r="D277" s="673"/>
      <c r="E277" s="866"/>
      <c r="F277" s="719"/>
      <c r="G277" s="694"/>
      <c r="H277" s="867"/>
      <c r="I277" s="697"/>
    </row>
    <row r="278" spans="1:9" s="98" customFormat="1" x14ac:dyDescent="0.2">
      <c r="A278" s="716">
        <v>2219</v>
      </c>
      <c r="B278" s="712" t="s">
        <v>1335</v>
      </c>
      <c r="C278" s="670">
        <f>SUM(C279+C286+C287+C285)</f>
        <v>2790000</v>
      </c>
      <c r="D278" s="670"/>
      <c r="E278" s="670"/>
      <c r="F278" s="670"/>
      <c r="G278" s="670"/>
      <c r="H278" s="867"/>
      <c r="I278" s="697"/>
    </row>
    <row r="279" spans="1:9" s="98" customFormat="1" x14ac:dyDescent="0.2">
      <c r="A279" s="797"/>
      <c r="B279" s="799" t="s">
        <v>281</v>
      </c>
      <c r="C279" s="698">
        <f>SUM(C280:C284)</f>
        <v>1880000</v>
      </c>
      <c r="D279" s="698"/>
      <c r="E279" s="698"/>
      <c r="F279" s="698"/>
      <c r="G279" s="698"/>
      <c r="H279" s="867"/>
      <c r="I279" s="697"/>
    </row>
    <row r="280" spans="1:9" s="98" customFormat="1" x14ac:dyDescent="0.2">
      <c r="A280" s="854" t="s">
        <v>1336</v>
      </c>
      <c r="B280" s="703" t="s">
        <v>1337</v>
      </c>
      <c r="C280" s="694">
        <v>30000</v>
      </c>
      <c r="D280" s="673"/>
      <c r="E280" s="866"/>
      <c r="F280" s="719"/>
      <c r="G280" s="694"/>
      <c r="H280" s="867"/>
      <c r="I280" s="697"/>
    </row>
    <row r="281" spans="1:9" s="98" customFormat="1" x14ac:dyDescent="0.2">
      <c r="A281" s="854" t="s">
        <v>1338</v>
      </c>
      <c r="B281" s="721" t="s">
        <v>1339</v>
      </c>
      <c r="C281" s="694">
        <v>1050000</v>
      </c>
      <c r="D281" s="673"/>
      <c r="E281" s="866"/>
      <c r="F281" s="719"/>
      <c r="G281" s="694"/>
      <c r="H281" s="867"/>
      <c r="I281" s="697"/>
    </row>
    <row r="282" spans="1:9" s="98" customFormat="1" x14ac:dyDescent="0.2">
      <c r="A282" s="854" t="s">
        <v>474</v>
      </c>
      <c r="B282" s="703" t="s">
        <v>1340</v>
      </c>
      <c r="C282" s="694">
        <v>700000</v>
      </c>
      <c r="D282" s="673"/>
      <c r="E282" s="866"/>
      <c r="F282" s="719"/>
      <c r="G282" s="694"/>
      <c r="H282" s="867"/>
      <c r="I282" s="697"/>
    </row>
    <row r="283" spans="1:9" s="98" customFormat="1" x14ac:dyDescent="0.2">
      <c r="A283" s="854" t="s">
        <v>1341</v>
      </c>
      <c r="B283" s="703" t="s">
        <v>1342</v>
      </c>
      <c r="C283" s="694">
        <v>0</v>
      </c>
      <c r="D283" s="673"/>
      <c r="E283" s="866"/>
      <c r="F283" s="719"/>
      <c r="G283" s="694"/>
      <c r="H283" s="867"/>
      <c r="I283" s="697"/>
    </row>
    <row r="284" spans="1:9" s="98" customFormat="1" x14ac:dyDescent="0.2">
      <c r="A284" s="854" t="s">
        <v>498</v>
      </c>
      <c r="B284" s="703" t="s">
        <v>1343</v>
      </c>
      <c r="C284" s="694">
        <v>100000</v>
      </c>
      <c r="D284" s="673"/>
      <c r="E284" s="866"/>
      <c r="F284" s="719"/>
      <c r="G284" s="694"/>
      <c r="H284" s="867"/>
      <c r="I284" s="697"/>
    </row>
    <row r="285" spans="1:9" s="98" customFormat="1" x14ac:dyDescent="0.2">
      <c r="A285" s="854" t="s">
        <v>1344</v>
      </c>
      <c r="B285" s="703" t="s">
        <v>1345</v>
      </c>
      <c r="C285" s="694">
        <v>10000</v>
      </c>
      <c r="D285" s="673"/>
      <c r="E285" s="866"/>
      <c r="F285" s="719"/>
      <c r="G285" s="694"/>
      <c r="H285" s="867"/>
      <c r="I285" s="697"/>
    </row>
    <row r="286" spans="1:9" x14ac:dyDescent="0.2">
      <c r="A286" s="869" t="s">
        <v>299</v>
      </c>
      <c r="B286" s="741" t="s">
        <v>1346</v>
      </c>
      <c r="C286" s="694">
        <v>100000</v>
      </c>
      <c r="D286" s="800"/>
      <c r="E286" s="866"/>
      <c r="F286" s="719"/>
      <c r="G286" s="694"/>
      <c r="H286" s="870"/>
      <c r="I286" s="701"/>
    </row>
    <row r="287" spans="1:9" s="2" customFormat="1" x14ac:dyDescent="0.2">
      <c r="A287" s="871" t="s">
        <v>301</v>
      </c>
      <c r="B287" s="803" t="s">
        <v>1347</v>
      </c>
      <c r="C287" s="694">
        <v>800000</v>
      </c>
      <c r="D287" s="800"/>
      <c r="E287" s="673"/>
      <c r="F287" s="698"/>
      <c r="G287" s="694"/>
      <c r="H287" s="864"/>
      <c r="I287" s="737"/>
    </row>
    <row r="288" spans="1:9" x14ac:dyDescent="0.2">
      <c r="A288" s="716">
        <v>2221</v>
      </c>
      <c r="B288" s="712" t="s">
        <v>1348</v>
      </c>
      <c r="C288" s="670">
        <f>SUM(C290:C292)</f>
        <v>150000</v>
      </c>
      <c r="D288" s="669"/>
      <c r="E288" s="669"/>
      <c r="F288" s="670"/>
      <c r="G288" s="670"/>
      <c r="H288" s="870"/>
      <c r="I288" s="701"/>
    </row>
    <row r="289" spans="1:9" x14ac:dyDescent="0.2">
      <c r="A289" s="797"/>
      <c r="B289" s="799" t="s">
        <v>281</v>
      </c>
      <c r="C289" s="698">
        <f>SUM(C290:C290)</f>
        <v>0</v>
      </c>
      <c r="D289" s="698"/>
      <c r="E289" s="673"/>
      <c r="F289" s="698"/>
      <c r="G289" s="698"/>
      <c r="H289" s="870"/>
      <c r="I289" s="701"/>
    </row>
    <row r="290" spans="1:9" x14ac:dyDescent="0.2">
      <c r="A290" s="854" t="s">
        <v>1349</v>
      </c>
      <c r="B290" s="721" t="s">
        <v>1350</v>
      </c>
      <c r="C290" s="694">
        <v>0</v>
      </c>
      <c r="D290" s="698"/>
      <c r="E290" s="800"/>
      <c r="F290" s="770"/>
      <c r="G290" s="694"/>
      <c r="H290" s="870"/>
      <c r="I290" s="701"/>
    </row>
    <row r="291" spans="1:9" x14ac:dyDescent="0.2">
      <c r="A291" s="872" t="s">
        <v>308</v>
      </c>
      <c r="B291" s="799" t="s">
        <v>1351</v>
      </c>
      <c r="C291" s="694">
        <v>60000</v>
      </c>
      <c r="D291" s="698"/>
      <c r="E291" s="673"/>
      <c r="F291" s="698"/>
      <c r="G291" s="694"/>
      <c r="H291" s="870"/>
      <c r="I291" s="701"/>
    </row>
    <row r="292" spans="1:9" x14ac:dyDescent="0.2">
      <c r="A292" s="872" t="s">
        <v>310</v>
      </c>
      <c r="B292" s="814" t="s">
        <v>1352</v>
      </c>
      <c r="C292" s="694">
        <v>90000</v>
      </c>
      <c r="D292" s="815"/>
      <c r="E292" s="800"/>
      <c r="F292" s="770"/>
      <c r="G292" s="694"/>
      <c r="H292" s="873"/>
      <c r="I292" s="753"/>
    </row>
    <row r="293" spans="1:9" ht="15.75" x14ac:dyDescent="0.25">
      <c r="A293" s="755"/>
      <c r="B293" s="823" t="s">
        <v>312</v>
      </c>
      <c r="C293" s="874">
        <f>C294</f>
        <v>5110000</v>
      </c>
      <c r="D293" s="875"/>
      <c r="E293" s="875"/>
      <c r="F293" s="874"/>
      <c r="G293" s="874"/>
      <c r="H293" s="876"/>
    </row>
    <row r="294" spans="1:9" x14ac:dyDescent="0.2">
      <c r="A294" s="850">
        <v>3639</v>
      </c>
      <c r="B294" s="851" t="s">
        <v>313</v>
      </c>
      <c r="C294" s="759">
        <f>SUM(C295:C302)</f>
        <v>5110000</v>
      </c>
      <c r="D294" s="679"/>
      <c r="E294" s="877"/>
      <c r="F294" s="759"/>
      <c r="G294" s="759"/>
      <c r="H294" s="878"/>
      <c r="I294" s="853"/>
    </row>
    <row r="295" spans="1:9" x14ac:dyDescent="0.2">
      <c r="A295" s="854" t="s">
        <v>314</v>
      </c>
      <c r="B295" s="721" t="s">
        <v>1353</v>
      </c>
      <c r="C295" s="694">
        <v>4500000</v>
      </c>
      <c r="D295" s="698"/>
      <c r="E295" s="866"/>
      <c r="F295" s="719"/>
      <c r="G295" s="694"/>
      <c r="H295" s="700"/>
      <c r="I295" s="701"/>
    </row>
    <row r="296" spans="1:9" x14ac:dyDescent="0.2">
      <c r="A296" s="854" t="s">
        <v>316</v>
      </c>
      <c r="B296" s="715" t="s">
        <v>1354</v>
      </c>
      <c r="C296" s="698">
        <v>30000</v>
      </c>
      <c r="D296" s="698"/>
      <c r="E296" s="719"/>
      <c r="F296" s="719"/>
      <c r="G296" s="698"/>
      <c r="H296" s="700"/>
      <c r="I296" s="701"/>
    </row>
    <row r="297" spans="1:9" x14ac:dyDescent="0.2">
      <c r="A297" s="879" t="s">
        <v>316</v>
      </c>
      <c r="B297" s="832" t="s">
        <v>1355</v>
      </c>
      <c r="C297" s="698">
        <v>30000</v>
      </c>
      <c r="D297" s="694"/>
      <c r="E297" s="880"/>
      <c r="F297" s="719"/>
      <c r="G297" s="698"/>
      <c r="H297" s="700"/>
      <c r="I297" s="701"/>
    </row>
    <row r="298" spans="1:9" x14ac:dyDescent="0.2">
      <c r="A298" s="854" t="s">
        <v>325</v>
      </c>
      <c r="B298" s="703" t="s">
        <v>326</v>
      </c>
      <c r="C298" s="694">
        <v>150000</v>
      </c>
      <c r="D298" s="698"/>
      <c r="E298" s="673"/>
      <c r="F298" s="698"/>
      <c r="G298" s="694"/>
      <c r="H298" s="700"/>
      <c r="I298" s="701"/>
    </row>
    <row r="299" spans="1:9" x14ac:dyDescent="0.2">
      <c r="A299" s="854" t="s">
        <v>321</v>
      </c>
      <c r="B299" s="703" t="s">
        <v>327</v>
      </c>
      <c r="C299" s="694">
        <v>150000</v>
      </c>
      <c r="D299" s="698"/>
      <c r="E299" s="673"/>
      <c r="F299" s="698"/>
      <c r="G299" s="694"/>
      <c r="H299" s="700"/>
      <c r="I299" s="701"/>
    </row>
    <row r="300" spans="1:9" x14ac:dyDescent="0.2">
      <c r="A300" s="854" t="s">
        <v>323</v>
      </c>
      <c r="B300" s="703" t="s">
        <v>328</v>
      </c>
      <c r="C300" s="694">
        <v>210000</v>
      </c>
      <c r="D300" s="698"/>
      <c r="E300" s="673"/>
      <c r="F300" s="698"/>
      <c r="G300" s="694"/>
      <c r="H300" s="700"/>
      <c r="I300" s="701"/>
    </row>
    <row r="301" spans="1:9" x14ac:dyDescent="0.2">
      <c r="A301" s="872" t="s">
        <v>331</v>
      </c>
      <c r="B301" s="721" t="s">
        <v>332</v>
      </c>
      <c r="C301" s="694">
        <v>10000</v>
      </c>
      <c r="D301" s="698"/>
      <c r="E301" s="673"/>
      <c r="F301" s="698"/>
      <c r="G301" s="694"/>
      <c r="H301" s="700"/>
      <c r="I301" s="701"/>
    </row>
    <row r="302" spans="1:9" x14ac:dyDescent="0.2">
      <c r="A302" s="872" t="s">
        <v>333</v>
      </c>
      <c r="B302" s="881" t="s">
        <v>334</v>
      </c>
      <c r="C302" s="694">
        <v>30000</v>
      </c>
      <c r="D302" s="833"/>
      <c r="E302" s="673"/>
      <c r="F302" s="698"/>
      <c r="G302" s="694"/>
      <c r="H302" s="752"/>
      <c r="I302" s="858"/>
    </row>
    <row r="303" spans="1:9" ht="15.75" x14ac:dyDescent="0.25">
      <c r="A303" s="755"/>
      <c r="B303" s="823" t="s">
        <v>335</v>
      </c>
      <c r="C303" s="874">
        <f>SUM(C304+C309+C318+C327+C343+C350+C352+C355)</f>
        <v>27453182</v>
      </c>
      <c r="D303" s="875"/>
      <c r="E303" s="875"/>
      <c r="F303" s="874"/>
      <c r="G303" s="874"/>
      <c r="H303" s="876"/>
    </row>
    <row r="304" spans="1:9" x14ac:dyDescent="0.2">
      <c r="A304" s="850">
        <v>3341</v>
      </c>
      <c r="B304" s="851" t="s">
        <v>1356</v>
      </c>
      <c r="C304" s="759">
        <f>SUM(C305:C308)</f>
        <v>3177552</v>
      </c>
      <c r="D304" s="759"/>
      <c r="E304" s="861"/>
      <c r="F304" s="759"/>
      <c r="G304" s="759"/>
      <c r="H304" s="878"/>
      <c r="I304" s="853"/>
    </row>
    <row r="305" spans="1:9" x14ac:dyDescent="0.2">
      <c r="A305" s="854" t="s">
        <v>337</v>
      </c>
      <c r="B305" s="721" t="s">
        <v>338</v>
      </c>
      <c r="C305" s="694">
        <v>200000</v>
      </c>
      <c r="D305" s="673"/>
      <c r="E305" s="866"/>
      <c r="F305" s="719"/>
      <c r="G305" s="694"/>
      <c r="H305" s="700"/>
      <c r="I305" s="701"/>
    </row>
    <row r="306" spans="1:9" x14ac:dyDescent="0.2">
      <c r="A306" s="854" t="s">
        <v>339</v>
      </c>
      <c r="B306" s="721" t="s">
        <v>1357</v>
      </c>
      <c r="C306" s="694">
        <v>5000</v>
      </c>
      <c r="D306" s="673"/>
      <c r="E306" s="866"/>
      <c r="F306" s="719"/>
      <c r="G306" s="694"/>
      <c r="H306" s="700"/>
      <c r="I306" s="701"/>
    </row>
    <row r="307" spans="1:9" x14ac:dyDescent="0.2">
      <c r="A307" s="854" t="s">
        <v>1358</v>
      </c>
      <c r="B307" s="721" t="s">
        <v>1359</v>
      </c>
      <c r="C307" s="694">
        <v>600000</v>
      </c>
      <c r="D307" s="673"/>
      <c r="E307" s="866"/>
      <c r="F307" s="719"/>
      <c r="G307" s="694"/>
      <c r="H307" s="700"/>
      <c r="I307" s="701"/>
    </row>
    <row r="308" spans="1:9" x14ac:dyDescent="0.2">
      <c r="A308" s="854" t="s">
        <v>1358</v>
      </c>
      <c r="B308" s="721" t="s">
        <v>1360</v>
      </c>
      <c r="C308" s="694">
        <v>2372552</v>
      </c>
      <c r="D308" s="673"/>
      <c r="E308" s="866"/>
      <c r="F308" s="719"/>
      <c r="G308" s="694"/>
      <c r="H308" s="700"/>
      <c r="I308" s="701"/>
    </row>
    <row r="309" spans="1:9" x14ac:dyDescent="0.2">
      <c r="A309" s="757">
        <v>3421</v>
      </c>
      <c r="B309" s="712" t="s">
        <v>1361</v>
      </c>
      <c r="C309" s="670">
        <f>SUM(C310:C317)</f>
        <v>2690000</v>
      </c>
      <c r="D309" s="670"/>
      <c r="E309" s="670"/>
      <c r="F309" s="670"/>
      <c r="G309" s="670"/>
      <c r="H309" s="700"/>
      <c r="I309" s="701"/>
    </row>
    <row r="310" spans="1:9" x14ac:dyDescent="0.2">
      <c r="A310" s="854" t="s">
        <v>350</v>
      </c>
      <c r="B310" s="882" t="s">
        <v>1362</v>
      </c>
      <c r="C310" s="698">
        <v>750000</v>
      </c>
      <c r="D310" s="673"/>
      <c r="E310" s="866"/>
      <c r="F310" s="719"/>
      <c r="G310" s="698"/>
      <c r="H310" s="700"/>
      <c r="I310" s="701"/>
    </row>
    <row r="311" spans="1:9" x14ac:dyDescent="0.2">
      <c r="A311" s="854" t="s">
        <v>342</v>
      </c>
      <c r="B311" s="883" t="s">
        <v>1363</v>
      </c>
      <c r="C311" s="694">
        <v>300000</v>
      </c>
      <c r="D311" s="673"/>
      <c r="E311" s="866"/>
      <c r="F311" s="719"/>
      <c r="G311" s="694"/>
      <c r="H311" s="700"/>
      <c r="I311" s="701"/>
    </row>
    <row r="312" spans="1:9" x14ac:dyDescent="0.2">
      <c r="A312" s="854" t="s">
        <v>344</v>
      </c>
      <c r="B312" s="883" t="s">
        <v>1364</v>
      </c>
      <c r="C312" s="694">
        <v>60000</v>
      </c>
      <c r="D312" s="673"/>
      <c r="E312" s="866"/>
      <c r="F312" s="719"/>
      <c r="G312" s="694"/>
      <c r="H312" s="700"/>
      <c r="I312" s="701"/>
    </row>
    <row r="313" spans="1:9" x14ac:dyDescent="0.2">
      <c r="A313" s="854" t="s">
        <v>346</v>
      </c>
      <c r="B313" s="883" t="s">
        <v>1365</v>
      </c>
      <c r="C313" s="694">
        <v>80000</v>
      </c>
      <c r="D313" s="673"/>
      <c r="E313" s="866"/>
      <c r="F313" s="719"/>
      <c r="G313" s="694"/>
      <c r="H313" s="700"/>
      <c r="I313" s="701"/>
    </row>
    <row r="314" spans="1:9" x14ac:dyDescent="0.2">
      <c r="A314" s="854" t="s">
        <v>348</v>
      </c>
      <c r="B314" s="882" t="s">
        <v>1366</v>
      </c>
      <c r="C314" s="694">
        <v>1500000</v>
      </c>
      <c r="D314" s="673"/>
      <c r="E314" s="866"/>
      <c r="F314" s="719"/>
      <c r="G314" s="694"/>
      <c r="H314" s="700"/>
      <c r="I314" s="701"/>
    </row>
    <row r="315" spans="1:9" x14ac:dyDescent="0.2">
      <c r="A315" s="854" t="s">
        <v>1367</v>
      </c>
      <c r="B315" s="883" t="s">
        <v>1368</v>
      </c>
      <c r="C315" s="694">
        <v>0</v>
      </c>
      <c r="D315" s="673"/>
      <c r="E315" s="866"/>
      <c r="F315" s="719"/>
      <c r="G315" s="694"/>
      <c r="H315" s="700"/>
      <c r="I315" s="701"/>
    </row>
    <row r="316" spans="1:9" x14ac:dyDescent="0.2">
      <c r="A316" s="854" t="s">
        <v>1369</v>
      </c>
      <c r="B316" s="883" t="s">
        <v>1370</v>
      </c>
      <c r="C316" s="694">
        <v>0</v>
      </c>
      <c r="D316" s="673"/>
      <c r="E316" s="866"/>
      <c r="F316" s="719"/>
      <c r="G316" s="694"/>
      <c r="H316" s="700"/>
      <c r="I316" s="701"/>
    </row>
    <row r="317" spans="1:9" x14ac:dyDescent="0.2">
      <c r="A317" s="854" t="s">
        <v>1369</v>
      </c>
      <c r="B317" s="883" t="s">
        <v>1371</v>
      </c>
      <c r="C317" s="694">
        <v>0</v>
      </c>
      <c r="D317" s="673"/>
      <c r="E317" s="866"/>
      <c r="F317" s="719"/>
      <c r="G317" s="694"/>
      <c r="H317" s="700"/>
      <c r="I317" s="701"/>
    </row>
    <row r="318" spans="1:9" x14ac:dyDescent="0.2">
      <c r="A318" s="716">
        <v>3613</v>
      </c>
      <c r="B318" s="712" t="s">
        <v>1372</v>
      </c>
      <c r="C318" s="670">
        <f>SUM(C319:C326)</f>
        <v>1960000</v>
      </c>
      <c r="D318" s="669"/>
      <c r="E318" s="884"/>
      <c r="F318" s="670"/>
      <c r="G318" s="670"/>
      <c r="H318" s="700"/>
      <c r="I318" s="701"/>
    </row>
    <row r="319" spans="1:9" x14ac:dyDescent="0.2">
      <c r="A319" s="854" t="s">
        <v>1373</v>
      </c>
      <c r="B319" s="882" t="s">
        <v>1374</v>
      </c>
      <c r="C319" s="694">
        <v>0</v>
      </c>
      <c r="D319" s="673"/>
      <c r="E319" s="885"/>
      <c r="F319" s="886"/>
      <c r="G319" s="694"/>
      <c r="H319" s="700"/>
      <c r="I319" s="701"/>
    </row>
    <row r="320" spans="1:9" x14ac:dyDescent="0.2">
      <c r="A320" s="872" t="s">
        <v>353</v>
      </c>
      <c r="B320" s="865" t="s">
        <v>1375</v>
      </c>
      <c r="C320" s="694">
        <v>5000</v>
      </c>
      <c r="D320" s="673"/>
      <c r="E320" s="866"/>
      <c r="F320" s="719"/>
      <c r="G320" s="694"/>
      <c r="H320" s="887"/>
      <c r="I320" s="701"/>
    </row>
    <row r="321" spans="1:9" x14ac:dyDescent="0.2">
      <c r="A321" s="872" t="s">
        <v>355</v>
      </c>
      <c r="B321" s="865" t="s">
        <v>1376</v>
      </c>
      <c r="C321" s="694">
        <v>15000</v>
      </c>
      <c r="D321" s="673"/>
      <c r="E321" s="866"/>
      <c r="F321" s="719"/>
      <c r="G321" s="694"/>
      <c r="H321" s="700"/>
      <c r="I321" s="701"/>
    </row>
    <row r="322" spans="1:9" x14ac:dyDescent="0.2">
      <c r="A322" s="872" t="s">
        <v>357</v>
      </c>
      <c r="B322" s="703" t="s">
        <v>1377</v>
      </c>
      <c r="C322" s="694">
        <v>200000</v>
      </c>
      <c r="D322" s="673"/>
      <c r="E322" s="888"/>
      <c r="F322" s="733"/>
      <c r="G322" s="694"/>
      <c r="H322" s="700"/>
      <c r="I322" s="701"/>
    </row>
    <row r="323" spans="1:9" x14ac:dyDescent="0.2">
      <c r="A323" s="872" t="s">
        <v>359</v>
      </c>
      <c r="B323" s="703" t="s">
        <v>1378</v>
      </c>
      <c r="C323" s="694">
        <v>640000</v>
      </c>
      <c r="D323" s="802"/>
      <c r="E323" s="802"/>
      <c r="F323" s="694"/>
      <c r="G323" s="694"/>
      <c r="H323" s="700"/>
      <c r="I323" s="701"/>
    </row>
    <row r="324" spans="1:9" x14ac:dyDescent="0.2">
      <c r="A324" s="872" t="s">
        <v>361</v>
      </c>
      <c r="B324" s="703" t="s">
        <v>1379</v>
      </c>
      <c r="C324" s="694">
        <v>100000</v>
      </c>
      <c r="D324" s="802"/>
      <c r="E324" s="802"/>
      <c r="F324" s="694"/>
      <c r="G324" s="694"/>
      <c r="H324" s="700"/>
      <c r="I324" s="701"/>
    </row>
    <row r="325" spans="1:9" x14ac:dyDescent="0.2">
      <c r="A325" s="872" t="s">
        <v>364</v>
      </c>
      <c r="B325" s="889" t="s">
        <v>1380</v>
      </c>
      <c r="C325" s="694">
        <v>1000000</v>
      </c>
      <c r="D325" s="802"/>
      <c r="E325" s="802"/>
      <c r="F325" s="694"/>
      <c r="G325" s="694"/>
      <c r="H325" s="700"/>
      <c r="I325" s="701"/>
    </row>
    <row r="326" spans="1:9" x14ac:dyDescent="0.2">
      <c r="A326" s="854" t="s">
        <v>1381</v>
      </c>
      <c r="B326" s="883" t="s">
        <v>1382</v>
      </c>
      <c r="C326" s="694">
        <v>0</v>
      </c>
      <c r="D326" s="673"/>
      <c r="E326" s="866"/>
      <c r="F326" s="719"/>
      <c r="G326" s="694"/>
      <c r="H326" s="700"/>
      <c r="I326" s="701"/>
    </row>
    <row r="327" spans="1:9" x14ac:dyDescent="0.2">
      <c r="A327" s="716">
        <v>3631</v>
      </c>
      <c r="B327" s="712" t="s">
        <v>1383</v>
      </c>
      <c r="C327" s="670">
        <f>SUM(C328++C329+C330+C331+C332+C333+C334)</f>
        <v>15504000</v>
      </c>
      <c r="D327" s="670"/>
      <c r="E327" s="669"/>
      <c r="F327" s="670"/>
      <c r="G327" s="670"/>
      <c r="H327" s="700"/>
      <c r="I327" s="701"/>
    </row>
    <row r="328" spans="1:9" x14ac:dyDescent="0.2">
      <c r="A328" s="854" t="s">
        <v>371</v>
      </c>
      <c r="B328" s="703" t="s">
        <v>1384</v>
      </c>
      <c r="C328" s="694">
        <v>4900000</v>
      </c>
      <c r="D328" s="673"/>
      <c r="E328" s="888"/>
      <c r="F328" s="733"/>
      <c r="G328" s="694"/>
      <c r="H328" s="700"/>
      <c r="I328" s="701"/>
    </row>
    <row r="329" spans="1:9" ht="12.75" customHeight="1" x14ac:dyDescent="0.2">
      <c r="A329" s="890" t="s">
        <v>1385</v>
      </c>
      <c r="B329" s="703" t="s">
        <v>1386</v>
      </c>
      <c r="C329" s="694">
        <v>84000</v>
      </c>
      <c r="D329" s="673"/>
      <c r="E329" s="888"/>
      <c r="F329" s="733"/>
      <c r="G329" s="694"/>
      <c r="H329" s="700"/>
      <c r="I329" s="701"/>
    </row>
    <row r="330" spans="1:9" ht="12.75" customHeight="1" x14ac:dyDescent="0.2">
      <c r="A330" s="872" t="s">
        <v>367</v>
      </c>
      <c r="B330" s="703" t="s">
        <v>1387</v>
      </c>
      <c r="C330" s="694">
        <v>50000</v>
      </c>
      <c r="D330" s="673"/>
      <c r="E330" s="673"/>
      <c r="F330" s="698"/>
      <c r="G330" s="694"/>
      <c r="H330" s="700"/>
      <c r="I330" s="701"/>
    </row>
    <row r="331" spans="1:9" x14ac:dyDescent="0.2">
      <c r="A331" s="872" t="s">
        <v>369</v>
      </c>
      <c r="B331" s="703" t="s">
        <v>1388</v>
      </c>
      <c r="C331" s="694">
        <v>250000</v>
      </c>
      <c r="D331" s="673"/>
      <c r="E331" s="888"/>
      <c r="F331" s="733"/>
      <c r="G331" s="694"/>
      <c r="H331" s="700"/>
      <c r="I331" s="701"/>
    </row>
    <row r="332" spans="1:9" ht="12.75" customHeight="1" x14ac:dyDescent="0.2">
      <c r="A332" s="872" t="s">
        <v>369</v>
      </c>
      <c r="B332" s="703" t="s">
        <v>1389</v>
      </c>
      <c r="C332" s="694">
        <v>600000</v>
      </c>
      <c r="D332" s="673"/>
      <c r="E332" s="673"/>
      <c r="F332" s="698"/>
      <c r="G332" s="694"/>
      <c r="H332" s="700"/>
      <c r="I332" s="701"/>
    </row>
    <row r="333" spans="1:9" ht="12.75" customHeight="1" x14ac:dyDescent="0.2">
      <c r="A333" s="854" t="s">
        <v>373</v>
      </c>
      <c r="B333" s="703" t="s">
        <v>374</v>
      </c>
      <c r="C333" s="694">
        <v>7200000</v>
      </c>
      <c r="D333" s="673"/>
      <c r="E333" s="891"/>
      <c r="F333" s="892"/>
      <c r="G333" s="694"/>
      <c r="H333" s="700"/>
      <c r="I333" s="701"/>
    </row>
    <row r="334" spans="1:9" ht="12.75" customHeight="1" x14ac:dyDescent="0.2">
      <c r="A334" s="854"/>
      <c r="B334" s="799" t="s">
        <v>281</v>
      </c>
      <c r="C334" s="698">
        <f>SUM(C335:C342)</f>
        <v>2420000</v>
      </c>
      <c r="D334" s="698"/>
      <c r="E334" s="673"/>
      <c r="F334" s="698"/>
      <c r="G334" s="698"/>
      <c r="H334" s="700"/>
      <c r="I334" s="701"/>
    </row>
    <row r="335" spans="1:9" ht="12.75" customHeight="1" x14ac:dyDescent="0.2">
      <c r="A335" s="854" t="s">
        <v>579</v>
      </c>
      <c r="B335" s="883" t="s">
        <v>1390</v>
      </c>
      <c r="C335" s="694">
        <v>650000</v>
      </c>
      <c r="D335" s="673"/>
      <c r="E335" s="866"/>
      <c r="F335" s="719"/>
      <c r="G335" s="694"/>
      <c r="H335" s="700"/>
      <c r="I335" s="701"/>
    </row>
    <row r="336" spans="1:9" ht="12.75" customHeight="1" x14ac:dyDescent="0.2">
      <c r="A336" s="854" t="s">
        <v>1391</v>
      </c>
      <c r="B336" s="883" t="s">
        <v>1392</v>
      </c>
      <c r="C336" s="694">
        <v>0</v>
      </c>
      <c r="D336" s="673"/>
      <c r="E336" s="866"/>
      <c r="F336" s="719"/>
      <c r="G336" s="694"/>
      <c r="H336" s="700"/>
      <c r="I336" s="701"/>
    </row>
    <row r="337" spans="1:9" x14ac:dyDescent="0.2">
      <c r="A337" s="854" t="s">
        <v>571</v>
      </c>
      <c r="B337" s="883" t="s">
        <v>1393</v>
      </c>
      <c r="C337" s="694">
        <v>0</v>
      </c>
      <c r="D337" s="673"/>
      <c r="E337" s="891"/>
      <c r="F337" s="892"/>
      <c r="G337" s="694"/>
      <c r="H337" s="700"/>
      <c r="I337" s="701"/>
    </row>
    <row r="338" spans="1:9" s="2" customFormat="1" x14ac:dyDescent="0.2">
      <c r="A338" s="854" t="s">
        <v>1394</v>
      </c>
      <c r="B338" s="883" t="s">
        <v>1395</v>
      </c>
      <c r="C338" s="694">
        <v>80000</v>
      </c>
      <c r="D338" s="673"/>
      <c r="E338" s="891"/>
      <c r="F338" s="892"/>
      <c r="G338" s="694"/>
      <c r="H338" s="807"/>
      <c r="I338" s="737"/>
    </row>
    <row r="339" spans="1:9" s="98" customFormat="1" x14ac:dyDescent="0.2">
      <c r="A339" s="854" t="s">
        <v>1396</v>
      </c>
      <c r="B339" s="883" t="s">
        <v>1397</v>
      </c>
      <c r="C339" s="694">
        <v>550000</v>
      </c>
      <c r="D339" s="673"/>
      <c r="E339" s="891"/>
      <c r="F339" s="892"/>
      <c r="G339" s="694"/>
      <c r="H339" s="696"/>
      <c r="I339" s="697"/>
    </row>
    <row r="340" spans="1:9" s="98" customFormat="1" x14ac:dyDescent="0.2">
      <c r="A340" s="854" t="s">
        <v>1398</v>
      </c>
      <c r="B340" s="883" t="s">
        <v>1399</v>
      </c>
      <c r="C340" s="694">
        <v>80000</v>
      </c>
      <c r="D340" s="673"/>
      <c r="E340" s="891"/>
      <c r="F340" s="892"/>
      <c r="G340" s="694"/>
      <c r="H340" s="696"/>
      <c r="I340" s="697"/>
    </row>
    <row r="341" spans="1:9" s="98" customFormat="1" x14ac:dyDescent="0.2">
      <c r="A341" s="854" t="s">
        <v>1400</v>
      </c>
      <c r="B341" s="883" t="s">
        <v>1401</v>
      </c>
      <c r="C341" s="694">
        <v>60000</v>
      </c>
      <c r="D341" s="673"/>
      <c r="E341" s="891"/>
      <c r="F341" s="892"/>
      <c r="G341" s="694"/>
      <c r="H341" s="696"/>
      <c r="I341" s="697"/>
    </row>
    <row r="342" spans="1:9" s="98" customFormat="1" x14ac:dyDescent="0.2">
      <c r="A342" s="893" t="s">
        <v>585</v>
      </c>
      <c r="B342" s="894" t="s">
        <v>1402</v>
      </c>
      <c r="C342" s="114">
        <v>1000000</v>
      </c>
      <c r="D342" s="178"/>
      <c r="E342" s="895"/>
      <c r="F342" s="117"/>
      <c r="G342" s="114"/>
      <c r="H342" s="696"/>
      <c r="I342" s="697"/>
    </row>
    <row r="343" spans="1:9" s="98" customFormat="1" x14ac:dyDescent="0.2">
      <c r="A343" s="107">
        <v>3632</v>
      </c>
      <c r="B343" s="663" t="s">
        <v>1403</v>
      </c>
      <c r="C343" s="109">
        <f>SUM(C345:C349)</f>
        <v>3466630</v>
      </c>
      <c r="D343" s="181"/>
      <c r="E343" s="181"/>
      <c r="F343" s="109"/>
      <c r="G343" s="109"/>
      <c r="H343" s="696"/>
      <c r="I343" s="697"/>
    </row>
    <row r="344" spans="1:9" s="98" customFormat="1" x14ac:dyDescent="0.2">
      <c r="A344" s="159"/>
      <c r="B344" s="896" t="s">
        <v>1404</v>
      </c>
      <c r="C344" s="113">
        <f>SUM(C345:C346)</f>
        <v>366630</v>
      </c>
      <c r="D344" s="113"/>
      <c r="E344" s="113"/>
      <c r="F344" s="113"/>
      <c r="G344" s="113"/>
      <c r="H344" s="696"/>
      <c r="I344" s="697"/>
    </row>
    <row r="345" spans="1:9" s="98" customFormat="1" x14ac:dyDescent="0.2">
      <c r="A345" s="893" t="s">
        <v>377</v>
      </c>
      <c r="B345" s="672" t="s">
        <v>1405</v>
      </c>
      <c r="C345" s="114">
        <f>342430+24200</f>
        <v>366630</v>
      </c>
      <c r="D345" s="178"/>
      <c r="E345" s="178"/>
      <c r="F345" s="113"/>
      <c r="G345" s="114"/>
      <c r="H345" s="696"/>
      <c r="I345" s="697"/>
    </row>
    <row r="346" spans="1:9" s="98" customFormat="1" x14ac:dyDescent="0.2">
      <c r="A346" s="893" t="s">
        <v>377</v>
      </c>
      <c r="B346" s="672" t="s">
        <v>1406</v>
      </c>
      <c r="C346" s="114">
        <v>0</v>
      </c>
      <c r="D346" s="178"/>
      <c r="E346" s="178"/>
      <c r="F346" s="113"/>
      <c r="G346" s="114"/>
      <c r="H346" s="696"/>
      <c r="I346" s="697"/>
    </row>
    <row r="347" spans="1:9" s="98" customFormat="1" x14ac:dyDescent="0.2">
      <c r="A347" s="893" t="s">
        <v>383</v>
      </c>
      <c r="B347" s="672" t="s">
        <v>1407</v>
      </c>
      <c r="C347" s="114">
        <v>3000000</v>
      </c>
      <c r="D347" s="178"/>
      <c r="E347" s="178"/>
      <c r="F347" s="113"/>
      <c r="G347" s="114"/>
      <c r="H347" s="696"/>
      <c r="I347" s="697"/>
    </row>
    <row r="348" spans="1:9" s="98" customFormat="1" x14ac:dyDescent="0.2">
      <c r="A348" s="893" t="s">
        <v>383</v>
      </c>
      <c r="B348" s="672" t="s">
        <v>1408</v>
      </c>
      <c r="C348" s="114">
        <v>0</v>
      </c>
      <c r="D348" s="178"/>
      <c r="E348" s="178"/>
      <c r="F348" s="113"/>
      <c r="G348" s="114"/>
      <c r="H348" s="696"/>
      <c r="I348" s="697"/>
    </row>
    <row r="349" spans="1:9" s="98" customFormat="1" x14ac:dyDescent="0.2">
      <c r="A349" s="893" t="s">
        <v>387</v>
      </c>
      <c r="B349" s="672" t="s">
        <v>388</v>
      </c>
      <c r="C349" s="114">
        <v>100000</v>
      </c>
      <c r="D349" s="178"/>
      <c r="E349" s="178"/>
      <c r="F349" s="113"/>
      <c r="G349" s="114"/>
      <c r="H349" s="696"/>
      <c r="I349" s="697"/>
    </row>
    <row r="350" spans="1:9" s="98" customFormat="1" x14ac:dyDescent="0.2">
      <c r="A350" s="107">
        <v>3633</v>
      </c>
      <c r="B350" s="663" t="s">
        <v>1409</v>
      </c>
      <c r="C350" s="109">
        <f>SUM(C351)</f>
        <v>0</v>
      </c>
      <c r="D350" s="181"/>
      <c r="E350" s="181"/>
      <c r="F350" s="109"/>
      <c r="G350" s="109"/>
      <c r="H350" s="696"/>
      <c r="I350" s="697"/>
    </row>
    <row r="351" spans="1:9" s="98" customFormat="1" ht="24.75" x14ac:dyDescent="0.2">
      <c r="A351" s="893"/>
      <c r="B351" s="683" t="s">
        <v>1410</v>
      </c>
      <c r="C351" s="114">
        <v>0</v>
      </c>
      <c r="D351" s="178"/>
      <c r="E351" s="178"/>
      <c r="F351" s="113"/>
      <c r="G351" s="114"/>
      <c r="H351" s="696"/>
      <c r="I351" s="697"/>
    </row>
    <row r="352" spans="1:9" s="98" customFormat="1" x14ac:dyDescent="0.2">
      <c r="A352" s="107">
        <v>3639</v>
      </c>
      <c r="B352" s="663" t="s">
        <v>1411</v>
      </c>
      <c r="C352" s="109">
        <f>SUM(C353:C354)</f>
        <v>5000</v>
      </c>
      <c r="D352" s="181"/>
      <c r="E352" s="181"/>
      <c r="F352" s="109"/>
      <c r="G352" s="109"/>
      <c r="H352" s="696"/>
      <c r="I352" s="697"/>
    </row>
    <row r="353" spans="1:9" s="98" customFormat="1" x14ac:dyDescent="0.2">
      <c r="A353" s="893" t="s">
        <v>390</v>
      </c>
      <c r="B353" s="897" t="s">
        <v>1412</v>
      </c>
      <c r="C353" s="114">
        <v>0</v>
      </c>
      <c r="D353" s="178"/>
      <c r="E353" s="178"/>
      <c r="F353" s="113"/>
      <c r="G353" s="114"/>
      <c r="H353" s="696"/>
      <c r="I353" s="697"/>
    </row>
    <row r="354" spans="1:9" s="98" customFormat="1" x14ac:dyDescent="0.2">
      <c r="A354" s="898" t="s">
        <v>392</v>
      </c>
      <c r="B354" s="672" t="s">
        <v>1413</v>
      </c>
      <c r="C354" s="114">
        <v>5000</v>
      </c>
      <c r="D354" s="178"/>
      <c r="E354" s="178"/>
      <c r="F354" s="113"/>
      <c r="G354" s="114"/>
      <c r="H354" s="696"/>
      <c r="I354" s="697"/>
    </row>
    <row r="355" spans="1:9" s="98" customFormat="1" x14ac:dyDescent="0.2">
      <c r="A355" s="107">
        <v>3699</v>
      </c>
      <c r="B355" s="663" t="s">
        <v>1414</v>
      </c>
      <c r="C355" s="109">
        <f>SUM(C356:C357)</f>
        <v>650000</v>
      </c>
      <c r="D355" s="109"/>
      <c r="E355" s="109"/>
      <c r="F355" s="109"/>
      <c r="G355" s="109"/>
      <c r="H355" s="696"/>
      <c r="I355" s="697"/>
    </row>
    <row r="356" spans="1:9" s="98" customFormat="1" x14ac:dyDescent="0.2">
      <c r="A356" s="899" t="s">
        <v>1415</v>
      </c>
      <c r="B356" s="900" t="s">
        <v>1416</v>
      </c>
      <c r="C356" s="143">
        <v>100000</v>
      </c>
      <c r="D356" s="185"/>
      <c r="E356" s="185"/>
      <c r="F356" s="266"/>
      <c r="G356" s="143"/>
      <c r="H356" s="696"/>
      <c r="I356" s="697"/>
    </row>
    <row r="357" spans="1:9" ht="12.75" customHeight="1" x14ac:dyDescent="0.2">
      <c r="A357" s="893" t="s">
        <v>395</v>
      </c>
      <c r="B357" s="112" t="s">
        <v>1417</v>
      </c>
      <c r="C357" s="113">
        <v>550000</v>
      </c>
      <c r="D357" s="113"/>
      <c r="E357" s="113"/>
      <c r="F357" s="113"/>
      <c r="G357" s="113"/>
      <c r="H357" s="700"/>
      <c r="I357" s="701"/>
    </row>
    <row r="358" spans="1:9" ht="12.75" customHeight="1" x14ac:dyDescent="0.2">
      <c r="A358" s="901"/>
      <c r="B358" s="902"/>
      <c r="C358" s="143"/>
      <c r="D358" s="241"/>
      <c r="E358" s="386"/>
      <c r="F358" s="241"/>
      <c r="G358" s="143"/>
      <c r="H358" s="752"/>
      <c r="I358" s="753"/>
    </row>
    <row r="359" spans="1:9" ht="20.25" x14ac:dyDescent="0.3">
      <c r="A359" s="903"/>
      <c r="B359" s="649" t="s">
        <v>1025</v>
      </c>
      <c r="C359" s="904">
        <f>C360+C372+C436+C463+C476+C488+C495+C508+C554+C579</f>
        <v>268131950</v>
      </c>
      <c r="D359" s="904"/>
      <c r="E359" s="904"/>
      <c r="F359" s="904"/>
      <c r="G359" s="904"/>
      <c r="H359" s="876"/>
    </row>
    <row r="360" spans="1:9" s="98" customFormat="1" ht="15.75" x14ac:dyDescent="0.2">
      <c r="A360" s="622"/>
      <c r="B360" s="905" t="s">
        <v>398</v>
      </c>
      <c r="C360" s="286">
        <f>SUM(C361+C364)</f>
        <v>7770000</v>
      </c>
      <c r="D360" s="286"/>
      <c r="E360" s="286"/>
      <c r="F360" s="286"/>
      <c r="G360" s="286"/>
      <c r="H360" s="415"/>
      <c r="I360" s="783"/>
    </row>
    <row r="361" spans="1:9" s="98" customFormat="1" ht="13.5" customHeight="1" x14ac:dyDescent="0.2">
      <c r="A361" s="103">
        <v>2310</v>
      </c>
      <c r="B361" s="656" t="s">
        <v>1300</v>
      </c>
      <c r="C361" s="105">
        <f>SUM(C362:C363)</f>
        <v>505000</v>
      </c>
      <c r="D361" s="105"/>
      <c r="E361" s="105"/>
      <c r="F361" s="105"/>
      <c r="G361" s="105"/>
      <c r="H361" s="761"/>
      <c r="I361" s="762"/>
    </row>
    <row r="362" spans="1:9" s="98" customFormat="1" ht="13.5" customHeight="1" x14ac:dyDescent="0.2">
      <c r="A362" s="906" t="s">
        <v>403</v>
      </c>
      <c r="B362" s="907" t="s">
        <v>1418</v>
      </c>
      <c r="C362" s="908">
        <v>5000</v>
      </c>
      <c r="D362" s="908"/>
      <c r="E362" s="304"/>
      <c r="F362" s="908"/>
      <c r="G362" s="908"/>
      <c r="H362" s="696"/>
      <c r="I362" s="697"/>
    </row>
    <row r="363" spans="1:9" s="98" customFormat="1" x14ac:dyDescent="0.2">
      <c r="A363" s="906" t="s">
        <v>1419</v>
      </c>
      <c r="B363" s="907" t="s">
        <v>1420</v>
      </c>
      <c r="C363" s="908">
        <v>500000</v>
      </c>
      <c r="D363" s="908"/>
      <c r="E363" s="304"/>
      <c r="F363" s="908"/>
      <c r="G363" s="908"/>
      <c r="H363" s="696"/>
      <c r="I363" s="697"/>
    </row>
    <row r="364" spans="1:9" s="98" customFormat="1" x14ac:dyDescent="0.2">
      <c r="A364" s="107">
        <v>2321</v>
      </c>
      <c r="B364" s="663" t="s">
        <v>1307</v>
      </c>
      <c r="C364" s="105">
        <f>SUM(C365:C371)</f>
        <v>7265000</v>
      </c>
      <c r="D364" s="105"/>
      <c r="E364" s="105"/>
      <c r="F364" s="105"/>
      <c r="G364" s="105"/>
      <c r="H364" s="696"/>
      <c r="I364" s="697"/>
    </row>
    <row r="365" spans="1:9" s="98" customFormat="1" x14ac:dyDescent="0.2">
      <c r="A365" s="906" t="s">
        <v>1421</v>
      </c>
      <c r="B365" s="907" t="s">
        <v>1422</v>
      </c>
      <c r="C365" s="908">
        <v>5000</v>
      </c>
      <c r="D365" s="908"/>
      <c r="E365" s="304"/>
      <c r="F365" s="908"/>
      <c r="G365" s="908"/>
      <c r="H365" s="696"/>
      <c r="I365" s="697"/>
    </row>
    <row r="366" spans="1:9" s="98" customFormat="1" x14ac:dyDescent="0.2">
      <c r="A366" s="906" t="s">
        <v>1423</v>
      </c>
      <c r="B366" s="907" t="s">
        <v>1424</v>
      </c>
      <c r="C366" s="908">
        <v>750000</v>
      </c>
      <c r="D366" s="908"/>
      <c r="E366" s="304"/>
      <c r="F366" s="908"/>
      <c r="G366" s="908"/>
      <c r="H366" s="696"/>
      <c r="I366" s="697"/>
    </row>
    <row r="367" spans="1:9" s="98" customFormat="1" x14ac:dyDescent="0.2">
      <c r="A367" s="906" t="s">
        <v>1425</v>
      </c>
      <c r="B367" s="907" t="s">
        <v>1426</v>
      </c>
      <c r="C367" s="908">
        <v>500000</v>
      </c>
      <c r="D367" s="908"/>
      <c r="E367" s="304"/>
      <c r="F367" s="908"/>
      <c r="G367" s="908"/>
      <c r="H367" s="696"/>
      <c r="I367" s="697"/>
    </row>
    <row r="368" spans="1:9" s="98" customFormat="1" x14ac:dyDescent="0.2">
      <c r="A368" s="906" t="s">
        <v>1427</v>
      </c>
      <c r="B368" s="907" t="s">
        <v>1428</v>
      </c>
      <c r="C368" s="908">
        <v>500000</v>
      </c>
      <c r="D368" s="908"/>
      <c r="E368" s="304"/>
      <c r="F368" s="908"/>
      <c r="G368" s="908"/>
      <c r="H368" s="696"/>
      <c r="I368" s="697"/>
    </row>
    <row r="369" spans="1:9" s="98" customFormat="1" x14ac:dyDescent="0.2">
      <c r="A369" s="906" t="s">
        <v>411</v>
      </c>
      <c r="B369" s="907" t="s">
        <v>412</v>
      </c>
      <c r="C369" s="908">
        <v>5000000</v>
      </c>
      <c r="D369" s="908"/>
      <c r="E369" s="304"/>
      <c r="F369" s="908"/>
      <c r="G369" s="908"/>
      <c r="H369" s="696"/>
      <c r="I369" s="697"/>
    </row>
    <row r="370" spans="1:9" s="98" customFormat="1" x14ac:dyDescent="0.2">
      <c r="A370" s="906" t="s">
        <v>413</v>
      </c>
      <c r="B370" s="907" t="s">
        <v>1429</v>
      </c>
      <c r="C370" s="908">
        <v>450000</v>
      </c>
      <c r="D370" s="908"/>
      <c r="E370" s="304"/>
      <c r="F370" s="908"/>
      <c r="G370" s="908"/>
      <c r="H370" s="696"/>
      <c r="I370" s="697"/>
    </row>
    <row r="371" spans="1:9" x14ac:dyDescent="0.2">
      <c r="A371" s="909" t="s">
        <v>415</v>
      </c>
      <c r="B371" s="910" t="s">
        <v>1430</v>
      </c>
      <c r="C371" s="911">
        <v>60000</v>
      </c>
      <c r="D371" s="911"/>
      <c r="E371" s="310"/>
      <c r="F371" s="911"/>
      <c r="G371" s="911"/>
      <c r="H371" s="752"/>
      <c r="I371" s="753"/>
    </row>
    <row r="372" spans="1:9" ht="15.75" x14ac:dyDescent="0.25">
      <c r="A372" s="64"/>
      <c r="B372" s="692" t="s">
        <v>422</v>
      </c>
      <c r="C372" s="286">
        <f>SUM(C373+C394+C432)</f>
        <v>65784950</v>
      </c>
      <c r="D372" s="286"/>
      <c r="E372" s="287"/>
      <c r="F372" s="286"/>
      <c r="G372" s="286"/>
      <c r="H372" s="876"/>
    </row>
    <row r="373" spans="1:9" x14ac:dyDescent="0.2">
      <c r="A373" s="103">
        <v>2212</v>
      </c>
      <c r="B373" s="656" t="s">
        <v>1431</v>
      </c>
      <c r="C373" s="109">
        <f>SUM(C374:C393)</f>
        <v>29190000</v>
      </c>
      <c r="D373" s="109"/>
      <c r="E373" s="109"/>
      <c r="F373" s="109"/>
      <c r="G373" s="109"/>
      <c r="H373" s="852"/>
      <c r="I373" s="912"/>
    </row>
    <row r="374" spans="1:9" ht="14.25" customHeight="1" x14ac:dyDescent="0.2">
      <c r="A374" s="906" t="s">
        <v>293</v>
      </c>
      <c r="B374" s="907" t="s">
        <v>424</v>
      </c>
      <c r="C374" s="908">
        <v>300000</v>
      </c>
      <c r="D374" s="908"/>
      <c r="E374" s="304"/>
      <c r="F374" s="908"/>
      <c r="G374" s="908"/>
      <c r="H374" s="700"/>
      <c r="I374" s="701"/>
    </row>
    <row r="375" spans="1:9" x14ac:dyDescent="0.2">
      <c r="A375" s="906" t="s">
        <v>291</v>
      </c>
      <c r="B375" s="907" t="s">
        <v>425</v>
      </c>
      <c r="C375" s="908">
        <v>4000000</v>
      </c>
      <c r="D375" s="908"/>
      <c r="E375" s="304"/>
      <c r="F375" s="908"/>
      <c r="G375" s="908"/>
      <c r="H375" s="700"/>
      <c r="I375" s="701"/>
    </row>
    <row r="376" spans="1:9" x14ac:dyDescent="0.2">
      <c r="A376" s="906" t="s">
        <v>293</v>
      </c>
      <c r="B376" s="907" t="s">
        <v>1432</v>
      </c>
      <c r="C376" s="908">
        <v>1500000</v>
      </c>
      <c r="D376" s="908"/>
      <c r="E376" s="304"/>
      <c r="F376" s="908"/>
      <c r="G376" s="908"/>
      <c r="H376" s="700"/>
      <c r="I376" s="701"/>
    </row>
    <row r="377" spans="1:9" x14ac:dyDescent="0.2">
      <c r="A377" s="906" t="s">
        <v>1433</v>
      </c>
      <c r="B377" s="907" t="s">
        <v>1434</v>
      </c>
      <c r="C377" s="908">
        <v>750000</v>
      </c>
      <c r="D377" s="908"/>
      <c r="E377" s="304"/>
      <c r="F377" s="908"/>
      <c r="G377" s="908"/>
      <c r="H377" s="700"/>
      <c r="I377" s="701"/>
    </row>
    <row r="378" spans="1:9" x14ac:dyDescent="0.2">
      <c r="A378" s="906" t="s">
        <v>438</v>
      </c>
      <c r="B378" s="907" t="s">
        <v>1435</v>
      </c>
      <c r="C378" s="908">
        <v>5000</v>
      </c>
      <c r="D378" s="908"/>
      <c r="E378" s="304"/>
      <c r="F378" s="908"/>
      <c r="G378" s="908"/>
      <c r="H378" s="700"/>
      <c r="I378" s="701"/>
    </row>
    <row r="379" spans="1:9" x14ac:dyDescent="0.2">
      <c r="A379" s="906" t="s">
        <v>440</v>
      </c>
      <c r="B379" s="913" t="s">
        <v>1436</v>
      </c>
      <c r="C379" s="908">
        <v>5000</v>
      </c>
      <c r="D379" s="908"/>
      <c r="E379" s="304"/>
      <c r="F379" s="908"/>
      <c r="G379" s="908"/>
      <c r="H379" s="700"/>
      <c r="I379" s="701"/>
    </row>
    <row r="380" spans="1:9" x14ac:dyDescent="0.2">
      <c r="A380" s="906" t="s">
        <v>442</v>
      </c>
      <c r="B380" s="907" t="s">
        <v>1437</v>
      </c>
      <c r="C380" s="908">
        <v>0</v>
      </c>
      <c r="D380" s="908"/>
      <c r="E380" s="304"/>
      <c r="F380" s="908"/>
      <c r="G380" s="908"/>
      <c r="H380" s="700"/>
      <c r="I380" s="701"/>
    </row>
    <row r="381" spans="1:9" x14ac:dyDescent="0.2">
      <c r="A381" s="906" t="s">
        <v>1438</v>
      </c>
      <c r="B381" s="907" t="s">
        <v>1439</v>
      </c>
      <c r="C381" s="908">
        <v>1150000</v>
      </c>
      <c r="D381" s="908"/>
      <c r="E381" s="304"/>
      <c r="F381" s="908"/>
      <c r="G381" s="908"/>
      <c r="H381" s="700"/>
      <c r="I381" s="701"/>
    </row>
    <row r="382" spans="1:9" x14ac:dyDescent="0.2">
      <c r="A382" s="906" t="s">
        <v>447</v>
      </c>
      <c r="B382" s="907" t="s">
        <v>1440</v>
      </c>
      <c r="C382" s="908">
        <v>13000000</v>
      </c>
      <c r="D382" s="908"/>
      <c r="E382" s="304"/>
      <c r="F382" s="908"/>
      <c r="G382" s="908"/>
      <c r="H382" s="700"/>
      <c r="I382" s="701"/>
    </row>
    <row r="383" spans="1:9" x14ac:dyDescent="0.2">
      <c r="A383" s="906" t="s">
        <v>1441</v>
      </c>
      <c r="B383" s="907" t="s">
        <v>1442</v>
      </c>
      <c r="C383" s="908">
        <v>30000</v>
      </c>
      <c r="D383" s="908"/>
      <c r="E383" s="304"/>
      <c r="F383" s="908"/>
      <c r="G383" s="908"/>
      <c r="H383" s="700"/>
      <c r="I383" s="701"/>
    </row>
    <row r="384" spans="1:9" x14ac:dyDescent="0.2">
      <c r="A384" s="906" t="s">
        <v>1443</v>
      </c>
      <c r="B384" s="907" t="s">
        <v>1444</v>
      </c>
      <c r="C384" s="908">
        <v>350000</v>
      </c>
      <c r="D384" s="908"/>
      <c r="E384" s="304"/>
      <c r="F384" s="908"/>
      <c r="G384" s="908"/>
      <c r="H384" s="700"/>
      <c r="I384" s="701"/>
    </row>
    <row r="385" spans="1:9" x14ac:dyDescent="0.2">
      <c r="A385" s="914" t="s">
        <v>451</v>
      </c>
      <c r="B385" s="907" t="s">
        <v>1445</v>
      </c>
      <c r="C385" s="908">
        <v>200000</v>
      </c>
      <c r="D385" s="908"/>
      <c r="E385" s="304"/>
      <c r="F385" s="908"/>
      <c r="G385" s="908"/>
      <c r="H385" s="700"/>
      <c r="I385" s="701"/>
    </row>
    <row r="386" spans="1:9" x14ac:dyDescent="0.2">
      <c r="A386" s="906" t="s">
        <v>1446</v>
      </c>
      <c r="B386" s="907" t="s">
        <v>1447</v>
      </c>
      <c r="C386" s="908">
        <v>500000</v>
      </c>
      <c r="D386" s="908"/>
      <c r="E386" s="304"/>
      <c r="F386" s="908"/>
      <c r="G386" s="908"/>
      <c r="H386" s="700"/>
      <c r="I386" s="701"/>
    </row>
    <row r="387" spans="1:9" x14ac:dyDescent="0.2">
      <c r="A387" s="906" t="s">
        <v>453</v>
      </c>
      <c r="B387" s="907" t="s">
        <v>1448</v>
      </c>
      <c r="C387" s="908">
        <v>0</v>
      </c>
      <c r="D387" s="908"/>
      <c r="E387" s="304"/>
      <c r="F387" s="908"/>
      <c r="G387" s="908"/>
      <c r="H387" s="700"/>
      <c r="I387" s="701"/>
    </row>
    <row r="388" spans="1:9" x14ac:dyDescent="0.2">
      <c r="A388" s="906" t="s">
        <v>1449</v>
      </c>
      <c r="B388" s="907" t="s">
        <v>1450</v>
      </c>
      <c r="C388" s="908">
        <v>350000</v>
      </c>
      <c r="D388" s="908"/>
      <c r="E388" s="304"/>
      <c r="F388" s="908"/>
      <c r="G388" s="908"/>
      <c r="H388" s="700"/>
      <c r="I388" s="701"/>
    </row>
    <row r="389" spans="1:9" x14ac:dyDescent="0.2">
      <c r="A389" s="906" t="s">
        <v>1451</v>
      </c>
      <c r="B389" s="907" t="s">
        <v>1452</v>
      </c>
      <c r="C389" s="908">
        <v>3000000</v>
      </c>
      <c r="D389" s="908"/>
      <c r="E389" s="304"/>
      <c r="F389" s="908"/>
      <c r="G389" s="908"/>
      <c r="H389" s="700"/>
      <c r="I389" s="701"/>
    </row>
    <row r="390" spans="1:9" x14ac:dyDescent="0.2">
      <c r="A390" s="906" t="s">
        <v>1453</v>
      </c>
      <c r="B390" s="907" t="s">
        <v>1454</v>
      </c>
      <c r="C390" s="908">
        <v>350000</v>
      </c>
      <c r="D390" s="908"/>
      <c r="E390" s="304"/>
      <c r="F390" s="908"/>
      <c r="G390" s="908"/>
      <c r="H390" s="700"/>
      <c r="I390" s="701"/>
    </row>
    <row r="391" spans="1:9" x14ac:dyDescent="0.2">
      <c r="A391" s="906" t="s">
        <v>1455</v>
      </c>
      <c r="B391" s="907" t="s">
        <v>1456</v>
      </c>
      <c r="C391" s="908">
        <v>3250000</v>
      </c>
      <c r="D391" s="908"/>
      <c r="E391" s="304"/>
      <c r="F391" s="908"/>
      <c r="G391" s="908"/>
      <c r="H391" s="700"/>
      <c r="I391" s="701"/>
    </row>
    <row r="392" spans="1:9" x14ac:dyDescent="0.2">
      <c r="A392" s="906" t="s">
        <v>1457</v>
      </c>
      <c r="B392" s="900" t="s">
        <v>1458</v>
      </c>
      <c r="C392" s="143">
        <v>250000</v>
      </c>
      <c r="D392" s="143"/>
      <c r="E392" s="32"/>
      <c r="F392" s="143"/>
      <c r="G392" s="143"/>
      <c r="H392" s="700"/>
      <c r="I392" s="701"/>
    </row>
    <row r="393" spans="1:9" x14ac:dyDescent="0.2">
      <c r="A393" s="906" t="s">
        <v>1459</v>
      </c>
      <c r="B393" s="910" t="s">
        <v>1460</v>
      </c>
      <c r="C393" s="911">
        <v>200000</v>
      </c>
      <c r="D393" s="911"/>
      <c r="E393" s="310"/>
      <c r="F393" s="911"/>
      <c r="G393" s="911"/>
      <c r="H393" s="700"/>
      <c r="I393" s="701"/>
    </row>
    <row r="394" spans="1:9" x14ac:dyDescent="0.2">
      <c r="A394" s="107">
        <v>2219</v>
      </c>
      <c r="B394" s="663" t="s">
        <v>1335</v>
      </c>
      <c r="C394" s="109">
        <f>SUM(C395:C431)</f>
        <v>34448950</v>
      </c>
      <c r="D394" s="109"/>
      <c r="E394" s="109"/>
      <c r="F394" s="109"/>
      <c r="G394" s="109"/>
      <c r="H394" s="700"/>
      <c r="I394" s="701"/>
    </row>
    <row r="395" spans="1:9" x14ac:dyDescent="0.2">
      <c r="A395" s="906" t="s">
        <v>299</v>
      </c>
      <c r="B395" s="907" t="s">
        <v>460</v>
      </c>
      <c r="C395" s="908">
        <v>200000</v>
      </c>
      <c r="D395" s="908"/>
      <c r="E395" s="304"/>
      <c r="F395" s="908"/>
      <c r="G395" s="908"/>
      <c r="H395" s="700"/>
      <c r="I395" s="701"/>
    </row>
    <row r="396" spans="1:9" x14ac:dyDescent="0.2">
      <c r="A396" s="906" t="s">
        <v>301</v>
      </c>
      <c r="B396" s="907" t="s">
        <v>461</v>
      </c>
      <c r="C396" s="908">
        <v>1500000</v>
      </c>
      <c r="D396" s="908"/>
      <c r="E396" s="304"/>
      <c r="F396" s="908"/>
      <c r="G396" s="908"/>
      <c r="H396" s="700"/>
      <c r="I396" s="701"/>
    </row>
    <row r="397" spans="1:9" x14ac:dyDescent="0.2">
      <c r="A397" s="906" t="s">
        <v>464</v>
      </c>
      <c r="B397" s="907" t="s">
        <v>1461</v>
      </c>
      <c r="C397" s="908">
        <v>2000000</v>
      </c>
      <c r="D397" s="908"/>
      <c r="E397" s="304"/>
      <c r="F397" s="908"/>
      <c r="G397" s="908"/>
      <c r="H397" s="700"/>
      <c r="I397" s="701"/>
    </row>
    <row r="398" spans="1:9" x14ac:dyDescent="0.2">
      <c r="A398" s="906" t="s">
        <v>468</v>
      </c>
      <c r="B398" s="907" t="s">
        <v>1462</v>
      </c>
      <c r="C398" s="908">
        <v>500000</v>
      </c>
      <c r="D398" s="908"/>
      <c r="E398" s="304"/>
      <c r="F398" s="908"/>
      <c r="G398" s="908"/>
      <c r="H398" s="700"/>
      <c r="I398" s="701"/>
    </row>
    <row r="399" spans="1:9" x14ac:dyDescent="0.2">
      <c r="A399" s="906" t="s">
        <v>1463</v>
      </c>
      <c r="B399" s="913" t="s">
        <v>1464</v>
      </c>
      <c r="C399" s="908">
        <v>2200000</v>
      </c>
      <c r="D399" s="908"/>
      <c r="E399" s="304"/>
      <c r="F399" s="908"/>
      <c r="G399" s="908"/>
      <c r="H399" s="700"/>
      <c r="I399" s="701"/>
    </row>
    <row r="400" spans="1:9" x14ac:dyDescent="0.2">
      <c r="A400" s="906" t="s">
        <v>470</v>
      </c>
      <c r="B400" s="913" t="s">
        <v>1465</v>
      </c>
      <c r="C400" s="908">
        <v>5000</v>
      </c>
      <c r="D400" s="908"/>
      <c r="E400" s="304"/>
      <c r="F400" s="908"/>
      <c r="G400" s="908"/>
      <c r="H400" s="700"/>
      <c r="I400" s="701"/>
    </row>
    <row r="401" spans="1:9" x14ac:dyDescent="0.2">
      <c r="A401" s="906" t="s">
        <v>486</v>
      </c>
      <c r="B401" s="907" t="s">
        <v>1466</v>
      </c>
      <c r="C401" s="908">
        <v>0</v>
      </c>
      <c r="D401" s="908"/>
      <c r="E401" s="304"/>
      <c r="F401" s="908"/>
      <c r="G401" s="908"/>
      <c r="H401" s="700"/>
      <c r="I401" s="701"/>
    </row>
    <row r="402" spans="1:9" x14ac:dyDescent="0.2">
      <c r="A402" s="906" t="s">
        <v>492</v>
      </c>
      <c r="B402" s="913" t="s">
        <v>1467</v>
      </c>
      <c r="C402" s="908">
        <v>2800000</v>
      </c>
      <c r="D402" s="908"/>
      <c r="E402" s="304"/>
      <c r="F402" s="908"/>
      <c r="G402" s="908"/>
      <c r="H402" s="700"/>
      <c r="I402" s="701"/>
    </row>
    <row r="403" spans="1:9" x14ac:dyDescent="0.2">
      <c r="A403" s="906" t="s">
        <v>1468</v>
      </c>
      <c r="B403" s="913" t="s">
        <v>1469</v>
      </c>
      <c r="C403" s="908">
        <v>5050000</v>
      </c>
      <c r="D403" s="908"/>
      <c r="E403" s="304"/>
      <c r="F403" s="908"/>
      <c r="G403" s="908"/>
      <c r="H403" s="700"/>
      <c r="I403" s="701"/>
    </row>
    <row r="404" spans="1:9" x14ac:dyDescent="0.2">
      <c r="A404" s="906" t="s">
        <v>1470</v>
      </c>
      <c r="B404" s="913" t="s">
        <v>1471</v>
      </c>
      <c r="C404" s="908">
        <v>200000</v>
      </c>
      <c r="D404" s="908"/>
      <c r="E404" s="304"/>
      <c r="F404" s="908"/>
      <c r="G404" s="908"/>
      <c r="H404" s="700"/>
      <c r="I404" s="701"/>
    </row>
    <row r="405" spans="1:9" x14ac:dyDescent="0.2">
      <c r="A405" s="906" t="s">
        <v>1472</v>
      </c>
      <c r="B405" s="913" t="s">
        <v>1473</v>
      </c>
      <c r="C405" s="908">
        <v>0</v>
      </c>
      <c r="D405" s="908"/>
      <c r="E405" s="304"/>
      <c r="F405" s="908"/>
      <c r="G405" s="908"/>
      <c r="H405" s="700"/>
      <c r="I405" s="701"/>
    </row>
    <row r="406" spans="1:9" x14ac:dyDescent="0.2">
      <c r="A406" s="906" t="s">
        <v>1474</v>
      </c>
      <c r="B406" s="913" t="s">
        <v>1475</v>
      </c>
      <c r="C406" s="908">
        <v>0</v>
      </c>
      <c r="D406" s="908"/>
      <c r="E406" s="304"/>
      <c r="F406" s="908"/>
      <c r="G406" s="908"/>
      <c r="H406" s="700"/>
      <c r="I406" s="701"/>
    </row>
    <row r="407" spans="1:9" x14ac:dyDescent="0.2">
      <c r="A407" s="906" t="s">
        <v>1476</v>
      </c>
      <c r="B407" s="913" t="s">
        <v>1477</v>
      </c>
      <c r="C407" s="908">
        <v>0</v>
      </c>
      <c r="D407" s="908"/>
      <c r="E407" s="304"/>
      <c r="F407" s="908"/>
      <c r="G407" s="908"/>
      <c r="H407" s="700"/>
      <c r="I407" s="701"/>
    </row>
    <row r="408" spans="1:9" x14ac:dyDescent="0.2">
      <c r="A408" s="906" t="s">
        <v>1478</v>
      </c>
      <c r="B408" s="913" t="s">
        <v>1479</v>
      </c>
      <c r="C408" s="908">
        <v>0</v>
      </c>
      <c r="D408" s="908"/>
      <c r="E408" s="304"/>
      <c r="F408" s="908"/>
      <c r="G408" s="908"/>
      <c r="H408" s="700"/>
      <c r="I408" s="701"/>
    </row>
    <row r="409" spans="1:9" x14ac:dyDescent="0.2">
      <c r="A409" s="906" t="s">
        <v>1338</v>
      </c>
      <c r="B409" s="913" t="s">
        <v>1480</v>
      </c>
      <c r="C409" s="908">
        <v>0</v>
      </c>
      <c r="D409" s="908"/>
      <c r="E409" s="304"/>
      <c r="F409" s="908"/>
      <c r="G409" s="908"/>
      <c r="H409" s="700"/>
      <c r="I409" s="701"/>
    </row>
    <row r="410" spans="1:9" x14ac:dyDescent="0.2">
      <c r="A410" s="906" t="s">
        <v>1481</v>
      </c>
      <c r="B410" s="913" t="s">
        <v>1482</v>
      </c>
      <c r="C410" s="908">
        <v>2000000</v>
      </c>
      <c r="D410" s="908"/>
      <c r="E410" s="304"/>
      <c r="F410" s="908"/>
      <c r="G410" s="908"/>
      <c r="H410" s="700"/>
      <c r="I410" s="701"/>
    </row>
    <row r="411" spans="1:9" x14ac:dyDescent="0.2">
      <c r="A411" s="906" t="s">
        <v>1483</v>
      </c>
      <c r="B411" s="913" t="s">
        <v>1484</v>
      </c>
      <c r="C411" s="908">
        <v>0</v>
      </c>
      <c r="D411" s="908"/>
      <c r="E411" s="304"/>
      <c r="F411" s="908"/>
      <c r="G411" s="908"/>
      <c r="H411" s="700"/>
      <c r="I411" s="701"/>
    </row>
    <row r="412" spans="1:9" x14ac:dyDescent="0.2">
      <c r="A412" s="906" t="s">
        <v>1485</v>
      </c>
      <c r="B412" s="913" t="s">
        <v>1486</v>
      </c>
      <c r="C412" s="908">
        <v>50000</v>
      </c>
      <c r="D412" s="908"/>
      <c r="E412" s="304"/>
      <c r="F412" s="908"/>
      <c r="G412" s="908"/>
      <c r="H412" s="700"/>
      <c r="I412" s="701"/>
    </row>
    <row r="413" spans="1:9" x14ac:dyDescent="0.2">
      <c r="A413" s="906" t="s">
        <v>1487</v>
      </c>
      <c r="B413" s="913" t="s">
        <v>1488</v>
      </c>
      <c r="C413" s="908">
        <v>60000</v>
      </c>
      <c r="D413" s="908"/>
      <c r="E413" s="304"/>
      <c r="F413" s="908"/>
      <c r="G413" s="908"/>
      <c r="H413" s="700"/>
      <c r="I413" s="701"/>
    </row>
    <row r="414" spans="1:9" x14ac:dyDescent="0.2">
      <c r="A414" s="906" t="s">
        <v>1489</v>
      </c>
      <c r="B414" s="913" t="s">
        <v>1490</v>
      </c>
      <c r="C414" s="908">
        <v>330000</v>
      </c>
      <c r="D414" s="908"/>
      <c r="E414" s="304"/>
      <c r="F414" s="908"/>
      <c r="G414" s="908"/>
      <c r="H414" s="700"/>
      <c r="I414" s="701"/>
    </row>
    <row r="415" spans="1:9" x14ac:dyDescent="0.2">
      <c r="A415" s="906" t="s">
        <v>1491</v>
      </c>
      <c r="B415" s="913" t="s">
        <v>1492</v>
      </c>
      <c r="C415" s="908">
        <v>370000</v>
      </c>
      <c r="D415" s="908"/>
      <c r="E415" s="304"/>
      <c r="F415" s="908"/>
      <c r="G415" s="908"/>
      <c r="H415" s="700"/>
      <c r="I415" s="701"/>
    </row>
    <row r="416" spans="1:9" x14ac:dyDescent="0.2">
      <c r="A416" s="906" t="s">
        <v>1493</v>
      </c>
      <c r="B416" s="913" t="s">
        <v>1494</v>
      </c>
      <c r="C416" s="908">
        <v>26000</v>
      </c>
      <c r="D416" s="915"/>
      <c r="E416" s="310"/>
      <c r="F416" s="911"/>
      <c r="G416" s="908"/>
      <c r="H416" s="700"/>
      <c r="I416" s="701"/>
    </row>
    <row r="417" spans="1:9" x14ac:dyDescent="0.2">
      <c r="A417" s="906" t="s">
        <v>1495</v>
      </c>
      <c r="B417" s="913" t="s">
        <v>1496</v>
      </c>
      <c r="C417" s="908">
        <v>500000</v>
      </c>
      <c r="D417" s="503"/>
      <c r="E417" s="916"/>
      <c r="F417" s="916"/>
      <c r="G417" s="908"/>
      <c r="H417" s="700"/>
      <c r="I417" s="701"/>
    </row>
    <row r="418" spans="1:9" x14ac:dyDescent="0.2">
      <c r="A418" s="906" t="s">
        <v>1497</v>
      </c>
      <c r="B418" s="913" t="s">
        <v>1498</v>
      </c>
      <c r="C418" s="908">
        <v>500000</v>
      </c>
      <c r="D418" s="908"/>
      <c r="E418" s="304"/>
      <c r="F418" s="908"/>
      <c r="G418" s="908"/>
      <c r="H418" s="700"/>
      <c r="I418" s="701"/>
    </row>
    <row r="419" spans="1:9" x14ac:dyDescent="0.2">
      <c r="A419" s="906" t="s">
        <v>1499</v>
      </c>
      <c r="B419" s="913" t="s">
        <v>1500</v>
      </c>
      <c r="C419" s="908">
        <v>500000</v>
      </c>
      <c r="D419" s="911"/>
      <c r="E419" s="304"/>
      <c r="F419" s="911"/>
      <c r="G419" s="908"/>
      <c r="H419" s="700"/>
      <c r="I419" s="701"/>
    </row>
    <row r="420" spans="1:9" x14ac:dyDescent="0.2">
      <c r="A420" s="906" t="s">
        <v>1501</v>
      </c>
      <c r="B420" s="913" t="s">
        <v>1502</v>
      </c>
      <c r="C420" s="908">
        <v>0</v>
      </c>
      <c r="D420" s="916"/>
      <c r="E420" s="298"/>
      <c r="F420" s="916"/>
      <c r="G420" s="908"/>
      <c r="H420" s="700"/>
      <c r="I420" s="701"/>
    </row>
    <row r="421" spans="1:9" x14ac:dyDescent="0.2">
      <c r="A421" s="906" t="s">
        <v>1503</v>
      </c>
      <c r="B421" s="913" t="s">
        <v>1504</v>
      </c>
      <c r="C421" s="908">
        <v>660000</v>
      </c>
      <c r="D421" s="908"/>
      <c r="E421" s="304"/>
      <c r="F421" s="908"/>
      <c r="G421" s="908"/>
      <c r="H421" s="700"/>
      <c r="I421" s="701"/>
    </row>
    <row r="422" spans="1:9" x14ac:dyDescent="0.2">
      <c r="A422" s="906" t="s">
        <v>1505</v>
      </c>
      <c r="B422" s="913" t="s">
        <v>1506</v>
      </c>
      <c r="C422" s="908">
        <v>730000</v>
      </c>
      <c r="D422" s="908"/>
      <c r="E422" s="304"/>
      <c r="F422" s="908"/>
      <c r="G422" s="908"/>
      <c r="H422" s="700"/>
      <c r="I422" s="701"/>
    </row>
    <row r="423" spans="1:9" x14ac:dyDescent="0.2">
      <c r="A423" s="906" t="s">
        <v>1507</v>
      </c>
      <c r="B423" s="913" t="s">
        <v>1508</v>
      </c>
      <c r="C423" s="908">
        <v>114950</v>
      </c>
      <c r="D423" s="908"/>
      <c r="E423" s="304"/>
      <c r="F423" s="908"/>
      <c r="G423" s="908"/>
      <c r="H423" s="700"/>
      <c r="I423" s="701"/>
    </row>
    <row r="424" spans="1:9" x14ac:dyDescent="0.2">
      <c r="A424" s="906" t="s">
        <v>1509</v>
      </c>
      <c r="B424" s="913" t="s">
        <v>1510</v>
      </c>
      <c r="C424" s="908">
        <v>560000</v>
      </c>
      <c r="D424" s="908"/>
      <c r="E424" s="304"/>
      <c r="F424" s="908"/>
      <c r="G424" s="908"/>
      <c r="H424" s="700"/>
      <c r="I424" s="701"/>
    </row>
    <row r="425" spans="1:9" x14ac:dyDescent="0.2">
      <c r="A425" s="906" t="s">
        <v>1511</v>
      </c>
      <c r="B425" s="913" t="s">
        <v>1512</v>
      </c>
      <c r="C425" s="908">
        <v>800000</v>
      </c>
      <c r="D425" s="908"/>
      <c r="E425" s="304"/>
      <c r="F425" s="908"/>
      <c r="G425" s="908"/>
      <c r="H425" s="700"/>
      <c r="I425" s="701"/>
    </row>
    <row r="426" spans="1:9" x14ac:dyDescent="0.2">
      <c r="A426" s="906" t="s">
        <v>1513</v>
      </c>
      <c r="B426" s="913" t="s">
        <v>1514</v>
      </c>
      <c r="C426" s="908">
        <v>363000</v>
      </c>
      <c r="D426" s="908"/>
      <c r="E426" s="304"/>
      <c r="F426" s="908"/>
      <c r="G426" s="908"/>
      <c r="H426" s="700"/>
      <c r="I426" s="701"/>
    </row>
    <row r="427" spans="1:9" x14ac:dyDescent="0.2">
      <c r="A427" s="906" t="s">
        <v>1515</v>
      </c>
      <c r="B427" s="913" t="s">
        <v>1516</v>
      </c>
      <c r="C427" s="908">
        <v>100000</v>
      </c>
      <c r="D427" s="908"/>
      <c r="E427" s="304"/>
      <c r="F427" s="908"/>
      <c r="G427" s="908"/>
      <c r="H427" s="700" t="s">
        <v>446</v>
      </c>
      <c r="I427" s="701"/>
    </row>
    <row r="428" spans="1:9" x14ac:dyDescent="0.2">
      <c r="A428" s="906" t="s">
        <v>1517</v>
      </c>
      <c r="B428" s="913" t="s">
        <v>1518</v>
      </c>
      <c r="C428" s="908">
        <v>11000000</v>
      </c>
      <c r="D428" s="908"/>
      <c r="E428" s="304"/>
      <c r="F428" s="908"/>
      <c r="G428" s="908"/>
      <c r="H428" s="700"/>
      <c r="I428" s="701"/>
    </row>
    <row r="429" spans="1:9" x14ac:dyDescent="0.2">
      <c r="A429" s="906" t="s">
        <v>1519</v>
      </c>
      <c r="B429" s="913" t="s">
        <v>1520</v>
      </c>
      <c r="C429" s="908">
        <v>1300000</v>
      </c>
      <c r="D429" s="908"/>
      <c r="E429" s="304"/>
      <c r="F429" s="908"/>
      <c r="G429" s="908"/>
      <c r="H429" s="700"/>
      <c r="I429" s="701"/>
    </row>
    <row r="430" spans="1:9" ht="12.75" customHeight="1" x14ac:dyDescent="0.2">
      <c r="A430" s="906" t="s">
        <v>1521</v>
      </c>
      <c r="B430" s="913" t="s">
        <v>1522</v>
      </c>
      <c r="C430" s="908">
        <v>20000</v>
      </c>
      <c r="D430" s="908"/>
      <c r="E430" s="304"/>
      <c r="F430" s="908"/>
      <c r="G430" s="908"/>
      <c r="H430" s="700"/>
      <c r="I430" s="701"/>
    </row>
    <row r="431" spans="1:9" ht="12.75" customHeight="1" x14ac:dyDescent="0.2">
      <c r="A431" s="906" t="s">
        <v>500</v>
      </c>
      <c r="B431" s="913" t="s">
        <v>1523</v>
      </c>
      <c r="C431" s="908">
        <v>10000</v>
      </c>
      <c r="D431" s="908"/>
      <c r="E431" s="304"/>
      <c r="F431" s="908"/>
      <c r="G431" s="908"/>
      <c r="H431" s="700"/>
      <c r="I431" s="701"/>
    </row>
    <row r="432" spans="1:9" ht="19.5" customHeight="1" x14ac:dyDescent="0.2">
      <c r="A432" s="107">
        <v>2221</v>
      </c>
      <c r="B432" s="663" t="s">
        <v>1348</v>
      </c>
      <c r="C432" s="109">
        <f>SUM(C433:C435)</f>
        <v>2146000</v>
      </c>
      <c r="D432" s="109"/>
      <c r="E432" s="109"/>
      <c r="F432" s="109"/>
      <c r="G432" s="109"/>
      <c r="H432" s="700"/>
      <c r="I432" s="701"/>
    </row>
    <row r="433" spans="1:9" ht="12.75" customHeight="1" x14ac:dyDescent="0.2">
      <c r="A433" s="906" t="s">
        <v>517</v>
      </c>
      <c r="B433" s="917" t="s">
        <v>1524</v>
      </c>
      <c r="C433" s="911">
        <v>0</v>
      </c>
      <c r="D433" s="915"/>
      <c r="E433" s="310"/>
      <c r="F433" s="915"/>
      <c r="G433" s="911"/>
      <c r="H433" s="700"/>
      <c r="I433" s="701"/>
    </row>
    <row r="434" spans="1:9" x14ac:dyDescent="0.2">
      <c r="A434" s="906" t="s">
        <v>1525</v>
      </c>
      <c r="B434" s="321" t="s">
        <v>1526</v>
      </c>
      <c r="C434" s="266">
        <v>2000000</v>
      </c>
      <c r="D434" s="143"/>
      <c r="E434" s="266"/>
      <c r="F434" s="113"/>
      <c r="G434" s="266"/>
      <c r="H434" s="700"/>
      <c r="I434" s="701"/>
    </row>
    <row r="435" spans="1:9" x14ac:dyDescent="0.2">
      <c r="A435" s="906" t="s">
        <v>1527</v>
      </c>
      <c r="B435" s="313" t="s">
        <v>1528</v>
      </c>
      <c r="C435" s="241">
        <v>146000</v>
      </c>
      <c r="D435" s="241"/>
      <c r="E435" s="241"/>
      <c r="F435" s="143"/>
      <c r="G435" s="241"/>
      <c r="H435" s="752"/>
      <c r="I435" s="753"/>
    </row>
    <row r="436" spans="1:9" ht="15.75" x14ac:dyDescent="0.25">
      <c r="A436" s="64"/>
      <c r="B436" s="692" t="s">
        <v>1529</v>
      </c>
      <c r="C436" s="137">
        <f>SUM(C437,C447,C458,C461)</f>
        <v>68628000</v>
      </c>
      <c r="D436" s="581"/>
      <c r="E436" s="137"/>
      <c r="F436" s="320"/>
      <c r="G436" s="137"/>
      <c r="H436" s="876"/>
    </row>
    <row r="437" spans="1:9" x14ac:dyDescent="0.2">
      <c r="A437" s="289">
        <v>3111</v>
      </c>
      <c r="B437" s="918" t="s">
        <v>1530</v>
      </c>
      <c r="C437" s="173">
        <f>SUM(C438:C446)</f>
        <v>6370000</v>
      </c>
      <c r="D437" s="173"/>
      <c r="E437" s="919"/>
      <c r="F437" s="173"/>
      <c r="G437" s="173"/>
      <c r="H437" s="852"/>
      <c r="I437" s="912"/>
    </row>
    <row r="438" spans="1:9" x14ac:dyDescent="0.2">
      <c r="A438" s="906" t="s">
        <v>1531</v>
      </c>
      <c r="B438" s="907" t="s">
        <v>1532</v>
      </c>
      <c r="C438" s="908">
        <v>6000000</v>
      </c>
      <c r="D438" s="908"/>
      <c r="E438" s="304"/>
      <c r="F438" s="908"/>
      <c r="G438" s="908"/>
      <c r="H438" s="700"/>
      <c r="I438" s="701"/>
    </row>
    <row r="439" spans="1:9" x14ac:dyDescent="0.2">
      <c r="A439" s="906" t="s">
        <v>1533</v>
      </c>
      <c r="B439" s="907" t="s">
        <v>1534</v>
      </c>
      <c r="C439" s="908">
        <v>0</v>
      </c>
      <c r="D439" s="908"/>
      <c r="E439" s="304"/>
      <c r="F439" s="908"/>
      <c r="G439" s="908"/>
      <c r="H439" s="700"/>
      <c r="I439" s="701"/>
    </row>
    <row r="440" spans="1:9" x14ac:dyDescent="0.2">
      <c r="A440" s="909" t="s">
        <v>1535</v>
      </c>
      <c r="B440" s="917" t="s">
        <v>1536</v>
      </c>
      <c r="C440" s="911">
        <v>10000</v>
      </c>
      <c r="D440" s="911"/>
      <c r="E440" s="310"/>
      <c r="F440" s="911"/>
      <c r="G440" s="911"/>
      <c r="H440" s="700"/>
      <c r="I440" s="701"/>
    </row>
    <row r="441" spans="1:9" x14ac:dyDescent="0.2">
      <c r="A441" s="906" t="s">
        <v>1537</v>
      </c>
      <c r="B441" s="913" t="s">
        <v>1538</v>
      </c>
      <c r="C441" s="908">
        <v>5000</v>
      </c>
      <c r="D441" s="908"/>
      <c r="E441" s="304"/>
      <c r="F441" s="908"/>
      <c r="G441" s="908"/>
      <c r="H441" s="700"/>
      <c r="I441" s="701"/>
    </row>
    <row r="442" spans="1:9" x14ac:dyDescent="0.2">
      <c r="A442" s="906" t="s">
        <v>1539</v>
      </c>
      <c r="B442" s="920" t="s">
        <v>1540</v>
      </c>
      <c r="C442" s="921">
        <v>45000</v>
      </c>
      <c r="D442" s="921"/>
      <c r="E442" s="922"/>
      <c r="F442" s="921"/>
      <c r="G442" s="921"/>
      <c r="H442" s="700"/>
      <c r="I442" s="701"/>
    </row>
    <row r="443" spans="1:9" x14ac:dyDescent="0.2">
      <c r="A443" s="906" t="s">
        <v>1541</v>
      </c>
      <c r="B443" s="920" t="s">
        <v>1542</v>
      </c>
      <c r="C443" s="921">
        <v>100000</v>
      </c>
      <c r="D443" s="921"/>
      <c r="E443" s="922"/>
      <c r="F443" s="921"/>
      <c r="G443" s="921"/>
      <c r="H443" s="700"/>
      <c r="I443" s="701"/>
    </row>
    <row r="444" spans="1:9" x14ac:dyDescent="0.2">
      <c r="A444" s="906" t="s">
        <v>1543</v>
      </c>
      <c r="B444" s="920" t="s">
        <v>1544</v>
      </c>
      <c r="C444" s="921">
        <v>10000</v>
      </c>
      <c r="D444" s="921"/>
      <c r="E444" s="922"/>
      <c r="F444" s="921"/>
      <c r="G444" s="921"/>
      <c r="H444" s="700"/>
      <c r="I444" s="701"/>
    </row>
    <row r="445" spans="1:9" x14ac:dyDescent="0.2">
      <c r="A445" s="906" t="s">
        <v>1545</v>
      </c>
      <c r="B445" s="920" t="s">
        <v>1546</v>
      </c>
      <c r="C445" s="921">
        <v>100000</v>
      </c>
      <c r="D445" s="921"/>
      <c r="E445" s="922"/>
      <c r="F445" s="921"/>
      <c r="G445" s="921"/>
      <c r="H445" s="700"/>
      <c r="I445" s="701"/>
    </row>
    <row r="446" spans="1:9" x14ac:dyDescent="0.2">
      <c r="A446" s="906" t="s">
        <v>1547</v>
      </c>
      <c r="B446" s="920" t="s">
        <v>1548</v>
      </c>
      <c r="C446" s="921">
        <v>100000</v>
      </c>
      <c r="D446" s="921"/>
      <c r="E446" s="922"/>
      <c r="F446" s="921"/>
      <c r="G446" s="921"/>
      <c r="H446" s="700"/>
      <c r="I446" s="701"/>
    </row>
    <row r="447" spans="1:9" x14ac:dyDescent="0.2">
      <c r="A447" s="923">
        <v>3113</v>
      </c>
      <c r="B447" s="920" t="s">
        <v>1549</v>
      </c>
      <c r="C447" s="924">
        <f>SUM(C448:C457)</f>
        <v>31955000</v>
      </c>
      <c r="D447" s="924"/>
      <c r="E447" s="924"/>
      <c r="F447" s="925"/>
      <c r="G447" s="924"/>
      <c r="H447" s="700"/>
      <c r="I447" s="701"/>
    </row>
    <row r="448" spans="1:9" x14ac:dyDescent="0.2">
      <c r="A448" s="926" t="s">
        <v>1550</v>
      </c>
      <c r="B448" s="927" t="s">
        <v>1551</v>
      </c>
      <c r="C448" s="921">
        <v>500000</v>
      </c>
      <c r="D448" s="921"/>
      <c r="E448" s="922"/>
      <c r="F448" s="921"/>
      <c r="G448" s="921"/>
      <c r="H448" s="700"/>
      <c r="I448" s="701"/>
    </row>
    <row r="449" spans="1:9" x14ac:dyDescent="0.2">
      <c r="A449" s="926" t="s">
        <v>1552</v>
      </c>
      <c r="B449" s="927" t="s">
        <v>1553</v>
      </c>
      <c r="C449" s="921">
        <v>5000</v>
      </c>
      <c r="D449" s="921"/>
      <c r="E449" s="922"/>
      <c r="F449" s="921"/>
      <c r="G449" s="921"/>
      <c r="H449" s="700"/>
      <c r="I449" s="701"/>
    </row>
    <row r="450" spans="1:9" x14ac:dyDescent="0.2">
      <c r="A450" s="926" t="s">
        <v>1554</v>
      </c>
      <c r="B450" s="927" t="s">
        <v>1555</v>
      </c>
      <c r="C450" s="921">
        <v>0</v>
      </c>
      <c r="D450" s="921"/>
      <c r="E450" s="922"/>
      <c r="F450" s="921"/>
      <c r="G450" s="921"/>
      <c r="H450" s="700"/>
      <c r="I450" s="701"/>
    </row>
    <row r="451" spans="1:9" x14ac:dyDescent="0.2">
      <c r="A451" s="926" t="s">
        <v>1556</v>
      </c>
      <c r="B451" s="927" t="s">
        <v>1557</v>
      </c>
      <c r="C451" s="921">
        <v>0</v>
      </c>
      <c r="D451" s="921"/>
      <c r="E451" s="922"/>
      <c r="F451" s="921"/>
      <c r="G451" s="921"/>
      <c r="H451" s="700"/>
      <c r="I451" s="701"/>
    </row>
    <row r="452" spans="1:9" x14ac:dyDescent="0.2">
      <c r="A452" s="926" t="s">
        <v>1558</v>
      </c>
      <c r="B452" s="928" t="s">
        <v>1559</v>
      </c>
      <c r="C452" s="921">
        <v>30000000</v>
      </c>
      <c r="D452" s="929"/>
      <c r="E452" s="930"/>
      <c r="F452" s="929"/>
      <c r="G452" s="921"/>
      <c r="H452" s="700"/>
      <c r="I452" s="701"/>
    </row>
    <row r="453" spans="1:9" x14ac:dyDescent="0.2">
      <c r="A453" s="906" t="s">
        <v>1560</v>
      </c>
      <c r="B453" s="907" t="s">
        <v>1561</v>
      </c>
      <c r="C453" s="921">
        <v>150000</v>
      </c>
      <c r="D453" s="931"/>
      <c r="E453" s="931"/>
      <c r="F453" s="931"/>
      <c r="G453" s="921"/>
      <c r="H453" s="700"/>
      <c r="I453" s="701"/>
    </row>
    <row r="454" spans="1:9" x14ac:dyDescent="0.2">
      <c r="A454" s="906" t="s">
        <v>1562</v>
      </c>
      <c r="B454" s="927" t="s">
        <v>1563</v>
      </c>
      <c r="C454" s="921">
        <v>200000</v>
      </c>
      <c r="D454" s="931"/>
      <c r="E454" s="931"/>
      <c r="F454" s="931"/>
      <c r="G454" s="921"/>
      <c r="H454" s="700"/>
      <c r="I454" s="701"/>
    </row>
    <row r="455" spans="1:9" x14ac:dyDescent="0.2">
      <c r="A455" s="906" t="s">
        <v>1564</v>
      </c>
      <c r="B455" s="927" t="s">
        <v>1565</v>
      </c>
      <c r="C455" s="921">
        <v>100000</v>
      </c>
      <c r="D455" s="931"/>
      <c r="E455" s="931"/>
      <c r="F455" s="931"/>
      <c r="G455" s="921"/>
      <c r="H455" s="700"/>
      <c r="I455" s="701"/>
    </row>
    <row r="456" spans="1:9" ht="12.75" customHeight="1" x14ac:dyDescent="0.2">
      <c r="A456" s="906" t="s">
        <v>1566</v>
      </c>
      <c r="B456" s="927" t="s">
        <v>1567</v>
      </c>
      <c r="C456" s="921">
        <v>850000</v>
      </c>
      <c r="D456" s="931"/>
      <c r="E456" s="931"/>
      <c r="F456" s="931"/>
      <c r="G456" s="921"/>
      <c r="H456" s="700"/>
      <c r="I456" s="701"/>
    </row>
    <row r="457" spans="1:9" ht="12.75" customHeight="1" x14ac:dyDescent="0.2">
      <c r="A457" s="906" t="s">
        <v>1568</v>
      </c>
      <c r="B457" s="832" t="s">
        <v>1569</v>
      </c>
      <c r="C457" s="704">
        <v>150000</v>
      </c>
      <c r="D457" s="932"/>
      <c r="E457" s="932"/>
      <c r="F457" s="932"/>
      <c r="G457" s="704"/>
      <c r="H457" s="700"/>
      <c r="I457" s="701"/>
    </row>
    <row r="458" spans="1:9" x14ac:dyDescent="0.2">
      <c r="A458" s="923">
        <v>3412</v>
      </c>
      <c r="B458" s="933" t="s">
        <v>1570</v>
      </c>
      <c r="C458" s="924">
        <f>SUM(C459:C460)</f>
        <v>30003000</v>
      </c>
      <c r="D458" s="924"/>
      <c r="E458" s="924"/>
      <c r="F458" s="925"/>
      <c r="G458" s="924"/>
      <c r="H458" s="700"/>
      <c r="I458" s="701"/>
    </row>
    <row r="459" spans="1:9" x14ac:dyDescent="0.2">
      <c r="A459" s="926" t="s">
        <v>1571</v>
      </c>
      <c r="B459" s="928" t="s">
        <v>1572</v>
      </c>
      <c r="C459" s="921">
        <v>3000</v>
      </c>
      <c r="D459" s="929"/>
      <c r="E459" s="930"/>
      <c r="F459" s="929"/>
      <c r="G459" s="921"/>
      <c r="H459" s="700"/>
      <c r="I459" s="701"/>
    </row>
    <row r="460" spans="1:9" x14ac:dyDescent="0.2">
      <c r="A460" s="926" t="s">
        <v>1573</v>
      </c>
      <c r="B460" s="927" t="s">
        <v>1574</v>
      </c>
      <c r="C460" s="921">
        <v>30000000</v>
      </c>
      <c r="D460" s="929"/>
      <c r="E460" s="930"/>
      <c r="F460" s="929"/>
      <c r="G460" s="921"/>
      <c r="H460" s="700"/>
      <c r="I460" s="701"/>
    </row>
    <row r="461" spans="1:9" ht="12.75" customHeight="1" x14ac:dyDescent="0.2">
      <c r="A461" s="923">
        <v>3233</v>
      </c>
      <c r="B461" s="934" t="s">
        <v>1575</v>
      </c>
      <c r="C461" s="925">
        <f>SUM(C462)</f>
        <v>300000</v>
      </c>
      <c r="D461" s="925"/>
      <c r="E461" s="935"/>
      <c r="F461" s="925"/>
      <c r="G461" s="925"/>
      <c r="H461" s="700"/>
      <c r="I461" s="701"/>
    </row>
    <row r="462" spans="1:9" x14ac:dyDescent="0.2">
      <c r="A462" s="906" t="s">
        <v>1576</v>
      </c>
      <c r="B462" s="927" t="s">
        <v>1577</v>
      </c>
      <c r="C462" s="936">
        <v>300000</v>
      </c>
      <c r="D462" s="921"/>
      <c r="E462" s="922"/>
      <c r="F462" s="936"/>
      <c r="G462" s="936"/>
      <c r="H462" s="752"/>
      <c r="I462" s="753"/>
    </row>
    <row r="463" spans="1:9" ht="15.75" x14ac:dyDescent="0.25">
      <c r="A463" s="755"/>
      <c r="B463" s="823" t="s">
        <v>523</v>
      </c>
      <c r="C463" s="849">
        <f>SUM(C464+C467)</f>
        <v>7530000</v>
      </c>
      <c r="D463" s="937"/>
      <c r="E463" s="849"/>
      <c r="F463" s="937"/>
      <c r="G463" s="849"/>
      <c r="H463" s="876"/>
    </row>
    <row r="464" spans="1:9" x14ac:dyDescent="0.2">
      <c r="A464" s="850">
        <v>3613</v>
      </c>
      <c r="B464" s="851" t="s">
        <v>1578</v>
      </c>
      <c r="C464" s="105">
        <f>SUM(C465:C466)</f>
        <v>2000000</v>
      </c>
      <c r="D464" s="105"/>
      <c r="E464" s="105"/>
      <c r="F464" s="105"/>
      <c r="G464" s="105"/>
      <c r="H464" s="852" t="s">
        <v>446</v>
      </c>
      <c r="I464" s="912"/>
    </row>
    <row r="465" spans="1:9" x14ac:dyDescent="0.2">
      <c r="A465" s="906" t="s">
        <v>1579</v>
      </c>
      <c r="B465" s="938" t="s">
        <v>1580</v>
      </c>
      <c r="C465" s="908">
        <v>0</v>
      </c>
      <c r="D465" s="908"/>
      <c r="E465" s="304"/>
      <c r="F465" s="908"/>
      <c r="G465" s="908"/>
      <c r="H465" s="700"/>
      <c r="I465" s="701"/>
    </row>
    <row r="466" spans="1:9" ht="25.5" x14ac:dyDescent="0.2">
      <c r="A466" s="906" t="s">
        <v>525</v>
      </c>
      <c r="B466" s="938" t="s">
        <v>1581</v>
      </c>
      <c r="C466" s="908">
        <v>2000000</v>
      </c>
      <c r="D466" s="908"/>
      <c r="E466" s="304"/>
      <c r="F466" s="908"/>
      <c r="G466" s="908"/>
      <c r="H466" s="700"/>
      <c r="I466" s="701"/>
    </row>
    <row r="467" spans="1:9" x14ac:dyDescent="0.2">
      <c r="A467" s="107">
        <v>3639</v>
      </c>
      <c r="B467" s="663" t="s">
        <v>1582</v>
      </c>
      <c r="C467" s="109">
        <f>SUM(C468:C475)</f>
        <v>5530000</v>
      </c>
      <c r="D467" s="109"/>
      <c r="E467" s="109"/>
      <c r="F467" s="109"/>
      <c r="G467" s="109"/>
      <c r="H467" s="700"/>
      <c r="I467" s="701"/>
    </row>
    <row r="468" spans="1:9" x14ac:dyDescent="0.2">
      <c r="A468" s="906" t="s">
        <v>528</v>
      </c>
      <c r="B468" s="913" t="s">
        <v>1583</v>
      </c>
      <c r="C468" s="908">
        <v>0</v>
      </c>
      <c r="D468" s="908"/>
      <c r="E468" s="304"/>
      <c r="F468" s="908"/>
      <c r="G468" s="908"/>
      <c r="H468" s="700"/>
      <c r="I468" s="701"/>
    </row>
    <row r="469" spans="1:9" x14ac:dyDescent="0.2">
      <c r="A469" s="906" t="s">
        <v>530</v>
      </c>
      <c r="B469" s="913" t="s">
        <v>1584</v>
      </c>
      <c r="C469" s="908">
        <v>40000</v>
      </c>
      <c r="D469" s="908"/>
      <c r="E469" s="304"/>
      <c r="F469" s="908"/>
      <c r="G469" s="908"/>
      <c r="H469" s="700"/>
      <c r="I469" s="701"/>
    </row>
    <row r="470" spans="1:9" x14ac:dyDescent="0.2">
      <c r="A470" s="906" t="s">
        <v>534</v>
      </c>
      <c r="B470" s="913" t="s">
        <v>1585</v>
      </c>
      <c r="C470" s="908">
        <v>515000</v>
      </c>
      <c r="D470" s="908"/>
      <c r="E470" s="304"/>
      <c r="F470" s="908"/>
      <c r="G470" s="908"/>
      <c r="H470" s="700"/>
      <c r="I470" s="701"/>
    </row>
    <row r="471" spans="1:9" ht="25.5" x14ac:dyDescent="0.2">
      <c r="A471" s="906" t="s">
        <v>536</v>
      </c>
      <c r="B471" s="938" t="s">
        <v>1586</v>
      </c>
      <c r="C471" s="908">
        <v>4950000</v>
      </c>
      <c r="D471" s="908"/>
      <c r="E471" s="304"/>
      <c r="F471" s="908"/>
      <c r="G471" s="908"/>
      <c r="H471" s="700"/>
      <c r="I471" s="701"/>
    </row>
    <row r="472" spans="1:9" x14ac:dyDescent="0.2">
      <c r="A472" s="906" t="s">
        <v>538</v>
      </c>
      <c r="B472" s="917" t="s">
        <v>1587</v>
      </c>
      <c r="C472" s="911">
        <v>25000</v>
      </c>
      <c r="D472" s="908"/>
      <c r="E472" s="304"/>
      <c r="F472" s="908"/>
      <c r="G472" s="911"/>
      <c r="H472" s="700"/>
      <c r="I472" s="701"/>
    </row>
    <row r="473" spans="1:9" x14ac:dyDescent="0.2">
      <c r="A473" s="906" t="s">
        <v>1588</v>
      </c>
      <c r="B473" s="159" t="s">
        <v>1589</v>
      </c>
      <c r="C473" s="911">
        <v>0</v>
      </c>
      <c r="D473" s="908"/>
      <c r="E473" s="304"/>
      <c r="F473" s="908"/>
      <c r="G473" s="911"/>
      <c r="H473" s="700"/>
      <c r="I473" s="701"/>
    </row>
    <row r="474" spans="1:9" x14ac:dyDescent="0.2">
      <c r="A474" s="906" t="s">
        <v>1590</v>
      </c>
      <c r="B474" s="159" t="s">
        <v>1589</v>
      </c>
      <c r="C474" s="911">
        <v>0</v>
      </c>
      <c r="D474" s="908"/>
      <c r="E474" s="304"/>
      <c r="F474" s="908"/>
      <c r="G474" s="911"/>
      <c r="H474" s="700"/>
      <c r="I474" s="701"/>
    </row>
    <row r="475" spans="1:9" x14ac:dyDescent="0.2">
      <c r="A475" s="906" t="s">
        <v>1591</v>
      </c>
      <c r="B475" s="939" t="s">
        <v>1589</v>
      </c>
      <c r="C475" s="911">
        <v>0</v>
      </c>
      <c r="D475" s="908"/>
      <c r="E475" s="304"/>
      <c r="F475" s="908"/>
      <c r="G475" s="911"/>
      <c r="H475" s="752"/>
      <c r="I475" s="753"/>
    </row>
    <row r="476" spans="1:9" ht="15.75" x14ac:dyDescent="0.2">
      <c r="A476" s="940"/>
      <c r="B476" s="941" t="s">
        <v>1592</v>
      </c>
      <c r="C476" s="286">
        <f>SUM(C477,C481)</f>
        <v>3805000</v>
      </c>
      <c r="D476" s="286"/>
      <c r="E476" s="286"/>
      <c r="F476" s="286"/>
      <c r="G476" s="286"/>
      <c r="H476" s="876"/>
    </row>
    <row r="477" spans="1:9" x14ac:dyDescent="0.2">
      <c r="A477" s="103">
        <v>3311</v>
      </c>
      <c r="B477" s="656" t="s">
        <v>1593</v>
      </c>
      <c r="C477" s="105">
        <f>SUM(C478:C480)</f>
        <v>800000</v>
      </c>
      <c r="D477" s="172"/>
      <c r="E477" s="173"/>
      <c r="F477" s="173"/>
      <c r="G477" s="105"/>
      <c r="H477" s="852"/>
      <c r="I477" s="912"/>
    </row>
    <row r="478" spans="1:9" x14ac:dyDescent="0.2">
      <c r="A478" s="926" t="s">
        <v>1594</v>
      </c>
      <c r="B478" s="927" t="s">
        <v>1595</v>
      </c>
      <c r="C478" s="921">
        <v>250000</v>
      </c>
      <c r="D478" s="931"/>
      <c r="E478" s="921"/>
      <c r="F478" s="921"/>
      <c r="G478" s="921"/>
      <c r="H478" s="700"/>
      <c r="I478" s="701"/>
    </row>
    <row r="479" spans="1:9" x14ac:dyDescent="0.2">
      <c r="A479" s="926" t="s">
        <v>1596</v>
      </c>
      <c r="B479" s="927" t="s">
        <v>1597</v>
      </c>
      <c r="C479" s="704">
        <v>250000</v>
      </c>
      <c r="D479" s="932"/>
      <c r="E479" s="704"/>
      <c r="F479" s="704"/>
      <c r="G479" s="704"/>
      <c r="H479" s="700"/>
      <c r="I479" s="701"/>
    </row>
    <row r="480" spans="1:9" x14ac:dyDescent="0.2">
      <c r="A480" s="906" t="s">
        <v>1598</v>
      </c>
      <c r="B480" s="927" t="s">
        <v>1599</v>
      </c>
      <c r="C480" s="921">
        <v>300000</v>
      </c>
      <c r="D480" s="931"/>
      <c r="E480" s="921"/>
      <c r="F480" s="921"/>
      <c r="G480" s="921"/>
      <c r="H480" s="700"/>
      <c r="I480" s="701"/>
    </row>
    <row r="481" spans="1:250" x14ac:dyDescent="0.2">
      <c r="A481" s="757">
        <v>3392</v>
      </c>
      <c r="B481" s="855" t="s">
        <v>1600</v>
      </c>
      <c r="C481" s="680">
        <f>SUM(C482:C487)</f>
        <v>3005000</v>
      </c>
      <c r="D481" s="679"/>
      <c r="E481" s="680"/>
      <c r="F481" s="680"/>
      <c r="G481" s="680"/>
      <c r="H481" s="700"/>
      <c r="I481" s="701"/>
    </row>
    <row r="482" spans="1:250" x14ac:dyDescent="0.2">
      <c r="A482" s="926" t="s">
        <v>1601</v>
      </c>
      <c r="B482" s="927" t="s">
        <v>1602</v>
      </c>
      <c r="C482" s="921">
        <v>750000</v>
      </c>
      <c r="D482" s="931"/>
      <c r="E482" s="921"/>
      <c r="F482" s="921"/>
      <c r="G482" s="921"/>
      <c r="H482" s="700"/>
      <c r="I482" s="701"/>
    </row>
    <row r="483" spans="1:250" x14ac:dyDescent="0.2">
      <c r="A483" s="926" t="s">
        <v>1603</v>
      </c>
      <c r="B483" s="927" t="s">
        <v>1604</v>
      </c>
      <c r="C483" s="921">
        <v>0</v>
      </c>
      <c r="D483" s="931"/>
      <c r="E483" s="921"/>
      <c r="F483" s="921"/>
      <c r="G483" s="921"/>
      <c r="H483" s="700"/>
      <c r="I483" s="701"/>
    </row>
    <row r="484" spans="1:250" x14ac:dyDescent="0.2">
      <c r="A484" s="926" t="s">
        <v>1605</v>
      </c>
      <c r="B484" s="927" t="s">
        <v>1606</v>
      </c>
      <c r="C484" s="921">
        <v>5000</v>
      </c>
      <c r="D484" s="931"/>
      <c r="E484" s="921"/>
      <c r="F484" s="921"/>
      <c r="G484" s="921"/>
      <c r="H484" s="700"/>
      <c r="I484" s="701"/>
    </row>
    <row r="485" spans="1:250" x14ac:dyDescent="0.2">
      <c r="A485" s="926" t="s">
        <v>1607</v>
      </c>
      <c r="B485" s="927" t="s">
        <v>1608</v>
      </c>
      <c r="C485" s="921">
        <v>500000</v>
      </c>
      <c r="D485" s="931"/>
      <c r="E485" s="921"/>
      <c r="F485" s="921"/>
      <c r="G485" s="921"/>
      <c r="H485" s="700"/>
      <c r="I485" s="701"/>
    </row>
    <row r="486" spans="1:250" x14ac:dyDescent="0.2">
      <c r="A486" s="906" t="s">
        <v>1609</v>
      </c>
      <c r="B486" s="927" t="s">
        <v>1610</v>
      </c>
      <c r="C486" s="921">
        <v>150000</v>
      </c>
      <c r="D486" s="931"/>
      <c r="E486" s="921"/>
      <c r="F486" s="921"/>
      <c r="G486" s="921"/>
      <c r="H486" s="700"/>
      <c r="I486" s="701"/>
    </row>
    <row r="487" spans="1:250" x14ac:dyDescent="0.2">
      <c r="A487" s="906" t="s">
        <v>1611</v>
      </c>
      <c r="B487" s="927" t="s">
        <v>1612</v>
      </c>
      <c r="C487" s="921">
        <v>1600000</v>
      </c>
      <c r="D487" s="931"/>
      <c r="E487" s="936"/>
      <c r="F487" s="936"/>
      <c r="G487" s="921"/>
      <c r="H487" s="752"/>
      <c r="I487" s="753"/>
    </row>
    <row r="488" spans="1:250" ht="15.75" x14ac:dyDescent="0.2">
      <c r="A488" s="942"/>
      <c r="B488" s="943" t="s">
        <v>1613</v>
      </c>
      <c r="C488" s="849">
        <f>SUM(C489)</f>
        <v>8650000</v>
      </c>
      <c r="D488" s="849"/>
      <c r="E488" s="937"/>
      <c r="F488" s="849"/>
      <c r="G488" s="849"/>
      <c r="H488" s="876"/>
    </row>
    <row r="489" spans="1:250" x14ac:dyDescent="0.2">
      <c r="A489" s="757">
        <v>6171</v>
      </c>
      <c r="B489" s="855" t="s">
        <v>1614</v>
      </c>
      <c r="C489" s="680">
        <f>SUM(C490:C494)</f>
        <v>8650000</v>
      </c>
      <c r="D489" s="763"/>
      <c r="E489" s="759"/>
      <c r="F489" s="763"/>
      <c r="G489" s="680"/>
      <c r="H489" s="852"/>
      <c r="I489" s="912"/>
    </row>
    <row r="490" spans="1:250" x14ac:dyDescent="0.2">
      <c r="A490" s="926" t="s">
        <v>1615</v>
      </c>
      <c r="B490" s="927" t="s">
        <v>1616</v>
      </c>
      <c r="C490" s="921">
        <v>0</v>
      </c>
      <c r="D490" s="931"/>
      <c r="E490" s="921"/>
      <c r="F490" s="944"/>
      <c r="G490" s="921"/>
      <c r="H490" s="700"/>
      <c r="I490" s="701"/>
    </row>
    <row r="491" spans="1:250" x14ac:dyDescent="0.2">
      <c r="A491" s="906" t="s">
        <v>1617</v>
      </c>
      <c r="B491" s="907" t="s">
        <v>1618</v>
      </c>
      <c r="C491" s="908">
        <v>0</v>
      </c>
      <c r="D491" s="945"/>
      <c r="E491" s="908"/>
      <c r="F491" s="946"/>
      <c r="G491" s="908"/>
      <c r="H491" s="700"/>
      <c r="I491" s="701"/>
    </row>
    <row r="492" spans="1:250" x14ac:dyDescent="0.2">
      <c r="A492" s="906" t="s">
        <v>1619</v>
      </c>
      <c r="B492" s="907" t="s">
        <v>1620</v>
      </c>
      <c r="C492" s="908">
        <v>0</v>
      </c>
      <c r="D492" s="945"/>
      <c r="E492" s="908"/>
      <c r="F492" s="946"/>
      <c r="G492" s="908"/>
      <c r="H492" s="700"/>
      <c r="I492" s="701"/>
    </row>
    <row r="493" spans="1:250" x14ac:dyDescent="0.2">
      <c r="A493" s="906" t="s">
        <v>1621</v>
      </c>
      <c r="B493" s="910" t="s">
        <v>1622</v>
      </c>
      <c r="C493" s="911">
        <v>8300000</v>
      </c>
      <c r="D493" s="947"/>
      <c r="E493" s="911"/>
      <c r="F493" s="948"/>
      <c r="G493" s="911"/>
      <c r="H493" s="700"/>
      <c r="I493" s="701"/>
    </row>
    <row r="494" spans="1:250" x14ac:dyDescent="0.2">
      <c r="A494" s="906" t="s">
        <v>1623</v>
      </c>
      <c r="B494" s="910" t="s">
        <v>1624</v>
      </c>
      <c r="C494" s="911">
        <v>350000</v>
      </c>
      <c r="D494" s="947"/>
      <c r="E494" s="911"/>
      <c r="F494" s="948"/>
      <c r="G494" s="911"/>
      <c r="H494" s="752"/>
      <c r="I494" s="753"/>
    </row>
    <row r="495" spans="1:250" s="949" customFormat="1" ht="15.75" x14ac:dyDescent="0.2">
      <c r="A495" s="940"/>
      <c r="B495" s="905" t="s">
        <v>1625</v>
      </c>
      <c r="C495" s="286">
        <f>SUM(C496,C499,C501,C503,C506)</f>
        <v>5955000</v>
      </c>
      <c r="D495" s="950"/>
      <c r="E495" s="286"/>
      <c r="F495" s="287"/>
      <c r="G495" s="286"/>
      <c r="H495" s="876"/>
      <c r="I495" s="92"/>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row>
    <row r="496" spans="1:250" s="951" customFormat="1" x14ac:dyDescent="0.2">
      <c r="A496" s="103">
        <v>3745</v>
      </c>
      <c r="B496" s="289" t="s">
        <v>1626</v>
      </c>
      <c r="C496" s="173">
        <f>SUM(C497:C498)</f>
        <v>5000</v>
      </c>
      <c r="D496" s="952"/>
      <c r="E496" s="953"/>
      <c r="F496" s="953"/>
      <c r="G496" s="173"/>
      <c r="H496" s="852"/>
      <c r="I496" s="912"/>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row>
    <row r="497" spans="1:250" s="949" customFormat="1" x14ac:dyDescent="0.2">
      <c r="A497" s="909" t="s">
        <v>1627</v>
      </c>
      <c r="B497" s="954" t="s">
        <v>1628</v>
      </c>
      <c r="C497" s="143">
        <v>5000</v>
      </c>
      <c r="D497" s="386"/>
      <c r="E497" s="266"/>
      <c r="F497" s="266"/>
      <c r="G497" s="143"/>
      <c r="H497" s="700"/>
      <c r="I497" s="70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row>
    <row r="498" spans="1:250" x14ac:dyDescent="0.2">
      <c r="A498" s="893" t="s">
        <v>1629</v>
      </c>
      <c r="B498" s="900" t="s">
        <v>1630</v>
      </c>
      <c r="C498" s="113">
        <v>0</v>
      </c>
      <c r="D498" s="185"/>
      <c r="E498" s="266"/>
      <c r="F498" s="266"/>
      <c r="G498" s="113"/>
      <c r="H498" s="700"/>
      <c r="I498" s="701"/>
    </row>
    <row r="499" spans="1:250" s="98" customFormat="1" x14ac:dyDescent="0.2">
      <c r="A499" s="107">
        <v>2321</v>
      </c>
      <c r="B499" s="107" t="s">
        <v>1307</v>
      </c>
      <c r="C499" s="365">
        <f>SUM(C500:C500)</f>
        <v>250000</v>
      </c>
      <c r="D499" s="181"/>
      <c r="E499" s="109"/>
      <c r="F499" s="109"/>
      <c r="G499" s="365"/>
      <c r="H499" s="696"/>
      <c r="I499" s="697"/>
    </row>
    <row r="500" spans="1:250" s="955" customFormat="1" x14ac:dyDescent="0.2">
      <c r="A500" s="893" t="s">
        <v>1631</v>
      </c>
      <c r="B500" s="900" t="s">
        <v>1632</v>
      </c>
      <c r="C500" s="266">
        <v>250000</v>
      </c>
      <c r="D500" s="386"/>
      <c r="E500" s="143"/>
      <c r="F500" s="143"/>
      <c r="G500" s="266"/>
      <c r="H500" s="700"/>
      <c r="I500" s="70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row>
    <row r="501" spans="1:250" ht="13.5" customHeight="1" x14ac:dyDescent="0.2">
      <c r="A501" s="364">
        <v>3612</v>
      </c>
      <c r="B501" s="107" t="s">
        <v>1633</v>
      </c>
      <c r="C501" s="109">
        <f>SUM(C502:C502)</f>
        <v>400000</v>
      </c>
      <c r="D501" s="181"/>
      <c r="E501" s="109"/>
      <c r="F501" s="109"/>
      <c r="G501" s="109"/>
      <c r="H501" s="181"/>
      <c r="I501" s="701"/>
    </row>
    <row r="502" spans="1:250" x14ac:dyDescent="0.2">
      <c r="A502" s="893"/>
      <c r="B502" s="900" t="s">
        <v>1634</v>
      </c>
      <c r="C502" s="143">
        <v>400000</v>
      </c>
      <c r="D502" s="386"/>
      <c r="E502" s="143"/>
      <c r="F502" s="143"/>
      <c r="G502" s="143"/>
      <c r="H502" s="700"/>
      <c r="I502" s="701"/>
    </row>
    <row r="503" spans="1:250" x14ac:dyDescent="0.2">
      <c r="A503" s="956">
        <v>3613</v>
      </c>
      <c r="B503" s="202" t="s">
        <v>1372</v>
      </c>
      <c r="C503" s="381">
        <f>SUM(C504:C505)</f>
        <v>700000</v>
      </c>
      <c r="D503" s="181"/>
      <c r="E503" s="109"/>
      <c r="F503" s="109"/>
      <c r="G503" s="381"/>
      <c r="H503" s="700"/>
      <c r="I503" s="701"/>
    </row>
    <row r="504" spans="1:250" x14ac:dyDescent="0.2">
      <c r="A504" s="899" t="s">
        <v>1635</v>
      </c>
      <c r="B504" s="112" t="s">
        <v>1636</v>
      </c>
      <c r="C504" s="113">
        <v>400000</v>
      </c>
      <c r="D504" s="386"/>
      <c r="E504" s="143"/>
      <c r="F504" s="143"/>
      <c r="G504" s="113"/>
      <c r="H504" s="700"/>
      <c r="I504" s="701"/>
    </row>
    <row r="505" spans="1:250" s="955" customFormat="1" x14ac:dyDescent="0.2">
      <c r="A505" s="899" t="s">
        <v>1637</v>
      </c>
      <c r="B505" s="112" t="s">
        <v>1638</v>
      </c>
      <c r="C505" s="113">
        <v>300000</v>
      </c>
      <c r="D505" s="386"/>
      <c r="E505" s="266"/>
      <c r="F505" s="266"/>
      <c r="G505" s="113"/>
      <c r="H505" s="700"/>
      <c r="I505" s="70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row>
    <row r="506" spans="1:250" x14ac:dyDescent="0.2">
      <c r="A506" s="662">
        <v>3722</v>
      </c>
      <c r="B506" s="957" t="s">
        <v>1639</v>
      </c>
      <c r="C506" s="109">
        <f>SUM(C507:C507)</f>
        <v>4600000</v>
      </c>
      <c r="D506" s="172"/>
      <c r="E506" s="381"/>
      <c r="F506" s="381"/>
      <c r="G506" s="109"/>
      <c r="H506" s="700"/>
      <c r="I506" s="701"/>
    </row>
    <row r="507" spans="1:250" x14ac:dyDescent="0.2">
      <c r="A507" s="914" t="s">
        <v>1640</v>
      </c>
      <c r="B507" s="902" t="s">
        <v>1641</v>
      </c>
      <c r="C507" s="143">
        <v>4600000</v>
      </c>
      <c r="D507" s="386"/>
      <c r="E507" s="241"/>
      <c r="F507" s="166"/>
      <c r="G507" s="143"/>
      <c r="H507" s="752"/>
      <c r="I507" s="753"/>
    </row>
    <row r="508" spans="1:250" ht="15.75" x14ac:dyDescent="0.25">
      <c r="A508" s="64"/>
      <c r="B508" s="692" t="s">
        <v>1642</v>
      </c>
      <c r="C508" s="137">
        <f>SUM(C515,C509,C530,C542)</f>
        <v>76802000</v>
      </c>
      <c r="D508" s="581"/>
      <c r="E508" s="137"/>
      <c r="F508" s="137"/>
      <c r="G508" s="137"/>
      <c r="H508" s="876"/>
    </row>
    <row r="509" spans="1:250" x14ac:dyDescent="0.2">
      <c r="A509" s="958">
        <v>3412</v>
      </c>
      <c r="B509" s="959" t="s">
        <v>1643</v>
      </c>
      <c r="C509" s="960">
        <f>SUM(C510:C514)</f>
        <v>22500000</v>
      </c>
      <c r="D509" s="961"/>
      <c r="E509" s="962"/>
      <c r="F509" s="961"/>
      <c r="G509" s="960"/>
      <c r="H509" s="852"/>
      <c r="I509" s="912"/>
    </row>
    <row r="510" spans="1:250" x14ac:dyDescent="0.2">
      <c r="A510" s="909" t="s">
        <v>1644</v>
      </c>
      <c r="B510" s="963" t="s">
        <v>1645</v>
      </c>
      <c r="C510" s="964">
        <v>20000000</v>
      </c>
      <c r="D510" s="965"/>
      <c r="E510" s="964"/>
      <c r="F510" s="966"/>
      <c r="G510" s="964"/>
      <c r="H510" s="700"/>
      <c r="I510" s="701"/>
    </row>
    <row r="511" spans="1:250" x14ac:dyDescent="0.2">
      <c r="A511" s="909" t="s">
        <v>1646</v>
      </c>
      <c r="B511" s="963" t="s">
        <v>1647</v>
      </c>
      <c r="C511" s="964">
        <v>700000</v>
      </c>
      <c r="D511" s="965"/>
      <c r="E511" s="964"/>
      <c r="F511" s="966"/>
      <c r="G511" s="964"/>
      <c r="H511" s="700"/>
      <c r="I511" s="701"/>
    </row>
    <row r="512" spans="1:250" x14ac:dyDescent="0.2">
      <c r="A512" s="909" t="s">
        <v>1648</v>
      </c>
      <c r="B512" s="963" t="s">
        <v>1649</v>
      </c>
      <c r="C512" s="964">
        <v>500000</v>
      </c>
      <c r="D512" s="965"/>
      <c r="E512" s="964"/>
      <c r="F512" s="966"/>
      <c r="G512" s="964"/>
      <c r="H512" s="700"/>
      <c r="I512" s="701"/>
    </row>
    <row r="513" spans="1:9" x14ac:dyDescent="0.2">
      <c r="A513" s="909" t="s">
        <v>1650</v>
      </c>
      <c r="B513" s="963" t="s">
        <v>1651</v>
      </c>
      <c r="C513" s="964">
        <v>1300000</v>
      </c>
      <c r="D513" s="965"/>
      <c r="E513" s="964"/>
      <c r="F513" s="966"/>
      <c r="G513" s="964"/>
      <c r="H513" s="700"/>
      <c r="I513" s="701"/>
    </row>
    <row r="514" spans="1:9" x14ac:dyDescent="0.2">
      <c r="A514" s="906" t="s">
        <v>1652</v>
      </c>
      <c r="B514" s="967" t="s">
        <v>1653</v>
      </c>
      <c r="C514" s="964">
        <v>0</v>
      </c>
      <c r="D514" s="965"/>
      <c r="E514" s="964"/>
      <c r="F514" s="966"/>
      <c r="G514" s="964"/>
      <c r="H514" s="700"/>
      <c r="I514" s="701"/>
    </row>
    <row r="515" spans="1:9" x14ac:dyDescent="0.2">
      <c r="A515" s="968">
        <v>3612</v>
      </c>
      <c r="B515" s="656" t="s">
        <v>1633</v>
      </c>
      <c r="C515" s="960">
        <f>SUM(C516:C529)</f>
        <v>22660000</v>
      </c>
      <c r="D515" s="969"/>
      <c r="E515" s="960"/>
      <c r="F515" s="961"/>
      <c r="G515" s="960"/>
      <c r="H515" s="181"/>
      <c r="I515" s="701"/>
    </row>
    <row r="516" spans="1:9" x14ac:dyDescent="0.2">
      <c r="A516" s="906" t="s">
        <v>1654</v>
      </c>
      <c r="B516" s="913" t="s">
        <v>1655</v>
      </c>
      <c r="C516" s="908">
        <v>10000</v>
      </c>
      <c r="D516" s="947"/>
      <c r="E516" s="911"/>
      <c r="F516" s="948"/>
      <c r="G516" s="908"/>
      <c r="H516" s="700"/>
      <c r="I516" s="701"/>
    </row>
    <row r="517" spans="1:9" x14ac:dyDescent="0.2">
      <c r="A517" s="906" t="s">
        <v>1656</v>
      </c>
      <c r="B517" s="913" t="s">
        <v>1657</v>
      </c>
      <c r="C517" s="908">
        <v>8800000</v>
      </c>
      <c r="D517" s="945"/>
      <c r="E517" s="908"/>
      <c r="F517" s="946"/>
      <c r="G517" s="908"/>
      <c r="H517" s="700"/>
      <c r="I517" s="701"/>
    </row>
    <row r="518" spans="1:9" x14ac:dyDescent="0.2">
      <c r="A518" s="914" t="s">
        <v>1658</v>
      </c>
      <c r="B518" s="900" t="s">
        <v>1659</v>
      </c>
      <c r="C518" s="143">
        <v>400000</v>
      </c>
      <c r="D518" s="386"/>
      <c r="E518" s="143"/>
      <c r="F518" s="358"/>
      <c r="G518" s="143"/>
      <c r="H518" s="700"/>
      <c r="I518" s="701"/>
    </row>
    <row r="519" spans="1:9" x14ac:dyDescent="0.2">
      <c r="A519" s="909" t="s">
        <v>1660</v>
      </c>
      <c r="B519" s="910" t="s">
        <v>1661</v>
      </c>
      <c r="C519" s="911">
        <v>0</v>
      </c>
      <c r="D519" s="947"/>
      <c r="E519" s="911"/>
      <c r="F519" s="948"/>
      <c r="G519" s="911"/>
      <c r="H519" s="700"/>
      <c r="I519" s="701"/>
    </row>
    <row r="520" spans="1:9" x14ac:dyDescent="0.2">
      <c r="A520" s="914" t="s">
        <v>1662</v>
      </c>
      <c r="B520" s="970" t="s">
        <v>1663</v>
      </c>
      <c r="C520" s="908">
        <v>0</v>
      </c>
      <c r="D520" s="945"/>
      <c r="E520" s="908"/>
      <c r="F520" s="946"/>
      <c r="G520" s="908"/>
      <c r="H520" s="700"/>
      <c r="I520" s="701"/>
    </row>
    <row r="521" spans="1:9" x14ac:dyDescent="0.2">
      <c r="A521" s="906" t="s">
        <v>1664</v>
      </c>
      <c r="B521" s="910" t="s">
        <v>1665</v>
      </c>
      <c r="C521" s="911">
        <v>500000</v>
      </c>
      <c r="D521" s="911"/>
      <c r="E521" s="911"/>
      <c r="F521" s="911"/>
      <c r="G521" s="911"/>
      <c r="H521" s="700"/>
      <c r="I521" s="701"/>
    </row>
    <row r="522" spans="1:9" x14ac:dyDescent="0.2">
      <c r="A522" s="906" t="s">
        <v>1666</v>
      </c>
      <c r="B522" s="910" t="s">
        <v>1667</v>
      </c>
      <c r="C522" s="911">
        <v>550000</v>
      </c>
      <c r="D522" s="911"/>
      <c r="E522" s="911"/>
      <c r="F522" s="911"/>
      <c r="G522" s="911"/>
      <c r="H522" s="700"/>
      <c r="I522" s="701"/>
    </row>
    <row r="523" spans="1:9" x14ac:dyDescent="0.2">
      <c r="A523" s="906" t="s">
        <v>1668</v>
      </c>
      <c r="B523" s="910" t="s">
        <v>1669</v>
      </c>
      <c r="C523" s="911">
        <v>450000</v>
      </c>
      <c r="D523" s="911"/>
      <c r="E523" s="911"/>
      <c r="F523" s="911"/>
      <c r="G523" s="911"/>
      <c r="H523" s="700"/>
      <c r="I523" s="701"/>
    </row>
    <row r="524" spans="1:9" x14ac:dyDescent="0.2">
      <c r="A524" s="906" t="s">
        <v>1670</v>
      </c>
      <c r="B524" s="910" t="s">
        <v>1671</v>
      </c>
      <c r="C524" s="911">
        <v>450000</v>
      </c>
      <c r="D524" s="911"/>
      <c r="E524" s="911"/>
      <c r="F524" s="911"/>
      <c r="G524" s="911"/>
      <c r="H524" s="700"/>
      <c r="I524" s="701"/>
    </row>
    <row r="525" spans="1:9" x14ac:dyDescent="0.2">
      <c r="A525" s="906" t="s">
        <v>1672</v>
      </c>
      <c r="B525" s="971" t="s">
        <v>1673</v>
      </c>
      <c r="C525" s="911">
        <v>400000</v>
      </c>
      <c r="D525" s="911"/>
      <c r="E525" s="911"/>
      <c r="F525" s="911"/>
      <c r="G525" s="911"/>
      <c r="H525" s="700"/>
      <c r="I525" s="701"/>
    </row>
    <row r="526" spans="1:9" x14ac:dyDescent="0.2">
      <c r="A526" s="906" t="s">
        <v>1674</v>
      </c>
      <c r="B526" s="971" t="s">
        <v>1675</v>
      </c>
      <c r="C526" s="911">
        <v>300000</v>
      </c>
      <c r="D526" s="911"/>
      <c r="E526" s="911"/>
      <c r="F526" s="911"/>
      <c r="G526" s="911"/>
      <c r="H526" s="700"/>
      <c r="I526" s="701"/>
    </row>
    <row r="527" spans="1:9" x14ac:dyDescent="0.2">
      <c r="A527" s="906" t="s">
        <v>1676</v>
      </c>
      <c r="B527" s="971" t="s">
        <v>1677</v>
      </c>
      <c r="C527" s="911">
        <v>300000</v>
      </c>
      <c r="D527" s="911"/>
      <c r="E527" s="911"/>
      <c r="F527" s="911"/>
      <c r="G527" s="911"/>
      <c r="H527" s="700"/>
      <c r="I527" s="701"/>
    </row>
    <row r="528" spans="1:9" x14ac:dyDescent="0.2">
      <c r="A528" s="906" t="s">
        <v>1678</v>
      </c>
      <c r="B528" s="971" t="s">
        <v>1679</v>
      </c>
      <c r="C528" s="911">
        <v>6000000</v>
      </c>
      <c r="D528" s="911"/>
      <c r="E528" s="911"/>
      <c r="F528" s="911"/>
      <c r="G528" s="911"/>
      <c r="H528" s="700"/>
      <c r="I528" s="701"/>
    </row>
    <row r="529" spans="1:9" x14ac:dyDescent="0.2">
      <c r="A529" s="906" t="s">
        <v>1680</v>
      </c>
      <c r="B529" s="907" t="s">
        <v>1681</v>
      </c>
      <c r="C529" s="908">
        <v>4500000</v>
      </c>
      <c r="D529" s="945"/>
      <c r="E529" s="908"/>
      <c r="F529" s="946"/>
      <c r="G529" s="908"/>
      <c r="H529" s="700"/>
      <c r="I529" s="701"/>
    </row>
    <row r="530" spans="1:9" x14ac:dyDescent="0.2">
      <c r="A530" s="972">
        <v>3613</v>
      </c>
      <c r="B530" s="973" t="s">
        <v>1372</v>
      </c>
      <c r="C530" s="974">
        <f>SUM(C531:C541)</f>
        <v>15837000</v>
      </c>
      <c r="D530" s="975"/>
      <c r="E530" s="974"/>
      <c r="F530" s="301"/>
      <c r="G530" s="974"/>
      <c r="H530" s="700"/>
      <c r="I530" s="701"/>
    </row>
    <row r="531" spans="1:9" x14ac:dyDescent="0.2">
      <c r="A531" s="909" t="s">
        <v>1682</v>
      </c>
      <c r="B531" s="910" t="s">
        <v>1683</v>
      </c>
      <c r="C531" s="911">
        <v>1000000</v>
      </c>
      <c r="D531" s="947"/>
      <c r="E531" s="911"/>
      <c r="F531" s="948"/>
      <c r="G531" s="911"/>
      <c r="H531" s="700"/>
      <c r="I531" s="701"/>
    </row>
    <row r="532" spans="1:9" x14ac:dyDescent="0.2">
      <c r="A532" s="909" t="s">
        <v>1684</v>
      </c>
      <c r="B532" s="907" t="s">
        <v>1685</v>
      </c>
      <c r="C532" s="908">
        <v>3500000</v>
      </c>
      <c r="D532" s="945"/>
      <c r="E532" s="908"/>
      <c r="F532" s="946"/>
      <c r="G532" s="908"/>
      <c r="H532" s="700"/>
      <c r="I532" s="701"/>
    </row>
    <row r="533" spans="1:9" x14ac:dyDescent="0.2">
      <c r="A533" s="909" t="s">
        <v>1686</v>
      </c>
      <c r="B533" s="907" t="s">
        <v>1687</v>
      </c>
      <c r="C533" s="908">
        <v>6687000</v>
      </c>
      <c r="D533" s="945"/>
      <c r="E533" s="908"/>
      <c r="F533" s="946"/>
      <c r="G533" s="908"/>
      <c r="H533" s="700"/>
      <c r="I533" s="701"/>
    </row>
    <row r="534" spans="1:9" x14ac:dyDescent="0.2">
      <c r="A534" s="909" t="s">
        <v>1688</v>
      </c>
      <c r="B534" s="907" t="s">
        <v>1689</v>
      </c>
      <c r="C534" s="908">
        <v>0</v>
      </c>
      <c r="D534" s="945"/>
      <c r="E534" s="908"/>
      <c r="F534" s="946"/>
      <c r="G534" s="908"/>
      <c r="H534" s="700"/>
      <c r="I534" s="701"/>
    </row>
    <row r="535" spans="1:9" x14ac:dyDescent="0.2">
      <c r="A535" s="909" t="s">
        <v>1690</v>
      </c>
      <c r="B535" s="910" t="s">
        <v>1691</v>
      </c>
      <c r="C535" s="911">
        <v>0</v>
      </c>
      <c r="D535" s="947"/>
      <c r="E535" s="911"/>
      <c r="F535" s="948"/>
      <c r="G535" s="911"/>
      <c r="H535" s="700"/>
      <c r="I535" s="701"/>
    </row>
    <row r="536" spans="1:9" x14ac:dyDescent="0.2">
      <c r="A536" s="906" t="s">
        <v>1692</v>
      </c>
      <c r="B536" s="907" t="s">
        <v>1693</v>
      </c>
      <c r="C536" s="908">
        <v>500000</v>
      </c>
      <c r="D536" s="945"/>
      <c r="E536" s="908"/>
      <c r="F536" s="946"/>
      <c r="G536" s="908"/>
      <c r="H536" s="700"/>
      <c r="I536" s="701"/>
    </row>
    <row r="537" spans="1:9" x14ac:dyDescent="0.2">
      <c r="A537" s="914" t="s">
        <v>1694</v>
      </c>
      <c r="B537" s="970" t="s">
        <v>1695</v>
      </c>
      <c r="C537" s="143">
        <v>0</v>
      </c>
      <c r="D537" s="386"/>
      <c r="E537" s="143"/>
      <c r="F537" s="358"/>
      <c r="G537" s="143"/>
      <c r="H537" s="700"/>
      <c r="I537" s="701"/>
    </row>
    <row r="538" spans="1:9" x14ac:dyDescent="0.2">
      <c r="A538" s="976" t="s">
        <v>1696</v>
      </c>
      <c r="B538" s="977" t="s">
        <v>1697</v>
      </c>
      <c r="C538" s="911">
        <v>0</v>
      </c>
      <c r="D538" s="915"/>
      <c r="E538" s="911"/>
      <c r="F538" s="915"/>
      <c r="G538" s="911"/>
      <c r="H538" s="700"/>
      <c r="I538" s="701"/>
    </row>
    <row r="539" spans="1:9" x14ac:dyDescent="0.2">
      <c r="A539" s="978" t="s">
        <v>1698</v>
      </c>
      <c r="B539" s="979" t="s">
        <v>1699</v>
      </c>
      <c r="C539" s="916">
        <v>3500000</v>
      </c>
      <c r="D539" s="503"/>
      <c r="E539" s="916"/>
      <c r="F539" s="503"/>
      <c r="G539" s="916"/>
      <c r="H539" s="700"/>
      <c r="I539" s="701"/>
    </row>
    <row r="540" spans="1:9" x14ac:dyDescent="0.2">
      <c r="A540" s="906" t="s">
        <v>1700</v>
      </c>
      <c r="B540" s="907" t="s">
        <v>1701</v>
      </c>
      <c r="C540" s="908">
        <v>250000</v>
      </c>
      <c r="D540" s="908"/>
      <c r="E540" s="908"/>
      <c r="F540" s="908"/>
      <c r="G540" s="908"/>
      <c r="H540" s="700"/>
      <c r="I540" s="701"/>
    </row>
    <row r="541" spans="1:9" x14ac:dyDescent="0.2">
      <c r="A541" s="906" t="s">
        <v>1702</v>
      </c>
      <c r="B541" s="907" t="s">
        <v>1703</v>
      </c>
      <c r="C541" s="908">
        <v>400000</v>
      </c>
      <c r="D541" s="908"/>
      <c r="E541" s="908"/>
      <c r="F541" s="908"/>
      <c r="G541" s="908"/>
      <c r="H541" s="700"/>
      <c r="I541" s="701"/>
    </row>
    <row r="542" spans="1:9" x14ac:dyDescent="0.2">
      <c r="A542" s="980">
        <v>3634</v>
      </c>
      <c r="B542" s="656" t="s">
        <v>1704</v>
      </c>
      <c r="C542" s="105">
        <f>SUM(C543:C553)</f>
        <v>15805000</v>
      </c>
      <c r="D542" s="919"/>
      <c r="E542" s="105"/>
      <c r="F542" s="919"/>
      <c r="G542" s="105"/>
      <c r="H542" s="700"/>
      <c r="I542" s="701"/>
    </row>
    <row r="543" spans="1:9" ht="13.5" customHeight="1" x14ac:dyDescent="0.2">
      <c r="A543" s="909" t="s">
        <v>1705</v>
      </c>
      <c r="B543" s="910" t="s">
        <v>1706</v>
      </c>
      <c r="C543" s="911">
        <v>0</v>
      </c>
      <c r="D543" s="947"/>
      <c r="E543" s="911"/>
      <c r="F543" s="948"/>
      <c r="G543" s="911"/>
      <c r="H543" s="700"/>
      <c r="I543" s="701"/>
    </row>
    <row r="544" spans="1:9" x14ac:dyDescent="0.2">
      <c r="A544" s="909" t="s">
        <v>1707</v>
      </c>
      <c r="B544" s="907" t="s">
        <v>1708</v>
      </c>
      <c r="C544" s="908">
        <v>200000</v>
      </c>
      <c r="D544" s="945"/>
      <c r="E544" s="908"/>
      <c r="F544" s="946"/>
      <c r="G544" s="908"/>
      <c r="H544" s="700"/>
      <c r="I544" s="701"/>
    </row>
    <row r="545" spans="1:9" x14ac:dyDescent="0.2">
      <c r="A545" s="909" t="s">
        <v>1709</v>
      </c>
      <c r="B545" s="907" t="s">
        <v>1710</v>
      </c>
      <c r="C545" s="908">
        <v>800000</v>
      </c>
      <c r="D545" s="945"/>
      <c r="E545" s="908"/>
      <c r="F545" s="946"/>
      <c r="G545" s="908"/>
      <c r="H545" s="700"/>
      <c r="I545" s="701"/>
    </row>
    <row r="546" spans="1:9" x14ac:dyDescent="0.2">
      <c r="A546" s="909" t="s">
        <v>1711</v>
      </c>
      <c r="B546" s="907" t="s">
        <v>1712</v>
      </c>
      <c r="C546" s="908">
        <v>3300000</v>
      </c>
      <c r="D546" s="947"/>
      <c r="E546" s="911"/>
      <c r="F546" s="948"/>
      <c r="G546" s="908"/>
      <c r="H546" s="700"/>
      <c r="I546" s="701"/>
    </row>
    <row r="547" spans="1:9" x14ac:dyDescent="0.2">
      <c r="A547" s="909" t="s">
        <v>1713</v>
      </c>
      <c r="B547" s="907" t="s">
        <v>1714</v>
      </c>
      <c r="C547" s="908">
        <v>5000</v>
      </c>
      <c r="D547" s="945"/>
      <c r="E547" s="908"/>
      <c r="F547" s="946"/>
      <c r="G547" s="908"/>
      <c r="H547" s="700"/>
      <c r="I547" s="701"/>
    </row>
    <row r="548" spans="1:9" x14ac:dyDescent="0.2">
      <c r="A548" s="909" t="s">
        <v>1715</v>
      </c>
      <c r="B548" s="907" t="s">
        <v>1716</v>
      </c>
      <c r="C548" s="908">
        <v>0</v>
      </c>
      <c r="D548" s="945"/>
      <c r="E548" s="908"/>
      <c r="F548" s="946"/>
      <c r="G548" s="908"/>
      <c r="H548" s="700"/>
      <c r="I548" s="701"/>
    </row>
    <row r="549" spans="1:9" x14ac:dyDescent="0.2">
      <c r="A549" s="909" t="s">
        <v>1717</v>
      </c>
      <c r="B549" s="907" t="s">
        <v>1718</v>
      </c>
      <c r="C549" s="908">
        <v>0</v>
      </c>
      <c r="D549" s="945"/>
      <c r="E549" s="908"/>
      <c r="F549" s="946"/>
      <c r="G549" s="908"/>
      <c r="H549" s="700"/>
      <c r="I549" s="701"/>
    </row>
    <row r="550" spans="1:9" x14ac:dyDescent="0.2">
      <c r="A550" s="909" t="s">
        <v>1719</v>
      </c>
      <c r="B550" s="907" t="s">
        <v>1720</v>
      </c>
      <c r="C550" s="908">
        <v>0</v>
      </c>
      <c r="D550" s="945"/>
      <c r="E550" s="908"/>
      <c r="F550" s="946"/>
      <c r="G550" s="908"/>
      <c r="H550" s="700"/>
      <c r="I550" s="701"/>
    </row>
    <row r="551" spans="1:9" x14ac:dyDescent="0.2">
      <c r="A551" s="906" t="s">
        <v>1721</v>
      </c>
      <c r="B551" s="907" t="s">
        <v>1722</v>
      </c>
      <c r="C551" s="908">
        <v>0</v>
      </c>
      <c r="D551" s="981"/>
      <c r="E551" s="503"/>
      <c r="F551" s="982"/>
      <c r="G551" s="908"/>
      <c r="H551" s="700"/>
      <c r="I551" s="701"/>
    </row>
    <row r="552" spans="1:9" x14ac:dyDescent="0.2">
      <c r="A552" s="906" t="s">
        <v>1723</v>
      </c>
      <c r="B552" s="907" t="s">
        <v>1724</v>
      </c>
      <c r="C552" s="908">
        <v>0</v>
      </c>
      <c r="D552" s="945"/>
      <c r="E552" s="908"/>
      <c r="F552" s="946"/>
      <c r="G552" s="908"/>
      <c r="H552" s="700"/>
      <c r="I552" s="701"/>
    </row>
    <row r="553" spans="1:9" x14ac:dyDescent="0.2">
      <c r="A553" s="909" t="s">
        <v>1725</v>
      </c>
      <c r="B553" s="910" t="s">
        <v>1726</v>
      </c>
      <c r="C553" s="911">
        <v>11500000</v>
      </c>
      <c r="D553" s="947"/>
      <c r="E553" s="983"/>
      <c r="F553" s="948"/>
      <c r="G553" s="911"/>
      <c r="H553" s="752"/>
      <c r="I553" s="753"/>
    </row>
    <row r="554" spans="1:9" ht="15.75" x14ac:dyDescent="0.25">
      <c r="A554" s="64"/>
      <c r="B554" s="64" t="s">
        <v>546</v>
      </c>
      <c r="C554" s="137">
        <f>SUM(C555,C563,C565,C571,C576)</f>
        <v>22807000</v>
      </c>
      <c r="D554" s="581"/>
      <c r="E554" s="137"/>
      <c r="F554" s="137"/>
      <c r="G554" s="137"/>
      <c r="H554" s="876"/>
    </row>
    <row r="555" spans="1:9" x14ac:dyDescent="0.2">
      <c r="A555" s="289">
        <v>3412</v>
      </c>
      <c r="B555" s="918" t="s">
        <v>1727</v>
      </c>
      <c r="C555" s="105">
        <f>SUM(C556:C562)</f>
        <v>13037000</v>
      </c>
      <c r="D555" s="105"/>
      <c r="E555" s="105"/>
      <c r="F555" s="105"/>
      <c r="G555" s="105"/>
      <c r="H555" s="852"/>
      <c r="I555" s="912"/>
    </row>
    <row r="556" spans="1:9" x14ac:dyDescent="0.2">
      <c r="A556" s="906" t="s">
        <v>1728</v>
      </c>
      <c r="B556" s="907" t="s">
        <v>1729</v>
      </c>
      <c r="C556" s="908">
        <v>0</v>
      </c>
      <c r="D556" s="908"/>
      <c r="E556" s="304"/>
      <c r="F556" s="908"/>
      <c r="G556" s="908"/>
      <c r="H556" s="700"/>
      <c r="I556" s="701"/>
    </row>
    <row r="557" spans="1:9" x14ac:dyDescent="0.2">
      <c r="A557" s="906" t="s">
        <v>1730</v>
      </c>
      <c r="B557" s="907" t="s">
        <v>1731</v>
      </c>
      <c r="C557" s="908">
        <v>0</v>
      </c>
      <c r="D557" s="908"/>
      <c r="E557" s="304"/>
      <c r="F557" s="908"/>
      <c r="G557" s="908"/>
      <c r="H557" s="700"/>
      <c r="I557" s="701"/>
    </row>
    <row r="558" spans="1:9" x14ac:dyDescent="0.2">
      <c r="A558" s="906" t="s">
        <v>1732</v>
      </c>
      <c r="B558" s="907" t="s">
        <v>1733</v>
      </c>
      <c r="C558" s="908">
        <v>650000</v>
      </c>
      <c r="D558" s="908"/>
      <c r="E558" s="304"/>
      <c r="F558" s="908"/>
      <c r="G558" s="908"/>
      <c r="H558" s="700"/>
      <c r="I558" s="701"/>
    </row>
    <row r="559" spans="1:9" x14ac:dyDescent="0.2">
      <c r="A559" s="906" t="s">
        <v>1734</v>
      </c>
      <c r="B559" s="907" t="s">
        <v>1735</v>
      </c>
      <c r="C559" s="908">
        <v>250000</v>
      </c>
      <c r="D559" s="908"/>
      <c r="E559" s="304"/>
      <c r="F559" s="908"/>
      <c r="G559" s="908"/>
      <c r="H559" s="700"/>
      <c r="I559" s="701"/>
    </row>
    <row r="560" spans="1:9" x14ac:dyDescent="0.2">
      <c r="A560" s="906" t="s">
        <v>1736</v>
      </c>
      <c r="B560" s="913" t="s">
        <v>1737</v>
      </c>
      <c r="C560" s="908">
        <v>137000</v>
      </c>
      <c r="D560" s="908"/>
      <c r="E560" s="304"/>
      <c r="F560" s="908"/>
      <c r="G560" s="908"/>
      <c r="H560" s="700"/>
      <c r="I560" s="701"/>
    </row>
    <row r="561" spans="1:9" x14ac:dyDescent="0.2">
      <c r="A561" s="906" t="s">
        <v>1738</v>
      </c>
      <c r="B561" s="907" t="s">
        <v>1739</v>
      </c>
      <c r="C561" s="908">
        <v>4000000</v>
      </c>
      <c r="D561" s="908"/>
      <c r="E561" s="304"/>
      <c r="F561" s="908"/>
      <c r="G561" s="908"/>
      <c r="H561" s="700"/>
      <c r="I561" s="701"/>
    </row>
    <row r="562" spans="1:9" ht="12.75" customHeight="1" x14ac:dyDescent="0.2">
      <c r="A562" s="906" t="s">
        <v>1740</v>
      </c>
      <c r="B562" s="900" t="s">
        <v>1741</v>
      </c>
      <c r="C562" s="143">
        <v>8000000</v>
      </c>
      <c r="D562" s="143"/>
      <c r="E562" s="32"/>
      <c r="F562" s="143"/>
      <c r="G562" s="143"/>
      <c r="H562" s="700"/>
      <c r="I562" s="701"/>
    </row>
    <row r="563" spans="1:9" x14ac:dyDescent="0.2">
      <c r="A563" s="107">
        <v>3613</v>
      </c>
      <c r="B563" s="663" t="s">
        <v>1372</v>
      </c>
      <c r="C563" s="109">
        <f>SUM(C564:C564)</f>
        <v>300000</v>
      </c>
      <c r="D563" s="109"/>
      <c r="E563" s="109"/>
      <c r="F563" s="109"/>
      <c r="G563" s="109"/>
      <c r="H563" s="700"/>
      <c r="I563" s="701"/>
    </row>
    <row r="564" spans="1:9" ht="12.75" customHeight="1" x14ac:dyDescent="0.2">
      <c r="A564" s="906" t="s">
        <v>553</v>
      </c>
      <c r="B564" s="907" t="s">
        <v>1742</v>
      </c>
      <c r="C564" s="908">
        <v>300000</v>
      </c>
      <c r="D564" s="908"/>
      <c r="E564" s="304"/>
      <c r="F564" s="908"/>
      <c r="G564" s="908"/>
      <c r="H564" s="700"/>
      <c r="I564" s="701"/>
    </row>
    <row r="565" spans="1:9" ht="12.75" customHeight="1" x14ac:dyDescent="0.2">
      <c r="A565" s="107">
        <v>3631</v>
      </c>
      <c r="B565" s="663" t="s">
        <v>1383</v>
      </c>
      <c r="C565" s="109">
        <f>SUM(C566:C570)</f>
        <v>7850000</v>
      </c>
      <c r="D565" s="109"/>
      <c r="E565" s="109"/>
      <c r="F565" s="109"/>
      <c r="G565" s="109"/>
      <c r="H565" s="700"/>
      <c r="I565" s="701"/>
    </row>
    <row r="566" spans="1:9" ht="12.75" customHeight="1" x14ac:dyDescent="0.2">
      <c r="A566" s="906" t="s">
        <v>567</v>
      </c>
      <c r="B566" s="907" t="s">
        <v>1743</v>
      </c>
      <c r="C566" s="908">
        <v>7600000</v>
      </c>
      <c r="D566" s="908"/>
      <c r="E566" s="304"/>
      <c r="F566" s="908"/>
      <c r="G566" s="908"/>
      <c r="H566" s="700"/>
      <c r="I566" s="701"/>
    </row>
    <row r="567" spans="1:9" ht="12.75" customHeight="1" x14ac:dyDescent="0.2">
      <c r="A567" s="906" t="s">
        <v>577</v>
      </c>
      <c r="B567" s="907" t="s">
        <v>1744</v>
      </c>
      <c r="C567" s="908">
        <v>0</v>
      </c>
      <c r="D567" s="908"/>
      <c r="E567" s="304"/>
      <c r="F567" s="908"/>
      <c r="G567" s="908"/>
      <c r="H567" s="700"/>
      <c r="I567" s="701"/>
    </row>
    <row r="568" spans="1:9" ht="12.75" customHeight="1" x14ac:dyDescent="0.2">
      <c r="A568" s="906" t="s">
        <v>581</v>
      </c>
      <c r="B568" s="907" t="s">
        <v>1745</v>
      </c>
      <c r="C568" s="908">
        <v>0</v>
      </c>
      <c r="D568" s="908"/>
      <c r="E568" s="304"/>
      <c r="F568" s="908"/>
      <c r="G568" s="908"/>
      <c r="H568" s="700"/>
      <c r="I568" s="701"/>
    </row>
    <row r="569" spans="1:9" ht="12.75" customHeight="1" x14ac:dyDescent="0.2">
      <c r="A569" s="906" t="s">
        <v>1746</v>
      </c>
      <c r="B569" s="907" t="s">
        <v>1747</v>
      </c>
      <c r="C569" s="908">
        <v>250000</v>
      </c>
      <c r="D569" s="908"/>
      <c r="E569" s="304"/>
      <c r="F569" s="908"/>
      <c r="G569" s="908"/>
      <c r="H569" s="700"/>
      <c r="I569" s="701"/>
    </row>
    <row r="570" spans="1:9" x14ac:dyDescent="0.2">
      <c r="A570" s="906" t="s">
        <v>585</v>
      </c>
      <c r="B570" s="907" t="s">
        <v>1748</v>
      </c>
      <c r="C570" s="908">
        <v>0</v>
      </c>
      <c r="D570" s="908"/>
      <c r="E570" s="304"/>
      <c r="F570" s="908"/>
      <c r="G570" s="908"/>
      <c r="H570" s="700"/>
      <c r="I570" s="701"/>
    </row>
    <row r="571" spans="1:9" ht="15.75" customHeight="1" x14ac:dyDescent="0.2">
      <c r="A571" s="107">
        <v>3632</v>
      </c>
      <c r="B571" s="663" t="s">
        <v>1403</v>
      </c>
      <c r="C571" s="109">
        <f>SUM(C572:C575)</f>
        <v>1220000</v>
      </c>
      <c r="D571" s="109"/>
      <c r="E571" s="109"/>
      <c r="F571" s="109"/>
      <c r="G571" s="109"/>
      <c r="H571" s="700"/>
      <c r="I571" s="701"/>
    </row>
    <row r="572" spans="1:9" x14ac:dyDescent="0.2">
      <c r="A572" s="906" t="s">
        <v>1749</v>
      </c>
      <c r="B572" s="907" t="s">
        <v>1750</v>
      </c>
      <c r="C572" s="908">
        <v>10000</v>
      </c>
      <c r="D572" s="908"/>
      <c r="E572" s="304"/>
      <c r="F572" s="908"/>
      <c r="G572" s="908"/>
      <c r="H572" s="700"/>
      <c r="I572" s="701"/>
    </row>
    <row r="573" spans="1:9" x14ac:dyDescent="0.2">
      <c r="A573" s="906" t="s">
        <v>1749</v>
      </c>
      <c r="B573" s="913" t="s">
        <v>1751</v>
      </c>
      <c r="C573" s="908">
        <v>5000</v>
      </c>
      <c r="D573" s="908"/>
      <c r="E573" s="304"/>
      <c r="F573" s="908"/>
      <c r="G573" s="908"/>
      <c r="H573" s="700"/>
      <c r="I573" s="701"/>
    </row>
    <row r="574" spans="1:9" ht="12.75" customHeight="1" x14ac:dyDescent="0.2">
      <c r="A574" s="906" t="s">
        <v>588</v>
      </c>
      <c r="B574" s="913" t="s">
        <v>1752</v>
      </c>
      <c r="C574" s="908">
        <v>1200000</v>
      </c>
      <c r="D574" s="908"/>
      <c r="E574" s="304"/>
      <c r="F574" s="908"/>
      <c r="G574" s="908"/>
      <c r="H574" s="700"/>
      <c r="I574" s="701"/>
    </row>
    <row r="575" spans="1:9" x14ac:dyDescent="0.2">
      <c r="A575" s="906" t="s">
        <v>1753</v>
      </c>
      <c r="B575" s="913" t="s">
        <v>1754</v>
      </c>
      <c r="C575" s="908">
        <v>5000</v>
      </c>
      <c r="D575" s="915"/>
      <c r="E575" s="304"/>
      <c r="F575" s="908"/>
      <c r="G575" s="908"/>
      <c r="H575" s="700"/>
      <c r="I575" s="701"/>
    </row>
    <row r="576" spans="1:9" ht="13.5" customHeight="1" x14ac:dyDescent="0.2">
      <c r="A576" s="107">
        <v>3633</v>
      </c>
      <c r="B576" s="663" t="s">
        <v>1409</v>
      </c>
      <c r="C576" s="109">
        <f>SUM(C577:C578)</f>
        <v>400000</v>
      </c>
      <c r="D576" s="109"/>
      <c r="E576" s="109"/>
      <c r="F576" s="109"/>
      <c r="G576" s="109"/>
      <c r="H576" s="700"/>
      <c r="I576" s="701"/>
    </row>
    <row r="577" spans="1:116" ht="12.75" customHeight="1" x14ac:dyDescent="0.2">
      <c r="A577" s="906" t="s">
        <v>592</v>
      </c>
      <c r="B577" s="907" t="s">
        <v>593</v>
      </c>
      <c r="C577" s="915">
        <v>0</v>
      </c>
      <c r="D577" s="143"/>
      <c r="E577" s="915"/>
      <c r="F577" s="911"/>
      <c r="G577" s="915"/>
      <c r="H577" s="700"/>
      <c r="I577" s="701"/>
    </row>
    <row r="578" spans="1:116" s="955" customFormat="1" ht="12.75" customHeight="1" x14ac:dyDescent="0.2">
      <c r="A578" s="914" t="s">
        <v>1755</v>
      </c>
      <c r="B578" s="910" t="s">
        <v>1756</v>
      </c>
      <c r="C578" s="503">
        <v>400000</v>
      </c>
      <c r="D578" s="241"/>
      <c r="E578" s="32"/>
      <c r="F578" s="241"/>
      <c r="G578" s="503"/>
      <c r="H578" s="752"/>
      <c r="I578" s="753"/>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row>
    <row r="579" spans="1:116" ht="15" customHeight="1" x14ac:dyDescent="0.25">
      <c r="A579" s="64"/>
      <c r="B579" s="64" t="s">
        <v>1757</v>
      </c>
      <c r="C579" s="286">
        <f>SUM(C580:C580)</f>
        <v>400000</v>
      </c>
      <c r="D579" s="287"/>
      <c r="E579" s="950"/>
      <c r="F579" s="950"/>
      <c r="G579" s="286"/>
      <c r="H579" s="876"/>
    </row>
    <row r="580" spans="1:116" ht="15" customHeight="1" x14ac:dyDescent="0.2">
      <c r="A580" s="984" t="s">
        <v>603</v>
      </c>
      <c r="B580" s="985" t="s">
        <v>1758</v>
      </c>
      <c r="C580" s="986">
        <v>400000</v>
      </c>
      <c r="D580" s="986"/>
      <c r="E580" s="947"/>
      <c r="F580" s="986"/>
      <c r="G580" s="986"/>
      <c r="H580" s="852"/>
      <c r="I580" s="912"/>
    </row>
    <row r="581" spans="1:116" x14ac:dyDescent="0.2">
      <c r="A581" s="987"/>
      <c r="B581" s="988"/>
      <c r="C581" s="503"/>
      <c r="D581" s="503"/>
      <c r="E581" s="241"/>
      <c r="F581" s="503"/>
      <c r="G581" s="503"/>
      <c r="H581" s="752"/>
      <c r="I581" s="753"/>
    </row>
    <row r="582" spans="1:116" ht="20.25" x14ac:dyDescent="0.2">
      <c r="A582" s="622"/>
      <c r="B582" s="989" t="s">
        <v>31</v>
      </c>
      <c r="C582" s="617">
        <f>SUM(C583:C583)</f>
        <v>15000</v>
      </c>
      <c r="D582" s="617"/>
      <c r="E582" s="637"/>
      <c r="F582" s="617"/>
      <c r="G582" s="617"/>
      <c r="H582" s="876"/>
    </row>
    <row r="583" spans="1:116" x14ac:dyDescent="0.2">
      <c r="A583" s="990" t="s">
        <v>1759</v>
      </c>
      <c r="B583" s="991" t="s">
        <v>1760</v>
      </c>
      <c r="C583" s="105">
        <v>15000</v>
      </c>
      <c r="D583" s="992"/>
      <c r="E583" s="334"/>
      <c r="F583" s="993"/>
      <c r="G583" s="105"/>
      <c r="H583" s="852"/>
      <c r="I583" s="912"/>
    </row>
    <row r="584" spans="1:116" s="244" customFormat="1" ht="12.75" customHeight="1" x14ac:dyDescent="0.25">
      <c r="A584" s="994"/>
      <c r="B584" s="995"/>
      <c r="C584" s="266"/>
      <c r="D584" s="996"/>
      <c r="E584" s="185"/>
      <c r="F584" s="266"/>
      <c r="G584" s="266"/>
      <c r="H584" s="997"/>
      <c r="I584" s="998"/>
    </row>
    <row r="585" spans="1:116" s="98" customFormat="1" ht="20.25" x14ac:dyDescent="0.3">
      <c r="A585" s="64"/>
      <c r="B585" s="649" t="s">
        <v>608</v>
      </c>
      <c r="C585" s="617">
        <f>SUM(C586:C589)</f>
        <v>15625044</v>
      </c>
      <c r="D585" s="617"/>
      <c r="E585" s="637"/>
      <c r="F585" s="617"/>
      <c r="G585" s="617"/>
      <c r="H585" s="136"/>
      <c r="I585" s="575"/>
    </row>
    <row r="586" spans="1:116" s="98" customFormat="1" ht="29.25" customHeight="1" x14ac:dyDescent="0.2">
      <c r="A586" s="103">
        <v>2141</v>
      </c>
      <c r="B586" s="991" t="s">
        <v>1761</v>
      </c>
      <c r="C586" s="105">
        <v>871332</v>
      </c>
      <c r="D586" s="172"/>
      <c r="E586" s="181"/>
      <c r="F586" s="105"/>
      <c r="G586" s="105"/>
      <c r="H586" s="761"/>
      <c r="I586" s="762"/>
    </row>
    <row r="587" spans="1:116" s="98" customFormat="1" ht="84.75" x14ac:dyDescent="0.2">
      <c r="A587" s="107">
        <v>2143</v>
      </c>
      <c r="B587" s="666" t="s">
        <v>1762</v>
      </c>
      <c r="C587" s="105">
        <v>13609712</v>
      </c>
      <c r="D587" s="181"/>
      <c r="E587" s="181"/>
      <c r="F587" s="109"/>
      <c r="G587" s="105"/>
      <c r="H587" s="696"/>
      <c r="I587" s="697"/>
    </row>
    <row r="588" spans="1:116" s="98" customFormat="1" ht="27.75" customHeight="1" x14ac:dyDescent="0.2">
      <c r="A588" s="107">
        <v>3399</v>
      </c>
      <c r="B588" s="666" t="s">
        <v>1763</v>
      </c>
      <c r="C588" s="105">
        <v>70000</v>
      </c>
      <c r="D588" s="181"/>
      <c r="E588" s="181"/>
      <c r="F588" s="109"/>
      <c r="G588" s="105"/>
      <c r="H588" s="696"/>
      <c r="I588" s="697"/>
    </row>
    <row r="589" spans="1:116" s="98" customFormat="1" ht="29.25" customHeight="1" x14ac:dyDescent="0.2">
      <c r="A589" s="107">
        <v>6223</v>
      </c>
      <c r="B589" s="666" t="s">
        <v>1764</v>
      </c>
      <c r="C589" s="105">
        <v>1074000</v>
      </c>
      <c r="D589" s="181"/>
      <c r="E589" s="181"/>
      <c r="F589" s="105"/>
      <c r="G589" s="105"/>
      <c r="H589" s="696"/>
      <c r="I589" s="697"/>
    </row>
    <row r="590" spans="1:116" s="98" customFormat="1" x14ac:dyDescent="0.2">
      <c r="A590" s="999"/>
      <c r="B590" s="1000"/>
      <c r="C590" s="266"/>
      <c r="D590" s="1001"/>
      <c r="E590" s="185"/>
      <c r="F590" s="266"/>
      <c r="G590" s="266"/>
      <c r="H590" s="1002"/>
      <c r="I590" s="996"/>
    </row>
    <row r="591" spans="1:116" s="98" customFormat="1" ht="20.25" x14ac:dyDescent="0.2">
      <c r="A591" s="283"/>
      <c r="B591" s="1003" t="s">
        <v>33</v>
      </c>
      <c r="C591" s="1004">
        <f>SUM(C592,C593)</f>
        <v>11266280</v>
      </c>
      <c r="D591" s="637"/>
      <c r="E591" s="637"/>
      <c r="F591" s="617"/>
      <c r="G591" s="1004"/>
      <c r="H591" s="136"/>
      <c r="I591" s="575"/>
    </row>
    <row r="592" spans="1:116" s="98" customFormat="1" ht="24.75" x14ac:dyDescent="0.2">
      <c r="A592" s="107">
        <v>2223</v>
      </c>
      <c r="B592" s="666" t="s">
        <v>1765</v>
      </c>
      <c r="C592" s="173">
        <v>87000</v>
      </c>
      <c r="D592" s="173"/>
      <c r="E592" s="919"/>
      <c r="F592" s="105"/>
      <c r="G592" s="173"/>
      <c r="H592" s="761"/>
      <c r="I592" s="762"/>
    </row>
    <row r="593" spans="1:9" s="98" customFormat="1" x14ac:dyDescent="0.2">
      <c r="A593" s="107">
        <v>2292</v>
      </c>
      <c r="B593" s="663" t="s">
        <v>1766</v>
      </c>
      <c r="C593" s="105">
        <f>SUM(C594:C598)</f>
        <v>11179280</v>
      </c>
      <c r="D593" s="105"/>
      <c r="E593" s="919"/>
      <c r="F593" s="105"/>
      <c r="G593" s="105"/>
      <c r="H593" s="696"/>
      <c r="I593" s="697"/>
    </row>
    <row r="594" spans="1:9" s="98" customFormat="1" x14ac:dyDescent="0.2">
      <c r="A594" s="107"/>
      <c r="B594" s="672" t="s">
        <v>617</v>
      </c>
      <c r="C594" s="114">
        <v>1917280</v>
      </c>
      <c r="D594" s="113"/>
      <c r="E594" s="296"/>
      <c r="F594" s="113"/>
      <c r="G594" s="114"/>
      <c r="H594" s="696"/>
      <c r="I594" s="697"/>
    </row>
    <row r="595" spans="1:9" s="98" customFormat="1" x14ac:dyDescent="0.2">
      <c r="A595" s="107"/>
      <c r="B595" s="672" t="s">
        <v>1767</v>
      </c>
      <c r="C595" s="114">
        <v>8500000</v>
      </c>
      <c r="D595" s="113"/>
      <c r="E595" s="296"/>
      <c r="F595" s="113"/>
      <c r="G595" s="114"/>
      <c r="H595" s="696"/>
      <c r="I595" s="697"/>
    </row>
    <row r="596" spans="1:9" s="98" customFormat="1" x14ac:dyDescent="0.2">
      <c r="A596" s="107"/>
      <c r="B596" s="683" t="s">
        <v>1768</v>
      </c>
      <c r="C596" s="114">
        <v>350000</v>
      </c>
      <c r="D596" s="113"/>
      <c r="E596" s="296"/>
      <c r="F596" s="113"/>
      <c r="G596" s="114"/>
      <c r="H596" s="696"/>
      <c r="I596" s="697"/>
    </row>
    <row r="597" spans="1:9" s="98" customFormat="1" x14ac:dyDescent="0.2">
      <c r="A597" s="697"/>
      <c r="B597" s="1005" t="s">
        <v>1769</v>
      </c>
      <c r="C597" s="113">
        <v>400000</v>
      </c>
      <c r="D597" s="387"/>
      <c r="E597" s="296"/>
      <c r="F597" s="113"/>
      <c r="G597" s="113"/>
      <c r="H597" s="696"/>
      <c r="I597" s="697"/>
    </row>
    <row r="598" spans="1:9" s="98" customFormat="1" x14ac:dyDescent="0.2">
      <c r="A598" s="805"/>
      <c r="B598" s="1005" t="s">
        <v>1770</v>
      </c>
      <c r="C598" s="113">
        <v>12000</v>
      </c>
      <c r="D598" s="387"/>
      <c r="E598" s="296"/>
      <c r="F598" s="113"/>
      <c r="G598" s="113"/>
      <c r="H598" s="696"/>
      <c r="I598" s="697"/>
    </row>
    <row r="599" spans="1:9" s="98" customFormat="1" x14ac:dyDescent="0.2">
      <c r="A599" s="805"/>
      <c r="B599" s="1005"/>
      <c r="C599" s="166"/>
      <c r="D599" s="1006"/>
      <c r="E599" s="32"/>
      <c r="F599" s="143"/>
      <c r="G599" s="166"/>
      <c r="H599" s="1002"/>
      <c r="I599" s="996"/>
    </row>
    <row r="600" spans="1:9" s="98" customFormat="1" ht="20.25" x14ac:dyDescent="0.3">
      <c r="A600" s="64"/>
      <c r="B600" s="649" t="s">
        <v>34</v>
      </c>
      <c r="C600" s="362">
        <f>SUM(C601:C602)</f>
        <v>162000</v>
      </c>
      <c r="D600" s="362"/>
      <c r="E600" s="362"/>
      <c r="F600" s="1007"/>
      <c r="G600" s="362"/>
      <c r="H600" s="136"/>
      <c r="I600" s="575"/>
    </row>
    <row r="601" spans="1:9" s="98" customFormat="1" ht="12.75" customHeight="1" x14ac:dyDescent="0.2">
      <c r="A601" s="107">
        <v>2223</v>
      </c>
      <c r="B601" s="663" t="s">
        <v>1771</v>
      </c>
      <c r="C601" s="105">
        <v>150000</v>
      </c>
      <c r="D601" s="105"/>
      <c r="E601" s="919"/>
      <c r="F601" s="105"/>
      <c r="G601" s="105"/>
      <c r="H601" s="761"/>
      <c r="I601" s="762"/>
    </row>
    <row r="602" spans="1:9" s="98" customFormat="1" x14ac:dyDescent="0.2">
      <c r="A602" s="107">
        <v>6171</v>
      </c>
      <c r="B602" s="663" t="s">
        <v>1772</v>
      </c>
      <c r="C602" s="105">
        <v>12000</v>
      </c>
      <c r="D602" s="109"/>
      <c r="E602" s="153"/>
      <c r="F602" s="109"/>
      <c r="G602" s="105"/>
      <c r="H602" s="696"/>
      <c r="I602" s="697"/>
    </row>
    <row r="603" spans="1:9" s="98" customFormat="1" x14ac:dyDescent="0.2">
      <c r="A603" s="364"/>
      <c r="B603" s="1008"/>
      <c r="C603" s="266"/>
      <c r="D603" s="365"/>
      <c r="E603" s="324"/>
      <c r="F603" s="266"/>
      <c r="G603" s="266"/>
      <c r="H603" s="1002"/>
      <c r="I603" s="996"/>
    </row>
    <row r="604" spans="1:9" s="98" customFormat="1" ht="20.25" x14ac:dyDescent="0.3">
      <c r="A604" s="283"/>
      <c r="B604" s="93" t="s">
        <v>624</v>
      </c>
      <c r="C604" s="362">
        <f>SUM(C605:C607)</f>
        <v>1000000</v>
      </c>
      <c r="D604" s="1007"/>
      <c r="E604" s="362"/>
      <c r="F604" s="1007"/>
      <c r="G604" s="362"/>
      <c r="H604" s="136"/>
      <c r="I604" s="575"/>
    </row>
    <row r="605" spans="1:9" s="98" customFormat="1" x14ac:dyDescent="0.2">
      <c r="A605" s="107">
        <v>6118</v>
      </c>
      <c r="B605" s="103" t="s">
        <v>1773</v>
      </c>
      <c r="C605" s="181">
        <v>0</v>
      </c>
      <c r="D605" s="109"/>
      <c r="E605" s="153"/>
      <c r="F605" s="109"/>
      <c r="G605" s="181"/>
      <c r="H605" s="761"/>
      <c r="I605" s="762"/>
    </row>
    <row r="606" spans="1:9" s="98" customFormat="1" x14ac:dyDescent="0.2">
      <c r="A606" s="364">
        <v>6117</v>
      </c>
      <c r="B606" s="107" t="s">
        <v>1774</v>
      </c>
      <c r="C606" s="181">
        <v>500000</v>
      </c>
      <c r="D606" s="109"/>
      <c r="E606" s="153"/>
      <c r="F606" s="109"/>
      <c r="G606" s="181"/>
      <c r="H606" s="696"/>
      <c r="I606" s="697"/>
    </row>
    <row r="607" spans="1:9" s="98" customFormat="1" x14ac:dyDescent="0.2">
      <c r="A607" s="107">
        <v>6115</v>
      </c>
      <c r="B607" s="364" t="s">
        <v>625</v>
      </c>
      <c r="C607" s="181">
        <v>500000</v>
      </c>
      <c r="D607" s="109"/>
      <c r="E607" s="153"/>
      <c r="F607" s="381"/>
      <c r="G607" s="181"/>
      <c r="H607" s="696"/>
      <c r="I607" s="697"/>
    </row>
    <row r="608" spans="1:9" s="98" customFormat="1" x14ac:dyDescent="0.2">
      <c r="A608" s="636"/>
      <c r="B608" s="132"/>
      <c r="C608" s="366"/>
      <c r="D608" s="135"/>
      <c r="E608" s="1009"/>
      <c r="F608" s="365"/>
      <c r="G608" s="366"/>
      <c r="H608" s="1002"/>
      <c r="I608" s="996"/>
    </row>
    <row r="609" spans="1:9" customFormat="1" ht="20.25" x14ac:dyDescent="0.3">
      <c r="A609" s="622"/>
      <c r="B609" s="1010" t="s">
        <v>36</v>
      </c>
      <c r="C609" s="1011">
        <f>C610+C654+C681</f>
        <v>112714300</v>
      </c>
      <c r="D609" s="362"/>
      <c r="E609" s="363"/>
      <c r="F609" s="362"/>
      <c r="G609" s="1011"/>
      <c r="H609" s="1012"/>
      <c r="I609" s="640"/>
    </row>
    <row r="610" spans="1:9" customFormat="1" ht="15.75" x14ac:dyDescent="0.25">
      <c r="A610" s="64"/>
      <c r="B610" s="1013" t="s">
        <v>627</v>
      </c>
      <c r="C610" s="137">
        <f>SUM(C611,C627,C652,C647)</f>
        <v>44001000</v>
      </c>
      <c r="D610" s="137"/>
      <c r="E610" s="581"/>
      <c r="F610" s="137"/>
      <c r="G610" s="137"/>
      <c r="H610" s="1012"/>
      <c r="I610" s="640"/>
    </row>
    <row r="611" spans="1:9" customFormat="1" x14ac:dyDescent="0.2">
      <c r="A611" s="103">
        <v>3111</v>
      </c>
      <c r="B611" s="991" t="s">
        <v>628</v>
      </c>
      <c r="C611" s="173">
        <f>SUM(C612:C614)</f>
        <v>9931000</v>
      </c>
      <c r="D611" s="173"/>
      <c r="E611" s="292"/>
      <c r="F611" s="173"/>
      <c r="G611" s="173"/>
      <c r="H611" s="1014"/>
      <c r="I611" s="1015"/>
    </row>
    <row r="612" spans="1:9" customFormat="1" x14ac:dyDescent="0.2">
      <c r="A612" s="112"/>
      <c r="B612" s="1016" t="s">
        <v>629</v>
      </c>
      <c r="C612" s="451">
        <f t="shared" ref="C612:C614" si="21">+C616+C620+C624</f>
        <v>8544000</v>
      </c>
      <c r="D612" s="451"/>
      <c r="E612" s="1017"/>
      <c r="F612" s="451"/>
      <c r="G612" s="451"/>
      <c r="H612" s="807"/>
      <c r="I612" s="737"/>
    </row>
    <row r="613" spans="1:9" customFormat="1" x14ac:dyDescent="0.2">
      <c r="A613" s="112"/>
      <c r="B613" s="1016" t="s">
        <v>1775</v>
      </c>
      <c r="C613" s="451">
        <f t="shared" si="21"/>
        <v>937000</v>
      </c>
      <c r="D613" s="451"/>
      <c r="E613" s="1017"/>
      <c r="F613" s="451"/>
      <c r="G613" s="451"/>
      <c r="H613" s="807"/>
      <c r="I613" s="737"/>
    </row>
    <row r="614" spans="1:9" customFormat="1" x14ac:dyDescent="0.2">
      <c r="A614" s="112"/>
      <c r="B614" s="1016" t="s">
        <v>1776</v>
      </c>
      <c r="C614" s="451">
        <f t="shared" si="21"/>
        <v>450000</v>
      </c>
      <c r="D614" s="451"/>
      <c r="E614" s="1017"/>
      <c r="F614" s="451"/>
      <c r="G614" s="451"/>
      <c r="H614" s="807"/>
      <c r="I614" s="737"/>
    </row>
    <row r="615" spans="1:9" customFormat="1" x14ac:dyDescent="0.2">
      <c r="A615" s="112"/>
      <c r="B615" s="683" t="s">
        <v>1777</v>
      </c>
      <c r="C615" s="109">
        <f>C616+C617+C618</f>
        <v>2687000</v>
      </c>
      <c r="D615" s="109"/>
      <c r="E615" s="153"/>
      <c r="F615" s="109"/>
      <c r="G615" s="109"/>
      <c r="H615" s="807"/>
      <c r="I615" s="737"/>
    </row>
    <row r="616" spans="1:9" customFormat="1" x14ac:dyDescent="0.2">
      <c r="A616" s="112"/>
      <c r="B616" s="683" t="s">
        <v>1778</v>
      </c>
      <c r="C616" s="449">
        <v>2673000</v>
      </c>
      <c r="D616" s="451"/>
      <c r="E616" s="1017"/>
      <c r="F616" s="449"/>
      <c r="G616" s="449"/>
      <c r="H616" s="807"/>
      <c r="I616" s="737"/>
    </row>
    <row r="617" spans="1:9" customFormat="1" ht="24.75" x14ac:dyDescent="0.2">
      <c r="A617" s="112" t="s">
        <v>634</v>
      </c>
      <c r="B617" s="683" t="s">
        <v>1779</v>
      </c>
      <c r="C617" s="449">
        <v>14000</v>
      </c>
      <c r="D617" s="451"/>
      <c r="E617" s="1017"/>
      <c r="F617" s="449"/>
      <c r="G617" s="449"/>
      <c r="H617" s="807"/>
      <c r="I617" s="737"/>
    </row>
    <row r="618" spans="1:9" customFormat="1" x14ac:dyDescent="0.2">
      <c r="A618" s="112"/>
      <c r="B618" s="683" t="s">
        <v>1780</v>
      </c>
      <c r="C618" s="449">
        <v>0</v>
      </c>
      <c r="D618" s="451"/>
      <c r="E618" s="1017"/>
      <c r="F618" s="449"/>
      <c r="G618" s="449"/>
      <c r="H618" s="807"/>
      <c r="I618" s="737"/>
    </row>
    <row r="619" spans="1:9" customFormat="1" ht="15" x14ac:dyDescent="0.2">
      <c r="A619" s="112"/>
      <c r="B619" s="1018" t="s">
        <v>1781</v>
      </c>
      <c r="C619" s="446">
        <f>SUM(C620:C622)</f>
        <v>4000000</v>
      </c>
      <c r="D619" s="446"/>
      <c r="E619" s="1019"/>
      <c r="F619" s="446"/>
      <c r="G619" s="446"/>
      <c r="H619" s="807"/>
      <c r="I619" s="737"/>
    </row>
    <row r="620" spans="1:9" customFormat="1" x14ac:dyDescent="0.2">
      <c r="A620" s="112"/>
      <c r="B620" s="683" t="s">
        <v>1782</v>
      </c>
      <c r="C620" s="449">
        <f>70000+3075000</f>
        <v>3145000</v>
      </c>
      <c r="D620" s="451"/>
      <c r="E620" s="1017"/>
      <c r="F620" s="449"/>
      <c r="G620" s="449"/>
      <c r="H620" s="807"/>
      <c r="I620" s="737"/>
    </row>
    <row r="621" spans="1:9" customFormat="1" ht="36.75" x14ac:dyDescent="0.2">
      <c r="A621" s="112"/>
      <c r="B621" s="683" t="s">
        <v>1783</v>
      </c>
      <c r="C621" s="449">
        <v>455000</v>
      </c>
      <c r="D621" s="451"/>
      <c r="E621" s="1017"/>
      <c r="F621" s="449"/>
      <c r="G621" s="449"/>
      <c r="H621" s="807"/>
      <c r="I621" s="737"/>
    </row>
    <row r="622" spans="1:9" customFormat="1" x14ac:dyDescent="0.2">
      <c r="A622" s="112"/>
      <c r="B622" s="683" t="s">
        <v>1784</v>
      </c>
      <c r="C622" s="449">
        <v>400000</v>
      </c>
      <c r="D622" s="451"/>
      <c r="E622" s="1017"/>
      <c r="F622" s="449"/>
      <c r="G622" s="449"/>
      <c r="H622" s="807"/>
      <c r="I622" s="737"/>
    </row>
    <row r="623" spans="1:9" customFormat="1" x14ac:dyDescent="0.2">
      <c r="A623" s="112"/>
      <c r="B623" s="683" t="s">
        <v>1785</v>
      </c>
      <c r="C623" s="446">
        <f>SUM(C624:C626)</f>
        <v>3244000</v>
      </c>
      <c r="D623" s="1020"/>
      <c r="E623" s="1021"/>
      <c r="F623" s="446"/>
      <c r="G623" s="446"/>
      <c r="H623" s="807"/>
      <c r="I623" s="737"/>
    </row>
    <row r="624" spans="1:9" customFormat="1" x14ac:dyDescent="0.2">
      <c r="A624" s="112"/>
      <c r="B624" s="683" t="s">
        <v>1786</v>
      </c>
      <c r="C624" s="449">
        <v>2726000</v>
      </c>
      <c r="D624" s="451"/>
      <c r="E624" s="1017"/>
      <c r="F624" s="449"/>
      <c r="G624" s="449"/>
      <c r="H624" s="807"/>
      <c r="I624" s="737"/>
    </row>
    <row r="625" spans="1:9" customFormat="1" ht="24.75" x14ac:dyDescent="0.2">
      <c r="A625" s="112"/>
      <c r="B625" s="683" t="s">
        <v>1787</v>
      </c>
      <c r="C625" s="449">
        <v>468000</v>
      </c>
      <c r="D625" s="451"/>
      <c r="E625" s="1017"/>
      <c r="F625" s="449"/>
      <c r="G625" s="449"/>
      <c r="H625" s="807"/>
      <c r="I625" s="737"/>
    </row>
    <row r="626" spans="1:9" customFormat="1" x14ac:dyDescent="0.2">
      <c r="A626" s="112"/>
      <c r="B626" s="683" t="s">
        <v>1788</v>
      </c>
      <c r="C626" s="449">
        <v>50000</v>
      </c>
      <c r="D626" s="451"/>
      <c r="E626" s="1017"/>
      <c r="F626" s="449"/>
      <c r="G626" s="449"/>
      <c r="H626" s="807"/>
      <c r="I626" s="737"/>
    </row>
    <row r="627" spans="1:9" customFormat="1" x14ac:dyDescent="0.2">
      <c r="A627" s="107">
        <v>3113</v>
      </c>
      <c r="B627" s="666" t="s">
        <v>644</v>
      </c>
      <c r="C627" s="446">
        <f>SUM(C628:C631)</f>
        <v>31532000</v>
      </c>
      <c r="D627" s="446"/>
      <c r="E627" s="1019"/>
      <c r="F627" s="446"/>
      <c r="G627" s="446"/>
      <c r="H627" s="807"/>
      <c r="I627" s="737"/>
    </row>
    <row r="628" spans="1:9" customFormat="1" x14ac:dyDescent="0.2">
      <c r="A628" s="107"/>
      <c r="B628" s="683" t="s">
        <v>645</v>
      </c>
      <c r="C628" s="449">
        <v>548000</v>
      </c>
      <c r="D628" s="451"/>
      <c r="E628" s="1017"/>
      <c r="F628" s="449"/>
      <c r="G628" s="449"/>
      <c r="H628" s="807"/>
      <c r="I628" s="737"/>
    </row>
    <row r="629" spans="1:9" customFormat="1" x14ac:dyDescent="0.2">
      <c r="A629" s="112"/>
      <c r="B629" s="683" t="s">
        <v>646</v>
      </c>
      <c r="C629" s="451">
        <f t="shared" ref="C629:C630" si="22">+C633+C637+C640+C644</f>
        <v>26899000</v>
      </c>
      <c r="D629" s="451"/>
      <c r="E629" s="1017"/>
      <c r="F629" s="451"/>
      <c r="G629" s="451"/>
      <c r="H629" s="807"/>
      <c r="I629" s="737"/>
    </row>
    <row r="630" spans="1:9" customFormat="1" x14ac:dyDescent="0.2">
      <c r="A630" s="112"/>
      <c r="B630" s="683" t="s">
        <v>1789</v>
      </c>
      <c r="C630" s="451">
        <f t="shared" si="22"/>
        <v>2123000</v>
      </c>
      <c r="D630" s="451"/>
      <c r="E630" s="1017"/>
      <c r="F630" s="451"/>
      <c r="G630" s="451"/>
      <c r="H630" s="807"/>
      <c r="I630" s="737"/>
    </row>
    <row r="631" spans="1:9" customFormat="1" x14ac:dyDescent="0.2">
      <c r="A631" s="112"/>
      <c r="B631" s="683" t="s">
        <v>1790</v>
      </c>
      <c r="C631" s="451">
        <f>+C635+C642+C646</f>
        <v>1962000</v>
      </c>
      <c r="D631" s="451"/>
      <c r="E631" s="1017"/>
      <c r="F631" s="451"/>
      <c r="G631" s="451"/>
      <c r="H631" s="807"/>
      <c r="I631" s="737"/>
    </row>
    <row r="632" spans="1:9" customFormat="1" x14ac:dyDescent="0.2">
      <c r="A632" s="112"/>
      <c r="B632" s="683" t="s">
        <v>1791</v>
      </c>
      <c r="C632" s="446">
        <f>SUM(C633:C635)</f>
        <v>10921000</v>
      </c>
      <c r="D632" s="446"/>
      <c r="E632" s="1019"/>
      <c r="F632" s="446"/>
      <c r="G632" s="446"/>
      <c r="H632" s="807"/>
      <c r="I632" s="737"/>
    </row>
    <row r="633" spans="1:9" customFormat="1" x14ac:dyDescent="0.2">
      <c r="A633" s="112"/>
      <c r="B633" s="683" t="s">
        <v>1792</v>
      </c>
      <c r="C633" s="449">
        <v>9498000</v>
      </c>
      <c r="D633" s="1022"/>
      <c r="E633" s="1017"/>
      <c r="F633" s="449"/>
      <c r="G633" s="449"/>
      <c r="H633" s="807"/>
      <c r="I633" s="737"/>
    </row>
    <row r="634" spans="1:9" customFormat="1" ht="36.75" x14ac:dyDescent="0.2">
      <c r="A634" s="112"/>
      <c r="B634" s="683" t="s">
        <v>1793</v>
      </c>
      <c r="C634" s="449">
        <v>1131000</v>
      </c>
      <c r="D634" s="451"/>
      <c r="E634" s="1017"/>
      <c r="F634" s="449"/>
      <c r="G634" s="449"/>
      <c r="H634" s="807"/>
      <c r="I634" s="737"/>
    </row>
    <row r="635" spans="1:9" customFormat="1" x14ac:dyDescent="0.2">
      <c r="A635" s="112"/>
      <c r="B635" s="683" t="s">
        <v>1794</v>
      </c>
      <c r="C635" s="449">
        <v>292000</v>
      </c>
      <c r="D635" s="451"/>
      <c r="E635" s="1017"/>
      <c r="F635" s="449"/>
      <c r="G635" s="449"/>
      <c r="H635" s="807"/>
      <c r="I635" s="737"/>
    </row>
    <row r="636" spans="1:9" customFormat="1" x14ac:dyDescent="0.2">
      <c r="A636" s="112"/>
      <c r="B636" s="683" t="s">
        <v>1795</v>
      </c>
      <c r="C636" s="446">
        <f>SUM(C637:C638)</f>
        <v>5733000</v>
      </c>
      <c r="D636" s="446"/>
      <c r="E636" s="1019"/>
      <c r="F636" s="446"/>
      <c r="G636" s="446"/>
      <c r="H636" s="807"/>
      <c r="I636" s="737"/>
    </row>
    <row r="637" spans="1:9" customFormat="1" x14ac:dyDescent="0.2">
      <c r="A637" s="112"/>
      <c r="B637" s="683" t="s">
        <v>1796</v>
      </c>
      <c r="C637" s="449">
        <v>5433000</v>
      </c>
      <c r="D637" s="451"/>
      <c r="E637" s="1017"/>
      <c r="F637" s="449"/>
      <c r="G637" s="449"/>
      <c r="H637" s="807"/>
      <c r="I637" s="737"/>
    </row>
    <row r="638" spans="1:9" customFormat="1" ht="24.75" x14ac:dyDescent="0.2">
      <c r="A638" s="112"/>
      <c r="B638" s="683" t="s">
        <v>1797</v>
      </c>
      <c r="C638" s="449">
        <v>300000</v>
      </c>
      <c r="D638" s="451"/>
      <c r="E638" s="1017"/>
      <c r="F638" s="449"/>
      <c r="G638" s="449"/>
      <c r="H638" s="807"/>
      <c r="I638" s="737"/>
    </row>
    <row r="639" spans="1:9" customFormat="1" x14ac:dyDescent="0.2">
      <c r="A639" s="112"/>
      <c r="B639" s="683" t="s">
        <v>1798</v>
      </c>
      <c r="C639" s="446">
        <f>SUM(C640:C642)</f>
        <v>5192000</v>
      </c>
      <c r="D639" s="446"/>
      <c r="E639" s="1019"/>
      <c r="F639" s="446"/>
      <c r="G639" s="446"/>
      <c r="H639" s="807"/>
      <c r="I639" s="737"/>
    </row>
    <row r="640" spans="1:9" customFormat="1" x14ac:dyDescent="0.2">
      <c r="A640" s="112"/>
      <c r="B640" s="683" t="s">
        <v>1799</v>
      </c>
      <c r="C640" s="449">
        <v>4927000</v>
      </c>
      <c r="D640" s="451"/>
      <c r="E640" s="1017"/>
      <c r="F640" s="449"/>
      <c r="G640" s="449"/>
      <c r="H640" s="807"/>
      <c r="I640" s="737"/>
    </row>
    <row r="641" spans="1:9" customFormat="1" ht="24.75" x14ac:dyDescent="0.2">
      <c r="A641" s="112"/>
      <c r="B641" s="683" t="s">
        <v>1800</v>
      </c>
      <c r="C641" s="449">
        <v>265000</v>
      </c>
      <c r="D641" s="451"/>
      <c r="E641" s="1017"/>
      <c r="F641" s="449"/>
      <c r="G641" s="449"/>
      <c r="H641" s="807"/>
      <c r="I641" s="737"/>
    </row>
    <row r="642" spans="1:9" customFormat="1" ht="24.75" x14ac:dyDescent="0.2">
      <c r="A642" s="112"/>
      <c r="B642" s="683" t="s">
        <v>1801</v>
      </c>
      <c r="C642" s="449">
        <v>0</v>
      </c>
      <c r="D642" s="451"/>
      <c r="E642" s="1017"/>
      <c r="F642" s="449"/>
      <c r="G642" s="449"/>
      <c r="H642" s="807"/>
      <c r="I642" s="737"/>
    </row>
    <row r="643" spans="1:9" customFormat="1" x14ac:dyDescent="0.2">
      <c r="A643" s="112"/>
      <c r="B643" s="683" t="s">
        <v>1802</v>
      </c>
      <c r="C643" s="446">
        <f>SUM(C644:C646)</f>
        <v>9138000</v>
      </c>
      <c r="D643" s="446"/>
      <c r="E643" s="1019"/>
      <c r="F643" s="446"/>
      <c r="G643" s="446"/>
      <c r="H643" s="807"/>
      <c r="I643" s="737"/>
    </row>
    <row r="644" spans="1:9" customFormat="1" x14ac:dyDescent="0.2">
      <c r="A644" s="112"/>
      <c r="B644" s="683" t="s">
        <v>1803</v>
      </c>
      <c r="C644" s="449">
        <v>7041000</v>
      </c>
      <c r="D644" s="451"/>
      <c r="E644" s="1023"/>
      <c r="F644" s="449"/>
      <c r="G644" s="449"/>
      <c r="H644" s="807"/>
      <c r="I644" s="737"/>
    </row>
    <row r="645" spans="1:9" customFormat="1" ht="24.75" x14ac:dyDescent="0.2">
      <c r="A645" s="112"/>
      <c r="B645" s="683" t="s">
        <v>1804</v>
      </c>
      <c r="C645" s="449">
        <v>427000</v>
      </c>
      <c r="D645" s="1024"/>
      <c r="E645" s="1025"/>
      <c r="F645" s="449"/>
      <c r="G645" s="449"/>
      <c r="H645" s="807"/>
      <c r="I645" s="737"/>
    </row>
    <row r="646" spans="1:9" customFormat="1" ht="25.5" x14ac:dyDescent="0.2">
      <c r="A646" s="112"/>
      <c r="B646" s="683" t="s">
        <v>1805</v>
      </c>
      <c r="C646" s="449">
        <v>1670000</v>
      </c>
      <c r="D646" s="451"/>
      <c r="E646" s="1017"/>
      <c r="F646" s="449"/>
      <c r="G646" s="449"/>
      <c r="H646" s="807"/>
      <c r="I646" s="737"/>
    </row>
    <row r="647" spans="1:9" customFormat="1" x14ac:dyDescent="0.2">
      <c r="A647" s="107">
        <v>3233</v>
      </c>
      <c r="B647" s="666" t="s">
        <v>665</v>
      </c>
      <c r="C647" s="446">
        <f>C648</f>
        <v>2458000</v>
      </c>
      <c r="D647" s="446"/>
      <c r="E647" s="1019"/>
      <c r="F647" s="446"/>
      <c r="G647" s="446"/>
      <c r="H647" s="807"/>
      <c r="I647" s="737"/>
    </row>
    <row r="648" spans="1:9" customFormat="1" x14ac:dyDescent="0.2">
      <c r="A648" s="107"/>
      <c r="B648" s="683" t="s">
        <v>1806</v>
      </c>
      <c r="C648" s="451">
        <f>SUM(C649:C651)</f>
        <v>2458000</v>
      </c>
      <c r="D648" s="451"/>
      <c r="E648" s="451"/>
      <c r="F648" s="451"/>
      <c r="G648" s="451"/>
      <c r="H648" s="807"/>
      <c r="I648" s="737"/>
    </row>
    <row r="649" spans="1:9" customFormat="1" x14ac:dyDescent="0.2">
      <c r="A649" s="107"/>
      <c r="B649" s="683" t="s">
        <v>1807</v>
      </c>
      <c r="C649" s="449">
        <v>2458000</v>
      </c>
      <c r="D649" s="451"/>
      <c r="E649" s="1017"/>
      <c r="F649" s="449"/>
      <c r="G649" s="449"/>
      <c r="H649" s="807"/>
      <c r="I649" s="737"/>
    </row>
    <row r="650" spans="1:9" customFormat="1" ht="25.5" x14ac:dyDescent="0.2">
      <c r="A650" s="107"/>
      <c r="B650" s="683" t="s">
        <v>1808</v>
      </c>
      <c r="C650" s="449">
        <v>0</v>
      </c>
      <c r="D650" s="451"/>
      <c r="E650" s="1017"/>
      <c r="F650" s="449"/>
      <c r="G650" s="449"/>
      <c r="H650" s="807"/>
      <c r="I650" s="737"/>
    </row>
    <row r="651" spans="1:9" customFormat="1" x14ac:dyDescent="0.2">
      <c r="A651" s="107"/>
      <c r="B651" s="683" t="s">
        <v>1809</v>
      </c>
      <c r="C651" s="449">
        <v>0</v>
      </c>
      <c r="D651" s="1026"/>
      <c r="E651" s="1027"/>
      <c r="F651" s="449"/>
      <c r="G651" s="449"/>
      <c r="H651" s="807"/>
      <c r="I651" s="737"/>
    </row>
    <row r="652" spans="1:9" customFormat="1" x14ac:dyDescent="0.2">
      <c r="A652" s="107">
        <v>3419</v>
      </c>
      <c r="B652" s="666" t="s">
        <v>1810</v>
      </c>
      <c r="C652" s="444">
        <v>80000</v>
      </c>
      <c r="D652" s="444"/>
      <c r="E652" s="1028"/>
      <c r="F652" s="444"/>
      <c r="G652" s="444"/>
      <c r="H652" s="807"/>
      <c r="I652" s="737"/>
    </row>
    <row r="653" spans="1:9" customFormat="1" x14ac:dyDescent="0.2">
      <c r="A653" s="364"/>
      <c r="B653" s="1029"/>
      <c r="C653" s="1030"/>
      <c r="D653" s="1030"/>
      <c r="E653" s="1031"/>
      <c r="F653" s="1030"/>
      <c r="G653" s="1030"/>
      <c r="H653" s="1032"/>
      <c r="I653" s="1033"/>
    </row>
    <row r="654" spans="1:9" customFormat="1" ht="15.75" x14ac:dyDescent="0.25">
      <c r="A654" s="64"/>
      <c r="B654" s="1013" t="s">
        <v>671</v>
      </c>
      <c r="C654" s="1034">
        <f>SUM(C655,C659,C662,C668,C671,C678)</f>
        <v>43723000</v>
      </c>
      <c r="D654" s="1035"/>
      <c r="E654" s="1036"/>
      <c r="F654" s="1034"/>
      <c r="G654" s="1034"/>
      <c r="H654" s="1012"/>
      <c r="I654" s="640"/>
    </row>
    <row r="655" spans="1:9" customFormat="1" x14ac:dyDescent="0.2">
      <c r="A655" s="1037">
        <v>3311</v>
      </c>
      <c r="B655" s="1038" t="s">
        <v>1811</v>
      </c>
      <c r="C655" s="444">
        <f>SUM(C656:C658)</f>
        <v>14219000</v>
      </c>
      <c r="D655" s="444"/>
      <c r="E655" s="1039"/>
      <c r="F655" s="444"/>
      <c r="G655" s="444"/>
      <c r="H655" s="1014"/>
      <c r="I655" s="1015"/>
    </row>
    <row r="656" spans="1:9" customFormat="1" x14ac:dyDescent="0.2">
      <c r="A656" s="1040"/>
      <c r="B656" s="1041" t="s">
        <v>1812</v>
      </c>
      <c r="C656" s="449">
        <v>14219000</v>
      </c>
      <c r="D656" s="1042"/>
      <c r="E656" s="1042"/>
      <c r="F656" s="449"/>
      <c r="G656" s="449"/>
      <c r="H656" s="807"/>
      <c r="I656" s="737"/>
    </row>
    <row r="657" spans="1:9" customFormat="1" x14ac:dyDescent="0.2">
      <c r="A657" s="1040"/>
      <c r="B657" s="1041" t="s">
        <v>1813</v>
      </c>
      <c r="C657" s="449">
        <v>0</v>
      </c>
      <c r="D657" s="1042"/>
      <c r="E657" s="1042"/>
      <c r="F657" s="449"/>
      <c r="G657" s="449"/>
      <c r="H657" s="807"/>
      <c r="I657" s="737"/>
    </row>
    <row r="658" spans="1:9" customFormat="1" x14ac:dyDescent="0.2">
      <c r="A658" s="1040"/>
      <c r="B658" s="683" t="s">
        <v>1814</v>
      </c>
      <c r="C658" s="449">
        <v>0</v>
      </c>
      <c r="D658" s="1042"/>
      <c r="E658" s="1042"/>
      <c r="F658" s="449"/>
      <c r="G658" s="449"/>
      <c r="H658" s="807"/>
      <c r="I658" s="737"/>
    </row>
    <row r="659" spans="1:9" customFormat="1" x14ac:dyDescent="0.2">
      <c r="A659" s="1043">
        <v>3319</v>
      </c>
      <c r="B659" s="1044" t="s">
        <v>676</v>
      </c>
      <c r="C659" s="446">
        <f>SUM(C660:C661)</f>
        <v>1120000</v>
      </c>
      <c r="D659" s="446"/>
      <c r="E659" s="1045"/>
      <c r="F659" s="446"/>
      <c r="G659" s="446"/>
      <c r="H659" s="807"/>
      <c r="I659" s="737"/>
    </row>
    <row r="660" spans="1:9" customFormat="1" x14ac:dyDescent="0.2">
      <c r="A660" s="1043"/>
      <c r="B660" s="1041" t="s">
        <v>1815</v>
      </c>
      <c r="C660" s="449">
        <v>470000</v>
      </c>
      <c r="D660" s="1046"/>
      <c r="E660" s="1042"/>
      <c r="F660" s="449"/>
      <c r="G660" s="449"/>
      <c r="H660" s="807"/>
      <c r="I660" s="737"/>
    </row>
    <row r="661" spans="1:9" customFormat="1" x14ac:dyDescent="0.2">
      <c r="A661" s="1043"/>
      <c r="B661" s="1047" t="s">
        <v>678</v>
      </c>
      <c r="C661" s="449">
        <v>650000</v>
      </c>
      <c r="D661" s="1042"/>
      <c r="E661" s="1042"/>
      <c r="F661" s="449"/>
      <c r="G661" s="449"/>
      <c r="H661" s="807"/>
      <c r="I661" s="737"/>
    </row>
    <row r="662" spans="1:9" customFormat="1" x14ac:dyDescent="0.2">
      <c r="A662" s="1043" t="s">
        <v>1816</v>
      </c>
      <c r="B662" s="1044" t="s">
        <v>679</v>
      </c>
      <c r="C662" s="446">
        <f>C663+C665+C666+C667+C664</f>
        <v>593000</v>
      </c>
      <c r="D662" s="446"/>
      <c r="E662" s="1045"/>
      <c r="F662" s="446"/>
      <c r="G662" s="446"/>
      <c r="H662" s="807"/>
      <c r="I662" s="737"/>
    </row>
    <row r="663" spans="1:9" customFormat="1" x14ac:dyDescent="0.2">
      <c r="A663" s="1040"/>
      <c r="B663" s="1041" t="s">
        <v>1817</v>
      </c>
      <c r="C663" s="449">
        <v>120000</v>
      </c>
      <c r="D663" s="1042"/>
      <c r="E663" s="1042"/>
      <c r="F663" s="449"/>
      <c r="G663" s="449"/>
      <c r="H663" s="807"/>
      <c r="I663" s="737"/>
    </row>
    <row r="664" spans="1:9" customFormat="1" x14ac:dyDescent="0.2">
      <c r="A664" s="1040"/>
      <c r="B664" s="1041" t="s">
        <v>1818</v>
      </c>
      <c r="C664" s="449">
        <v>5000</v>
      </c>
      <c r="D664" s="1042"/>
      <c r="E664" s="1042"/>
      <c r="F664" s="449"/>
      <c r="G664" s="449"/>
      <c r="H664" s="807"/>
      <c r="I664" s="737"/>
    </row>
    <row r="665" spans="1:9" customFormat="1" x14ac:dyDescent="0.2">
      <c r="A665" s="1040"/>
      <c r="B665" s="1041" t="s">
        <v>1819</v>
      </c>
      <c r="C665" s="449">
        <v>100000</v>
      </c>
      <c r="D665" s="1042"/>
      <c r="E665" s="1042"/>
      <c r="F665" s="449"/>
      <c r="G665" s="449"/>
      <c r="H665" s="807"/>
      <c r="I665" s="737"/>
    </row>
    <row r="666" spans="1:9" customFormat="1" ht="25.5" x14ac:dyDescent="0.2">
      <c r="A666" s="1040"/>
      <c r="B666" s="1041" t="s">
        <v>1820</v>
      </c>
      <c r="C666" s="449">
        <v>168000</v>
      </c>
      <c r="D666" s="1042"/>
      <c r="E666" s="1042"/>
      <c r="F666" s="449"/>
      <c r="G666" s="449"/>
      <c r="H666" s="807"/>
      <c r="I666" s="737"/>
    </row>
    <row r="667" spans="1:9" customFormat="1" x14ac:dyDescent="0.2">
      <c r="A667" s="1040"/>
      <c r="B667" s="1041" t="s">
        <v>1821</v>
      </c>
      <c r="C667" s="449">
        <v>200000</v>
      </c>
      <c r="D667" s="1042"/>
      <c r="E667" s="1042"/>
      <c r="F667" s="449"/>
      <c r="G667" s="449"/>
      <c r="H667" s="807"/>
      <c r="I667" s="737"/>
    </row>
    <row r="668" spans="1:9" customFormat="1" x14ac:dyDescent="0.2">
      <c r="A668" s="1043" t="s">
        <v>1822</v>
      </c>
      <c r="B668" s="1044" t="s">
        <v>684</v>
      </c>
      <c r="C668" s="446">
        <f>C669+C670</f>
        <v>555000</v>
      </c>
      <c r="D668" s="446"/>
      <c r="E668" s="1045"/>
      <c r="F668" s="446"/>
      <c r="G668" s="446"/>
      <c r="H668" s="807"/>
      <c r="I668" s="737"/>
    </row>
    <row r="669" spans="1:9" customFormat="1" ht="25.5" x14ac:dyDescent="0.2">
      <c r="A669" s="1040"/>
      <c r="B669" s="1041" t="s">
        <v>1823</v>
      </c>
      <c r="C669" s="449">
        <v>540000</v>
      </c>
      <c r="D669" s="1042"/>
      <c r="E669" s="1042"/>
      <c r="F669" s="449"/>
      <c r="G669" s="449"/>
      <c r="H669" s="807"/>
      <c r="I669" s="737"/>
    </row>
    <row r="670" spans="1:9" customFormat="1" x14ac:dyDescent="0.2">
      <c r="A670" s="1040"/>
      <c r="B670" s="1041" t="s">
        <v>1824</v>
      </c>
      <c r="C670" s="449">
        <v>15000</v>
      </c>
      <c r="D670" s="1042"/>
      <c r="E670" s="1042"/>
      <c r="F670" s="449"/>
      <c r="G670" s="449"/>
      <c r="H670" s="807"/>
      <c r="I670" s="737"/>
    </row>
    <row r="671" spans="1:9" customFormat="1" x14ac:dyDescent="0.2">
      <c r="A671" s="1043">
        <v>3392</v>
      </c>
      <c r="B671" s="1044" t="s">
        <v>687</v>
      </c>
      <c r="C671" s="446">
        <f>C673+C672</f>
        <v>26946000</v>
      </c>
      <c r="D671" s="446"/>
      <c r="E671" s="1045"/>
      <c r="F671" s="446"/>
      <c r="G671" s="446"/>
      <c r="H671" s="807"/>
      <c r="I671" s="737"/>
    </row>
    <row r="672" spans="1:9" customFormat="1" x14ac:dyDescent="0.2">
      <c r="A672" s="1043"/>
      <c r="B672" s="1041" t="s">
        <v>688</v>
      </c>
      <c r="C672" s="449">
        <v>26000</v>
      </c>
      <c r="D672" s="1042"/>
      <c r="E672" s="1042"/>
      <c r="F672" s="449"/>
      <c r="G672" s="449"/>
      <c r="H672" s="807"/>
      <c r="I672" s="737"/>
    </row>
    <row r="673" spans="1:9" customFormat="1" x14ac:dyDescent="0.2">
      <c r="A673" s="1040"/>
      <c r="B673" s="1041" t="s">
        <v>1825</v>
      </c>
      <c r="C673" s="446">
        <f>SUM(C674+C677+C676)</f>
        <v>26920000</v>
      </c>
      <c r="D673" s="446"/>
      <c r="E673" s="1045"/>
      <c r="F673" s="446"/>
      <c r="G673" s="446"/>
      <c r="H673" s="807"/>
      <c r="I673" s="737"/>
    </row>
    <row r="674" spans="1:9" customFormat="1" x14ac:dyDescent="0.2">
      <c r="A674" s="1040"/>
      <c r="B674" s="1041" t="s">
        <v>1826</v>
      </c>
      <c r="C674" s="449">
        <v>26920000</v>
      </c>
      <c r="D674" s="1042"/>
      <c r="E674" s="1042"/>
      <c r="F674" s="449"/>
      <c r="G674" s="449"/>
      <c r="H674" s="807"/>
      <c r="I674" s="737"/>
    </row>
    <row r="675" spans="1:9" customFormat="1" x14ac:dyDescent="0.2">
      <c r="A675" s="1040"/>
      <c r="B675" s="1041" t="s">
        <v>691</v>
      </c>
      <c r="C675" s="449"/>
      <c r="D675" s="1042"/>
      <c r="E675" s="1042"/>
      <c r="F675" s="449"/>
      <c r="G675" s="449"/>
      <c r="H675" s="807"/>
      <c r="I675" s="737"/>
    </row>
    <row r="676" spans="1:9" customFormat="1" ht="25.5" x14ac:dyDescent="0.2">
      <c r="A676" s="1040"/>
      <c r="B676" s="1041" t="s">
        <v>1827</v>
      </c>
      <c r="C676" s="449">
        <v>0</v>
      </c>
      <c r="D676" s="1042"/>
      <c r="E676" s="1042"/>
      <c r="F676" s="449"/>
      <c r="G676" s="449"/>
      <c r="H676" s="807"/>
      <c r="I676" s="737"/>
    </row>
    <row r="677" spans="1:9" customFormat="1" ht="36.75" x14ac:dyDescent="0.2">
      <c r="A677" s="1040"/>
      <c r="B677" s="1041" t="s">
        <v>1828</v>
      </c>
      <c r="C677" s="449">
        <v>0</v>
      </c>
      <c r="D677" s="1042"/>
      <c r="E677" s="1042"/>
      <c r="F677" s="449"/>
      <c r="G677" s="449"/>
      <c r="H677" s="807"/>
      <c r="I677" s="737"/>
    </row>
    <row r="678" spans="1:9" customFormat="1" x14ac:dyDescent="0.2">
      <c r="A678" s="1043">
        <v>3399</v>
      </c>
      <c r="B678" s="1044" t="s">
        <v>694</v>
      </c>
      <c r="C678" s="446">
        <f>C679</f>
        <v>290000</v>
      </c>
      <c r="D678" s="446"/>
      <c r="E678" s="1045"/>
      <c r="F678" s="446"/>
      <c r="G678" s="446"/>
      <c r="H678" s="807"/>
      <c r="I678" s="737"/>
    </row>
    <row r="679" spans="1:9" customFormat="1" x14ac:dyDescent="0.2">
      <c r="A679" s="1040"/>
      <c r="B679" s="1041" t="s">
        <v>695</v>
      </c>
      <c r="C679" s="449">
        <v>290000</v>
      </c>
      <c r="D679" s="1048"/>
      <c r="E679" s="1048"/>
      <c r="F679" s="1048"/>
      <c r="G679" s="449"/>
      <c r="H679" s="807"/>
      <c r="I679" s="737"/>
    </row>
    <row r="680" spans="1:9" customFormat="1" x14ac:dyDescent="0.2">
      <c r="A680" s="1049"/>
      <c r="B680" s="1050"/>
      <c r="C680" s="1026"/>
      <c r="D680" s="1051"/>
      <c r="E680" s="1052"/>
      <c r="F680" s="1026"/>
      <c r="G680" s="1026"/>
      <c r="H680" s="1032"/>
      <c r="I680" s="1033"/>
    </row>
    <row r="681" spans="1:9" customFormat="1" ht="15.75" x14ac:dyDescent="0.25">
      <c r="A681" s="64"/>
      <c r="B681" s="692" t="s">
        <v>696</v>
      </c>
      <c r="C681" s="1053">
        <f>C682</f>
        <v>24990300</v>
      </c>
      <c r="D681" s="1053"/>
      <c r="E681" s="1054"/>
      <c r="F681" s="1053"/>
      <c r="G681" s="1053"/>
      <c r="H681" s="1012"/>
      <c r="I681" s="640"/>
    </row>
    <row r="682" spans="1:9" customFormat="1" x14ac:dyDescent="0.2">
      <c r="A682" s="107"/>
      <c r="B682" s="991" t="s">
        <v>697</v>
      </c>
      <c r="C682" s="1055">
        <f>SUM(C683:C692)</f>
        <v>24990300</v>
      </c>
      <c r="D682" s="1055"/>
      <c r="E682" s="1056"/>
      <c r="F682" s="1055"/>
      <c r="G682" s="1055"/>
      <c r="H682" s="1014"/>
      <c r="I682" s="1015"/>
    </row>
    <row r="683" spans="1:9" customFormat="1" x14ac:dyDescent="0.2">
      <c r="A683" s="112"/>
      <c r="B683" s="683" t="s">
        <v>698</v>
      </c>
      <c r="C683" s="449">
        <v>1070000</v>
      </c>
      <c r="D683" s="1042"/>
      <c r="E683" s="449"/>
      <c r="F683" s="449"/>
      <c r="G683" s="449"/>
      <c r="H683" s="807"/>
      <c r="I683" s="737"/>
    </row>
    <row r="684" spans="1:9" customFormat="1" x14ac:dyDescent="0.2">
      <c r="A684" s="112"/>
      <c r="B684" s="683" t="s">
        <v>699</v>
      </c>
      <c r="C684" s="449">
        <v>193100</v>
      </c>
      <c r="D684" s="1042"/>
      <c r="E684" s="449"/>
      <c r="F684" s="449"/>
      <c r="G684" s="449"/>
      <c r="H684" s="807"/>
      <c r="I684" s="737"/>
    </row>
    <row r="685" spans="1:9" customFormat="1" x14ac:dyDescent="0.2">
      <c r="A685" s="112"/>
      <c r="B685" s="683" t="s">
        <v>700</v>
      </c>
      <c r="C685" s="449">
        <f>5000000-10000</f>
        <v>4990000</v>
      </c>
      <c r="D685" s="1042"/>
      <c r="E685" s="449"/>
      <c r="F685" s="449"/>
      <c r="G685" s="449"/>
      <c r="H685" s="807"/>
      <c r="I685" s="737"/>
    </row>
    <row r="686" spans="1:9" customFormat="1" x14ac:dyDescent="0.2">
      <c r="A686" s="112"/>
      <c r="B686" s="683" t="s">
        <v>701</v>
      </c>
      <c r="C686" s="449">
        <v>7250000</v>
      </c>
      <c r="D686" s="1042"/>
      <c r="E686" s="449"/>
      <c r="F686" s="449"/>
      <c r="G686" s="449"/>
      <c r="H686" s="807"/>
      <c r="I686" s="737"/>
    </row>
    <row r="687" spans="1:9" customFormat="1" x14ac:dyDescent="0.2">
      <c r="A687" s="112"/>
      <c r="B687" s="683" t="s">
        <v>702</v>
      </c>
      <c r="C687" s="449">
        <v>50000</v>
      </c>
      <c r="D687" s="1042"/>
      <c r="E687" s="449"/>
      <c r="F687" s="449"/>
      <c r="G687" s="449"/>
      <c r="H687" s="807"/>
      <c r="I687" s="737"/>
    </row>
    <row r="688" spans="1:9" customFormat="1" x14ac:dyDescent="0.2">
      <c r="A688" s="112"/>
      <c r="B688" s="683" t="s">
        <v>703</v>
      </c>
      <c r="C688" s="449">
        <f>8500000-15000</f>
        <v>8485000</v>
      </c>
      <c r="D688" s="1046"/>
      <c r="E688" s="449"/>
      <c r="F688" s="449"/>
      <c r="G688" s="449"/>
      <c r="H688" s="807"/>
      <c r="I688" s="737"/>
    </row>
    <row r="689" spans="1:9" customFormat="1" x14ac:dyDescent="0.2">
      <c r="A689" s="112"/>
      <c r="B689" s="683" t="s">
        <v>706</v>
      </c>
      <c r="C689" s="449">
        <v>963000</v>
      </c>
      <c r="D689" s="1042"/>
      <c r="E689" s="449"/>
      <c r="F689" s="449"/>
      <c r="G689" s="449"/>
      <c r="H689" s="807"/>
      <c r="I689" s="737"/>
    </row>
    <row r="690" spans="1:9" customFormat="1" x14ac:dyDescent="0.2">
      <c r="A690" s="112"/>
      <c r="B690" s="683" t="s">
        <v>707</v>
      </c>
      <c r="C690" s="449">
        <v>143000</v>
      </c>
      <c r="D690" s="1042"/>
      <c r="E690" s="449"/>
      <c r="F690" s="449"/>
      <c r="G690" s="449"/>
      <c r="H690" s="807"/>
      <c r="I690" s="737"/>
    </row>
    <row r="691" spans="1:9" customFormat="1" x14ac:dyDescent="0.2">
      <c r="A691" s="112"/>
      <c r="B691" s="683" t="s">
        <v>708</v>
      </c>
      <c r="C691" s="449">
        <v>966500</v>
      </c>
      <c r="D691" s="1046"/>
      <c r="E691" s="449"/>
      <c r="F691" s="449"/>
      <c r="G691" s="449"/>
      <c r="H691" s="807"/>
      <c r="I691" s="737"/>
    </row>
    <row r="692" spans="1:9" customFormat="1" ht="36.75" x14ac:dyDescent="0.2">
      <c r="A692" s="107"/>
      <c r="B692" s="683" t="s">
        <v>1829</v>
      </c>
      <c r="C692" s="449">
        <f>909700-30000</f>
        <v>879700</v>
      </c>
      <c r="D692" s="1042"/>
      <c r="E692" s="449"/>
      <c r="F692" s="449"/>
      <c r="G692" s="449"/>
      <c r="H692" s="807"/>
      <c r="I692" s="737"/>
    </row>
    <row r="693" spans="1:9" ht="14.25" x14ac:dyDescent="0.2">
      <c r="A693" s="107"/>
      <c r="B693" s="1057"/>
      <c r="C693" s="1026"/>
      <c r="D693" s="1058"/>
      <c r="E693" s="1059"/>
      <c r="F693" s="1051"/>
      <c r="G693" s="1026"/>
      <c r="H693" s="752"/>
      <c r="I693" s="753"/>
    </row>
    <row r="694" spans="1:9" ht="21" customHeight="1" x14ac:dyDescent="0.3">
      <c r="A694" s="64"/>
      <c r="B694" s="649" t="s">
        <v>710</v>
      </c>
      <c r="C694" s="1060">
        <f>C695</f>
        <v>27924400</v>
      </c>
      <c r="D694" s="1061"/>
      <c r="E694" s="1062"/>
      <c r="F694" s="1060"/>
      <c r="G694" s="1060"/>
      <c r="H694" s="876"/>
    </row>
    <row r="695" spans="1:9" x14ac:dyDescent="0.2">
      <c r="A695" s="107">
        <v>5311</v>
      </c>
      <c r="B695" s="663" t="s">
        <v>711</v>
      </c>
      <c r="C695" s="1039">
        <f>SUM(C696)</f>
        <v>27924400</v>
      </c>
      <c r="D695" s="1039"/>
      <c r="E695" s="1039"/>
      <c r="F695" s="1039"/>
      <c r="G695" s="1039"/>
      <c r="H695" s="853"/>
      <c r="I695" s="912"/>
    </row>
    <row r="696" spans="1:9" ht="76.5" x14ac:dyDescent="0.2">
      <c r="A696" s="107"/>
      <c r="B696" s="683" t="s">
        <v>1830</v>
      </c>
      <c r="C696" s="1063">
        <f>(18400+4538.4+1647+0+5+350+2+163+143+35+264+1+245+30+3+77+3+1490-750+275+200+17+50+10+150+6+170+150+250)*1000</f>
        <v>27924400</v>
      </c>
      <c r="D696" s="1064"/>
      <c r="E696" s="1042"/>
      <c r="F696" s="451"/>
      <c r="G696" s="1063"/>
      <c r="H696" s="1065"/>
      <c r="I696" s="701"/>
    </row>
    <row r="697" spans="1:9" x14ac:dyDescent="0.2">
      <c r="A697" s="636"/>
      <c r="B697" s="1066"/>
      <c r="C697" s="1067"/>
      <c r="D697" s="1068"/>
      <c r="E697" s="1048"/>
      <c r="F697" s="1024"/>
      <c r="G697" s="1067"/>
      <c r="H697" s="858"/>
      <c r="I697" s="753"/>
    </row>
    <row r="698" spans="1:9" ht="20.25" x14ac:dyDescent="0.3">
      <c r="A698" s="64"/>
      <c r="B698" s="649" t="s">
        <v>41</v>
      </c>
      <c r="C698" s="1069">
        <f>SUM(C699:C706)+C714+C715</f>
        <v>35630624</v>
      </c>
      <c r="D698" s="1070"/>
      <c r="E698" s="1071"/>
      <c r="F698" s="1069"/>
      <c r="G698" s="1069"/>
      <c r="H698" s="1072"/>
    </row>
    <row r="699" spans="1:9" ht="36.75" x14ac:dyDescent="0.2">
      <c r="A699" s="956">
        <v>3429</v>
      </c>
      <c r="B699" s="683" t="s">
        <v>1831</v>
      </c>
      <c r="C699" s="1073">
        <v>982000</v>
      </c>
      <c r="D699" s="1039"/>
      <c r="E699" s="1039"/>
      <c r="F699" s="444"/>
      <c r="G699" s="1073"/>
      <c r="H699" s="1074"/>
      <c r="I699" s="912"/>
    </row>
    <row r="700" spans="1:9" s="98" customFormat="1" ht="36.75" x14ac:dyDescent="0.2">
      <c r="A700" s="103">
        <v>5212</v>
      </c>
      <c r="B700" s="991" t="s">
        <v>1832</v>
      </c>
      <c r="C700" s="1039">
        <v>110000</v>
      </c>
      <c r="D700" s="1039"/>
      <c r="E700" s="1039"/>
      <c r="F700" s="444"/>
      <c r="G700" s="1039"/>
      <c r="H700" s="1075"/>
      <c r="I700" s="697"/>
    </row>
    <row r="701" spans="1:9" s="244" customFormat="1" ht="36.75" x14ac:dyDescent="0.25">
      <c r="A701" s="107">
        <v>5213</v>
      </c>
      <c r="B701" s="666" t="s">
        <v>1833</v>
      </c>
      <c r="C701" s="1039">
        <v>200000</v>
      </c>
      <c r="D701" s="1045"/>
      <c r="E701" s="1045"/>
      <c r="F701" s="446"/>
      <c r="G701" s="1039"/>
      <c r="H701" s="1075"/>
      <c r="I701" s="1076"/>
    </row>
    <row r="702" spans="1:9" s="98" customFormat="1" ht="24.75" x14ac:dyDescent="0.2">
      <c r="A702" s="107">
        <v>5273</v>
      </c>
      <c r="B702" s="666" t="s">
        <v>1834</v>
      </c>
      <c r="C702" s="1039">
        <v>5000</v>
      </c>
      <c r="D702" s="1045"/>
      <c r="E702" s="1045"/>
      <c r="F702" s="446"/>
      <c r="G702" s="1039"/>
      <c r="H702" s="1075"/>
      <c r="I702" s="697"/>
    </row>
    <row r="703" spans="1:9" s="244" customFormat="1" ht="22.5" customHeight="1" x14ac:dyDescent="0.25">
      <c r="A703" s="107">
        <v>5511</v>
      </c>
      <c r="B703" s="666" t="s">
        <v>1835</v>
      </c>
      <c r="C703" s="1039">
        <v>2300000</v>
      </c>
      <c r="D703" s="1045"/>
      <c r="E703" s="1045"/>
      <c r="F703" s="446"/>
      <c r="G703" s="1039"/>
      <c r="H703" s="1075"/>
      <c r="I703" s="1076"/>
    </row>
    <row r="704" spans="1:9" s="244" customFormat="1" ht="36.75" x14ac:dyDescent="0.25">
      <c r="A704" s="107">
        <v>5512</v>
      </c>
      <c r="B704" s="666" t="s">
        <v>1836</v>
      </c>
      <c r="C704" s="1039">
        <v>125000</v>
      </c>
      <c r="D704" s="1045"/>
      <c r="E704" s="1045"/>
      <c r="F704" s="446"/>
      <c r="G704" s="1039"/>
      <c r="H704" s="1075"/>
      <c r="I704" s="1076"/>
    </row>
    <row r="705" spans="1:9" s="244" customFormat="1" ht="15.75" x14ac:dyDescent="0.25">
      <c r="A705" s="107">
        <v>6112</v>
      </c>
      <c r="B705" s="666" t="s">
        <v>1837</v>
      </c>
      <c r="C705" s="1039">
        <v>0</v>
      </c>
      <c r="D705" s="1045"/>
      <c r="E705" s="1045"/>
      <c r="F705" s="446"/>
      <c r="G705" s="1039"/>
      <c r="H705" s="1075"/>
      <c r="I705" s="1076"/>
    </row>
    <row r="706" spans="1:9" s="244" customFormat="1" ht="12.75" customHeight="1" x14ac:dyDescent="0.25">
      <c r="A706" s="107">
        <v>6171</v>
      </c>
      <c r="B706" s="663" t="s">
        <v>719</v>
      </c>
      <c r="C706" s="1045">
        <f>SUM(C707+C708+C709+C710+C711+C712+C713)</f>
        <v>30358624</v>
      </c>
      <c r="D706" s="446"/>
      <c r="E706" s="1045"/>
      <c r="F706" s="1045"/>
      <c r="G706" s="1045"/>
      <c r="H706" s="1075"/>
      <c r="I706" s="1076"/>
    </row>
    <row r="707" spans="1:9" s="244" customFormat="1" ht="132" x14ac:dyDescent="0.25">
      <c r="A707" s="107"/>
      <c r="B707" s="1077" t="s">
        <v>1838</v>
      </c>
      <c r="C707" s="1046">
        <v>21262500</v>
      </c>
      <c r="D707" s="1042"/>
      <c r="E707" s="1042"/>
      <c r="F707" s="451"/>
      <c r="G707" s="1046"/>
      <c r="H707" s="1075"/>
      <c r="I707" s="1076"/>
    </row>
    <row r="708" spans="1:9" s="244" customFormat="1" ht="15.75" x14ac:dyDescent="0.25">
      <c r="A708" s="107"/>
      <c r="B708" s="1077" t="s">
        <v>1839</v>
      </c>
      <c r="C708" s="1046">
        <v>1600000</v>
      </c>
      <c r="D708" s="1042"/>
      <c r="E708" s="1042"/>
      <c r="F708" s="451"/>
      <c r="G708" s="1046"/>
      <c r="H708" s="1075"/>
      <c r="I708" s="1076"/>
    </row>
    <row r="709" spans="1:9" s="98" customFormat="1" ht="48" x14ac:dyDescent="0.2">
      <c r="A709" s="112"/>
      <c r="B709" s="1078" t="s">
        <v>1840</v>
      </c>
      <c r="C709" s="1046">
        <v>4682300</v>
      </c>
      <c r="D709" s="1042"/>
      <c r="E709" s="1042"/>
      <c r="F709" s="451"/>
      <c r="G709" s="1046"/>
      <c r="H709" s="1075"/>
      <c r="I709" s="697"/>
    </row>
    <row r="710" spans="1:9" ht="24" x14ac:dyDescent="0.2">
      <c r="A710" s="112"/>
      <c r="B710" s="1078" t="s">
        <v>1841</v>
      </c>
      <c r="C710" s="383">
        <v>2192810</v>
      </c>
      <c r="D710" s="178"/>
      <c r="E710" s="178"/>
      <c r="F710" s="113"/>
      <c r="G710" s="383"/>
      <c r="H710" s="1075"/>
      <c r="I710" s="701"/>
    </row>
    <row r="711" spans="1:9" x14ac:dyDescent="0.2">
      <c r="A711" s="112"/>
      <c r="B711" s="672" t="s">
        <v>1842</v>
      </c>
      <c r="C711" s="383">
        <v>210000</v>
      </c>
      <c r="D711" s="178"/>
      <c r="E711" s="178"/>
      <c r="F711" s="113"/>
      <c r="G711" s="383"/>
      <c r="H711" s="1075"/>
      <c r="I711" s="701"/>
    </row>
    <row r="712" spans="1:9" x14ac:dyDescent="0.2">
      <c r="A712" s="112"/>
      <c r="B712" s="672" t="s">
        <v>1843</v>
      </c>
      <c r="C712" s="383">
        <v>50000</v>
      </c>
      <c r="D712" s="178"/>
      <c r="E712" s="178"/>
      <c r="F712" s="113"/>
      <c r="G712" s="383"/>
      <c r="H712" s="1075"/>
      <c r="I712" s="701"/>
    </row>
    <row r="713" spans="1:9" ht="24.75" x14ac:dyDescent="0.2">
      <c r="A713" s="112"/>
      <c r="B713" s="683" t="s">
        <v>1844</v>
      </c>
      <c r="C713" s="383">
        <v>361014</v>
      </c>
      <c r="D713" s="178"/>
      <c r="E713" s="178"/>
      <c r="F713" s="113"/>
      <c r="G713" s="383"/>
      <c r="H713" s="1075"/>
      <c r="I713" s="701"/>
    </row>
    <row r="714" spans="1:9" x14ac:dyDescent="0.2">
      <c r="A714" s="107">
        <v>6221</v>
      </c>
      <c r="B714" s="666" t="s">
        <v>1845</v>
      </c>
      <c r="C714" s="172">
        <v>0</v>
      </c>
      <c r="D714" s="181"/>
      <c r="E714" s="181"/>
      <c r="F714" s="109"/>
      <c r="G714" s="172"/>
      <c r="H714" s="1075"/>
      <c r="I714" s="701"/>
    </row>
    <row r="715" spans="1:9" ht="12.75" customHeight="1" x14ac:dyDescent="0.2">
      <c r="A715" s="107">
        <v>6320</v>
      </c>
      <c r="B715" s="663" t="s">
        <v>1846</v>
      </c>
      <c r="C715" s="172">
        <v>1550000</v>
      </c>
      <c r="D715" s="181"/>
      <c r="E715" s="665"/>
      <c r="F715" s="108"/>
      <c r="G715" s="172"/>
      <c r="H715" s="1075"/>
      <c r="I715" s="701"/>
    </row>
    <row r="716" spans="1:9" ht="12.75" customHeight="1" x14ac:dyDescent="0.2">
      <c r="A716" s="996"/>
      <c r="B716" s="1079"/>
      <c r="C716" s="1080"/>
      <c r="D716" s="1081"/>
      <c r="E716" s="185"/>
      <c r="F716" s="266"/>
      <c r="G716" s="1080"/>
      <c r="H716" s="1082"/>
      <c r="I716" s="753"/>
    </row>
    <row r="717" spans="1:9" ht="20.25" x14ac:dyDescent="0.3">
      <c r="A717" s="64"/>
      <c r="B717" s="649" t="s">
        <v>729</v>
      </c>
      <c r="C717" s="632">
        <f>C718+C719+C720+C724</f>
        <v>171743160</v>
      </c>
      <c r="D717" s="634"/>
      <c r="E717" s="635"/>
      <c r="F717" s="634"/>
      <c r="G717" s="632"/>
      <c r="H717" s="876"/>
    </row>
    <row r="718" spans="1:9" s="98" customFormat="1" x14ac:dyDescent="0.2">
      <c r="A718" s="1083">
        <v>3341</v>
      </c>
      <c r="B718" s="1084" t="s">
        <v>1847</v>
      </c>
      <c r="C718" s="759">
        <v>3109200</v>
      </c>
      <c r="D718" s="1085"/>
      <c r="E718" s="680"/>
      <c r="F718" s="1086"/>
      <c r="G718" s="759"/>
      <c r="H718" s="761"/>
      <c r="I718" s="762"/>
    </row>
    <row r="719" spans="1:9" s="98" customFormat="1" ht="36.75" x14ac:dyDescent="0.2">
      <c r="A719" s="103">
        <v>6112</v>
      </c>
      <c r="B719" s="991" t="s">
        <v>1848</v>
      </c>
      <c r="C719" s="680">
        <f>30000+8520000+1046560+766800+12000+10000+500+20000+200000+7000+90000+30000</f>
        <v>10732860</v>
      </c>
      <c r="D719" s="679"/>
      <c r="E719" s="680"/>
      <c r="F719" s="1087"/>
      <c r="G719" s="680"/>
      <c r="H719" s="696"/>
      <c r="I719" s="697"/>
    </row>
    <row r="720" spans="1:9" x14ac:dyDescent="0.2">
      <c r="A720" s="107">
        <v>6171</v>
      </c>
      <c r="B720" s="663" t="s">
        <v>719</v>
      </c>
      <c r="C720" s="680">
        <f>SUM(C721:C723)</f>
        <v>151901100</v>
      </c>
      <c r="D720" s="679"/>
      <c r="E720" s="680"/>
      <c r="F720" s="1087"/>
      <c r="G720" s="680"/>
      <c r="H720" s="700"/>
      <c r="I720" s="701"/>
    </row>
    <row r="721" spans="1:9" ht="48" x14ac:dyDescent="0.2">
      <c r="A721" s="103"/>
      <c r="B721" s="1088" t="s">
        <v>1849</v>
      </c>
      <c r="C721" s="694">
        <f>93200000+10000+1400000+10000+23460800+8514000+520000+1000+900000+50000+20000+50000+2600000+350000+15000+204000+40000+2000000</f>
        <v>133344800</v>
      </c>
      <c r="D721" s="1089"/>
      <c r="E721" s="1090"/>
      <c r="F721" s="1091"/>
      <c r="G721" s="694"/>
      <c r="H721" s="700"/>
      <c r="I721" s="701"/>
    </row>
    <row r="722" spans="1:9" ht="23.25" customHeight="1" x14ac:dyDescent="0.25">
      <c r="A722" s="1092"/>
      <c r="B722" s="683" t="s">
        <v>1850</v>
      </c>
      <c r="C722" s="694">
        <f>6900000+30000+1718600+623700+180000+10000</f>
        <v>9462300</v>
      </c>
      <c r="D722" s="1089"/>
      <c r="E722" s="1090"/>
      <c r="F722" s="1091"/>
      <c r="G722" s="694"/>
      <c r="H722" s="700"/>
      <c r="I722" s="701"/>
    </row>
    <row r="723" spans="1:9" ht="36.75" x14ac:dyDescent="0.25">
      <c r="A723" s="1092"/>
      <c r="B723" s="666" t="s">
        <v>1851</v>
      </c>
      <c r="C723" s="694">
        <f>4067000+60000+21000+3140000+206000+100000+285000+1150000+30000+26000+9000</f>
        <v>9094000</v>
      </c>
      <c r="D723" s="802"/>
      <c r="E723" s="694"/>
      <c r="F723" s="695"/>
      <c r="G723" s="694"/>
      <c r="H723" s="700"/>
      <c r="I723" s="701"/>
    </row>
    <row r="724" spans="1:9" x14ac:dyDescent="0.2">
      <c r="A724" s="107">
        <v>6330</v>
      </c>
      <c r="B724" s="663" t="s">
        <v>734</v>
      </c>
      <c r="C724" s="670">
        <v>6000000</v>
      </c>
      <c r="D724" s="679"/>
      <c r="E724" s="680"/>
      <c r="F724" s="708"/>
      <c r="G724" s="670"/>
      <c r="H724" s="700"/>
      <c r="I724" s="701"/>
    </row>
    <row r="725" spans="1:9" x14ac:dyDescent="0.2">
      <c r="A725" s="364"/>
      <c r="B725" s="957"/>
      <c r="C725" s="856"/>
      <c r="D725" s="877"/>
      <c r="E725" s="781"/>
      <c r="F725" s="1093"/>
      <c r="G725" s="856"/>
      <c r="H725" s="752"/>
      <c r="I725" s="753"/>
    </row>
    <row r="726" spans="1:9" ht="20.25" x14ac:dyDescent="0.3">
      <c r="A726" s="64"/>
      <c r="B726" s="649" t="s">
        <v>43</v>
      </c>
      <c r="C726" s="634">
        <f>C727+C743</f>
        <v>17006123</v>
      </c>
      <c r="D726" s="634"/>
      <c r="E726" s="633"/>
      <c r="F726" s="634"/>
      <c r="G726" s="634"/>
      <c r="H726" s="876"/>
    </row>
    <row r="727" spans="1:9" ht="15.75" x14ac:dyDescent="0.25">
      <c r="A727" s="64"/>
      <c r="B727" s="692" t="s">
        <v>735</v>
      </c>
      <c r="C727" s="101">
        <f>C728+C729+C730+C733+C735+C741+C742</f>
        <v>1297000</v>
      </c>
      <c r="D727" s="101"/>
      <c r="E727" s="590"/>
      <c r="F727" s="101"/>
      <c r="G727" s="101"/>
      <c r="H727" s="836"/>
      <c r="I727" s="837"/>
    </row>
    <row r="728" spans="1:9" x14ac:dyDescent="0.2">
      <c r="A728" s="107">
        <v>3613</v>
      </c>
      <c r="B728" s="663" t="s">
        <v>1852</v>
      </c>
      <c r="C728" s="105">
        <v>7000</v>
      </c>
      <c r="D728" s="181"/>
      <c r="E728" s="181"/>
      <c r="F728" s="173"/>
      <c r="G728" s="105"/>
      <c r="H728" s="852"/>
      <c r="I728" s="912"/>
    </row>
    <row r="729" spans="1:9" s="244" customFormat="1" ht="15.75" x14ac:dyDescent="0.25">
      <c r="A729" s="107">
        <v>3632</v>
      </c>
      <c r="B729" s="663" t="s">
        <v>1853</v>
      </c>
      <c r="C729" s="105">
        <v>270000</v>
      </c>
      <c r="D729" s="181"/>
      <c r="E729" s="181"/>
      <c r="F729" s="109"/>
      <c r="G729" s="105"/>
      <c r="H729" s="1094"/>
      <c r="I729" s="1076"/>
    </row>
    <row r="730" spans="1:9" s="244" customFormat="1" ht="12.75" customHeight="1" x14ac:dyDescent="0.25">
      <c r="A730" s="107">
        <v>4329</v>
      </c>
      <c r="B730" s="663" t="s">
        <v>739</v>
      </c>
      <c r="C730" s="109">
        <f>SUM(C731:C732)</f>
        <v>258000</v>
      </c>
      <c r="D730" s="109"/>
      <c r="E730" s="181"/>
      <c r="F730" s="109"/>
      <c r="G730" s="109"/>
      <c r="H730" s="1094"/>
      <c r="I730" s="1076"/>
    </row>
    <row r="731" spans="1:9" s="98" customFormat="1" x14ac:dyDescent="0.2">
      <c r="A731" s="107"/>
      <c r="B731" s="896" t="s">
        <v>1854</v>
      </c>
      <c r="C731" s="114">
        <v>8000</v>
      </c>
      <c r="D731" s="178"/>
      <c r="E731" s="178"/>
      <c r="F731" s="113"/>
      <c r="G731" s="114"/>
      <c r="H731" s="696"/>
      <c r="I731" s="697"/>
    </row>
    <row r="732" spans="1:9" s="98" customFormat="1" x14ac:dyDescent="0.2">
      <c r="A732" s="107"/>
      <c r="B732" s="896" t="s">
        <v>1855</v>
      </c>
      <c r="C732" s="114">
        <v>250000</v>
      </c>
      <c r="D732" s="178"/>
      <c r="E732" s="178"/>
      <c r="F732" s="113"/>
      <c r="G732" s="114"/>
      <c r="H732" s="696"/>
      <c r="I732" s="697"/>
    </row>
    <row r="733" spans="1:9" x14ac:dyDescent="0.2">
      <c r="A733" s="107">
        <v>4349</v>
      </c>
      <c r="B733" s="663" t="s">
        <v>747</v>
      </c>
      <c r="C733" s="109">
        <f>SUM(C734:C734)</f>
        <v>300000</v>
      </c>
      <c r="D733" s="109"/>
      <c r="E733" s="181"/>
      <c r="F733" s="109"/>
      <c r="G733" s="109"/>
      <c r="H733" s="700"/>
      <c r="I733" s="701"/>
    </row>
    <row r="734" spans="1:9" x14ac:dyDescent="0.2">
      <c r="A734" s="112"/>
      <c r="B734" s="672" t="s">
        <v>1856</v>
      </c>
      <c r="C734" s="114">
        <v>300000</v>
      </c>
      <c r="D734" s="178"/>
      <c r="E734" s="178"/>
      <c r="F734" s="113"/>
      <c r="G734" s="114"/>
      <c r="H734" s="700"/>
      <c r="I734" s="701"/>
    </row>
    <row r="735" spans="1:9" s="98" customFormat="1" x14ac:dyDescent="0.2">
      <c r="A735" s="107">
        <v>4379</v>
      </c>
      <c r="B735" s="663" t="s">
        <v>754</v>
      </c>
      <c r="C735" s="109">
        <f>SUM(C736:C740)</f>
        <v>359000</v>
      </c>
      <c r="D735" s="109"/>
      <c r="E735" s="181"/>
      <c r="F735" s="109"/>
      <c r="G735" s="109"/>
      <c r="H735" s="696"/>
      <c r="I735" s="697"/>
    </row>
    <row r="736" spans="1:9" x14ac:dyDescent="0.2">
      <c r="A736" s="112"/>
      <c r="B736" s="672" t="s">
        <v>1857</v>
      </c>
      <c r="C736" s="114">
        <v>229000</v>
      </c>
      <c r="D736" s="178"/>
      <c r="E736" s="178"/>
      <c r="F736" s="113"/>
      <c r="G736" s="114"/>
      <c r="H736" s="700"/>
      <c r="I736" s="701"/>
    </row>
    <row r="737" spans="1:9" s="418" customFormat="1" x14ac:dyDescent="0.2">
      <c r="A737" s="112"/>
      <c r="B737" s="672" t="s">
        <v>1858</v>
      </c>
      <c r="C737" s="114">
        <v>65000</v>
      </c>
      <c r="D737" s="178"/>
      <c r="E737" s="178"/>
      <c r="F737" s="113"/>
      <c r="G737" s="114"/>
      <c r="H737" s="1095"/>
      <c r="I737" s="1096"/>
    </row>
    <row r="738" spans="1:9" x14ac:dyDescent="0.2">
      <c r="A738" s="112"/>
      <c r="B738" s="672" t="s">
        <v>1859</v>
      </c>
      <c r="C738" s="114">
        <v>55000</v>
      </c>
      <c r="D738" s="178"/>
      <c r="E738" s="178"/>
      <c r="F738" s="113"/>
      <c r="G738" s="114"/>
      <c r="H738" s="700"/>
      <c r="I738" s="701"/>
    </row>
    <row r="739" spans="1:9" s="98" customFormat="1" x14ac:dyDescent="0.2">
      <c r="A739" s="112"/>
      <c r="B739" s="672" t="s">
        <v>1860</v>
      </c>
      <c r="C739" s="114">
        <v>10000</v>
      </c>
      <c r="D739" s="178"/>
      <c r="E739" s="178"/>
      <c r="F739" s="113"/>
      <c r="G739" s="114"/>
      <c r="H739" s="696"/>
      <c r="I739" s="697"/>
    </row>
    <row r="740" spans="1:9" s="98" customFormat="1" x14ac:dyDescent="0.2">
      <c r="A740" s="112"/>
      <c r="B740" s="672" t="s">
        <v>1861</v>
      </c>
      <c r="C740" s="114">
        <v>0</v>
      </c>
      <c r="D740" s="178"/>
      <c r="E740" s="178"/>
      <c r="F740" s="113"/>
      <c r="G740" s="114"/>
      <c r="H740" s="696"/>
      <c r="I740" s="697"/>
    </row>
    <row r="741" spans="1:9" x14ac:dyDescent="0.2">
      <c r="A741" s="107">
        <v>4399</v>
      </c>
      <c r="B741" s="663" t="s">
        <v>1862</v>
      </c>
      <c r="C741" s="105">
        <v>3000</v>
      </c>
      <c r="D741" s="181"/>
      <c r="E741" s="181"/>
      <c r="F741" s="109"/>
      <c r="G741" s="105"/>
      <c r="H741" s="700"/>
      <c r="I741" s="701"/>
    </row>
    <row r="742" spans="1:9" x14ac:dyDescent="0.2">
      <c r="A742" s="364">
        <v>6409</v>
      </c>
      <c r="B742" s="957" t="s">
        <v>1863</v>
      </c>
      <c r="C742" s="365">
        <v>100000</v>
      </c>
      <c r="D742" s="366"/>
      <c r="E742" s="366"/>
      <c r="F742" s="365"/>
      <c r="G742" s="365"/>
      <c r="H742" s="752"/>
      <c r="I742" s="753"/>
    </row>
    <row r="743" spans="1:9" ht="15.75" x14ac:dyDescent="0.25">
      <c r="A743" s="64"/>
      <c r="B743" s="692" t="s">
        <v>761</v>
      </c>
      <c r="C743" s="137">
        <f>C744</f>
        <v>15709123</v>
      </c>
      <c r="D743" s="581"/>
      <c r="E743" s="581"/>
      <c r="F743" s="137"/>
      <c r="G743" s="137"/>
      <c r="H743" s="876"/>
    </row>
    <row r="744" spans="1:9" x14ac:dyDescent="0.2">
      <c r="A744" s="202"/>
      <c r="B744" s="656" t="s">
        <v>762</v>
      </c>
      <c r="C744" s="109">
        <f>SUM(C745:C756)</f>
        <v>15709123</v>
      </c>
      <c r="D744" s="181"/>
      <c r="E744" s="181"/>
      <c r="F744" s="109"/>
      <c r="G744" s="109"/>
      <c r="H744" s="1074"/>
      <c r="I744" s="912"/>
    </row>
    <row r="745" spans="1:9" s="98" customFormat="1" x14ac:dyDescent="0.2">
      <c r="A745" s="202"/>
      <c r="B745" s="672" t="s">
        <v>763</v>
      </c>
      <c r="C745" s="114">
        <v>129000</v>
      </c>
      <c r="D745" s="383"/>
      <c r="E745" s="383"/>
      <c r="F745" s="114"/>
      <c r="G745" s="114"/>
      <c r="H745" s="696"/>
      <c r="I745" s="697"/>
    </row>
    <row r="746" spans="1:9" x14ac:dyDescent="0.2">
      <c r="A746" s="202"/>
      <c r="B746" s="672" t="s">
        <v>764</v>
      </c>
      <c r="C746" s="114">
        <v>200000</v>
      </c>
      <c r="D746" s="178"/>
      <c r="E746" s="178"/>
      <c r="F746" s="113"/>
      <c r="G746" s="114"/>
      <c r="H746" s="700"/>
      <c r="I746" s="701"/>
    </row>
    <row r="747" spans="1:9" x14ac:dyDescent="0.2">
      <c r="A747" s="202"/>
      <c r="B747" s="672" t="s">
        <v>1864</v>
      </c>
      <c r="C747" s="114">
        <v>9749028</v>
      </c>
      <c r="D747" s="178"/>
      <c r="E747" s="178"/>
      <c r="F747" s="113"/>
      <c r="G747" s="114"/>
      <c r="H747" s="700"/>
      <c r="I747" s="701"/>
    </row>
    <row r="748" spans="1:9" x14ac:dyDescent="0.2">
      <c r="A748" s="202"/>
      <c r="B748" s="672" t="s">
        <v>1865</v>
      </c>
      <c r="C748" s="114">
        <v>1853095</v>
      </c>
      <c r="D748" s="178"/>
      <c r="E748" s="178"/>
      <c r="F748" s="113"/>
      <c r="G748" s="114"/>
      <c r="H748" s="700"/>
      <c r="I748" s="701"/>
    </row>
    <row r="749" spans="1:9" x14ac:dyDescent="0.2">
      <c r="A749" s="202"/>
      <c r="B749" s="672" t="s">
        <v>767</v>
      </c>
      <c r="C749" s="114">
        <v>135000</v>
      </c>
      <c r="D749" s="178"/>
      <c r="E749" s="178"/>
      <c r="F749" s="113"/>
      <c r="G749" s="114"/>
      <c r="H749" s="700"/>
      <c r="I749" s="701"/>
    </row>
    <row r="750" spans="1:9" x14ac:dyDescent="0.2">
      <c r="A750" s="202"/>
      <c r="B750" s="672" t="s">
        <v>768</v>
      </c>
      <c r="C750" s="114">
        <v>235000</v>
      </c>
      <c r="D750" s="178"/>
      <c r="E750" s="178"/>
      <c r="F750" s="113"/>
      <c r="G750" s="114"/>
      <c r="H750" s="700"/>
      <c r="I750" s="701"/>
    </row>
    <row r="751" spans="1:9" x14ac:dyDescent="0.2">
      <c r="A751" s="202"/>
      <c r="B751" s="672" t="s">
        <v>1866</v>
      </c>
      <c r="C751" s="114">
        <v>1000000</v>
      </c>
      <c r="D751" s="178"/>
      <c r="E751" s="178"/>
      <c r="F751" s="113"/>
      <c r="G751" s="114"/>
      <c r="H751" s="700"/>
      <c r="I751" s="701"/>
    </row>
    <row r="752" spans="1:9" x14ac:dyDescent="0.2">
      <c r="A752" s="107"/>
      <c r="B752" s="672" t="s">
        <v>769</v>
      </c>
      <c r="C752" s="114">
        <v>50000</v>
      </c>
      <c r="D752" s="178"/>
      <c r="E752" s="178"/>
      <c r="F752" s="113"/>
      <c r="G752" s="114"/>
      <c r="H752" s="700"/>
      <c r="I752" s="701"/>
    </row>
    <row r="753" spans="1:9" ht="24.75" customHeight="1" x14ac:dyDescent="0.2">
      <c r="A753" s="107"/>
      <c r="B753" s="1097" t="s">
        <v>1867</v>
      </c>
      <c r="C753" s="114">
        <v>0</v>
      </c>
      <c r="D753" s="185"/>
      <c r="E753" s="178"/>
      <c r="F753" s="113"/>
      <c r="G753" s="114"/>
      <c r="H753" s="700"/>
      <c r="I753" s="701"/>
    </row>
    <row r="754" spans="1:9" ht="24.75" customHeight="1" x14ac:dyDescent="0.2">
      <c r="A754" s="107"/>
      <c r="B754" s="1097" t="s">
        <v>1868</v>
      </c>
      <c r="C754" s="114">
        <v>2310000</v>
      </c>
      <c r="D754" s="185"/>
      <c r="E754" s="178"/>
      <c r="F754" s="113"/>
      <c r="G754" s="114"/>
      <c r="H754" s="700"/>
      <c r="I754" s="701"/>
    </row>
    <row r="755" spans="1:9" x14ac:dyDescent="0.2">
      <c r="A755" s="107"/>
      <c r="B755" s="672" t="s">
        <v>770</v>
      </c>
      <c r="C755" s="114">
        <v>0</v>
      </c>
      <c r="D755" s="178"/>
      <c r="E755" s="113"/>
      <c r="F755" s="113"/>
      <c r="G755" s="114"/>
      <c r="H755" s="700"/>
      <c r="I755" s="701"/>
    </row>
    <row r="756" spans="1:9" x14ac:dyDescent="0.2">
      <c r="A756" s="107"/>
      <c r="B756" s="672" t="s">
        <v>1869</v>
      </c>
      <c r="C756" s="114">
        <v>48000</v>
      </c>
      <c r="D756" s="178"/>
      <c r="E756" s="178"/>
      <c r="F756" s="113"/>
      <c r="G756" s="114"/>
      <c r="H756" s="700"/>
      <c r="I756" s="701"/>
    </row>
    <row r="757" spans="1:9" x14ac:dyDescent="0.2">
      <c r="A757" s="364"/>
      <c r="B757" s="900"/>
      <c r="C757" s="143"/>
      <c r="D757" s="386"/>
      <c r="E757" s="386"/>
      <c r="F757" s="143"/>
      <c r="G757" s="143"/>
      <c r="H757" s="752"/>
      <c r="I757" s="753"/>
    </row>
    <row r="758" spans="1:9" ht="20.25" x14ac:dyDescent="0.2">
      <c r="A758" s="622"/>
      <c r="B758" s="989" t="s">
        <v>771</v>
      </c>
      <c r="C758" s="617">
        <f>C759</f>
        <v>19471500</v>
      </c>
      <c r="D758" s="617"/>
      <c r="E758" s="637"/>
      <c r="F758" s="617"/>
      <c r="G758" s="617"/>
      <c r="H758" s="876"/>
    </row>
    <row r="759" spans="1:9" x14ac:dyDescent="0.2">
      <c r="A759" s="364">
        <v>4351</v>
      </c>
      <c r="B759" s="656" t="s">
        <v>772</v>
      </c>
      <c r="C759" s="687">
        <f>SUM(C760:C763)</f>
        <v>19471500</v>
      </c>
      <c r="D759" s="1098"/>
      <c r="E759" s="1098"/>
      <c r="F759" s="1099"/>
      <c r="G759" s="687"/>
      <c r="H759" s="852"/>
      <c r="I759" s="912"/>
    </row>
    <row r="760" spans="1:9" ht="60.75" x14ac:dyDescent="0.2">
      <c r="A760" s="112"/>
      <c r="B760" s="1088" t="s">
        <v>1870</v>
      </c>
      <c r="C760" s="113">
        <v>8205000</v>
      </c>
      <c r="D760" s="114"/>
      <c r="E760" s="327"/>
      <c r="F760" s="114"/>
      <c r="G760" s="113"/>
      <c r="H760" s="1075"/>
      <c r="I760" s="701"/>
    </row>
    <row r="761" spans="1:9" ht="48.75" x14ac:dyDescent="0.2">
      <c r="A761" s="112"/>
      <c r="B761" s="1088" t="s">
        <v>1871</v>
      </c>
      <c r="C761" s="113">
        <v>2224000</v>
      </c>
      <c r="D761" s="114"/>
      <c r="E761" s="296"/>
      <c r="F761" s="113"/>
      <c r="G761" s="113"/>
      <c r="H761" s="1075"/>
      <c r="I761" s="701"/>
    </row>
    <row r="762" spans="1:9" ht="36.75" x14ac:dyDescent="0.2">
      <c r="A762" s="107"/>
      <c r="B762" s="1088" t="s">
        <v>1872</v>
      </c>
      <c r="C762" s="113">
        <v>6642500</v>
      </c>
      <c r="D762" s="114"/>
      <c r="E762" s="296"/>
      <c r="F762" s="113"/>
      <c r="G762" s="113"/>
      <c r="H762" s="1075"/>
      <c r="I762" s="701"/>
    </row>
    <row r="763" spans="1:9" x14ac:dyDescent="0.2">
      <c r="A763" s="364"/>
      <c r="B763" s="1077" t="s">
        <v>1873</v>
      </c>
      <c r="C763" s="387">
        <v>2400000</v>
      </c>
      <c r="D763" s="266"/>
      <c r="E763" s="1100"/>
      <c r="F763" s="387"/>
      <c r="G763" s="387"/>
      <c r="H763" s="1075"/>
      <c r="I763" s="701"/>
    </row>
    <row r="764" spans="1:9" x14ac:dyDescent="0.2">
      <c r="A764" s="636"/>
      <c r="B764" s="1101"/>
      <c r="C764" s="132"/>
      <c r="D764" s="132"/>
      <c r="E764" s="1102"/>
      <c r="F764" s="202"/>
      <c r="G764" s="132"/>
      <c r="H764" s="752"/>
      <c r="I764" s="753"/>
    </row>
    <row r="765" spans="1:9" ht="20.25" x14ac:dyDescent="0.3">
      <c r="A765" s="64"/>
      <c r="B765" s="649" t="s">
        <v>50</v>
      </c>
      <c r="C765" s="617">
        <f>SUM(C766,C767,C768,C769,C770,C771,C772,C773,C777,C778,C779,C780,C785,C786)</f>
        <v>67229000</v>
      </c>
      <c r="D765" s="1103"/>
      <c r="E765" s="617"/>
      <c r="F765" s="617"/>
      <c r="G765" s="617"/>
      <c r="H765" s="876"/>
    </row>
    <row r="766" spans="1:9" x14ac:dyDescent="0.2">
      <c r="A766" s="103">
        <v>1014</v>
      </c>
      <c r="B766" s="656" t="s">
        <v>776</v>
      </c>
      <c r="C766" s="105">
        <v>500000</v>
      </c>
      <c r="D766" s="172"/>
      <c r="E766" s="172"/>
      <c r="F766" s="105"/>
      <c r="G766" s="105"/>
      <c r="H766" s="852"/>
      <c r="I766" s="912"/>
    </row>
    <row r="767" spans="1:9" x14ac:dyDescent="0.2">
      <c r="A767" s="107">
        <v>1031</v>
      </c>
      <c r="B767" s="663" t="s">
        <v>1874</v>
      </c>
      <c r="C767" s="105">
        <v>650000</v>
      </c>
      <c r="D767" s="181"/>
      <c r="E767" s="181"/>
      <c r="F767" s="109"/>
      <c r="G767" s="105"/>
      <c r="H767" s="700"/>
      <c r="I767" s="701"/>
    </row>
    <row r="768" spans="1:9" x14ac:dyDescent="0.2">
      <c r="A768" s="107">
        <v>1036</v>
      </c>
      <c r="B768" s="663" t="s">
        <v>778</v>
      </c>
      <c r="C768" s="105">
        <v>155000</v>
      </c>
      <c r="D768" s="181"/>
      <c r="E768" s="181"/>
      <c r="F768" s="109"/>
      <c r="G768" s="105"/>
      <c r="H768" s="700"/>
      <c r="I768" s="701"/>
    </row>
    <row r="769" spans="1:9" s="244" customFormat="1" ht="12.75" customHeight="1" x14ac:dyDescent="0.25">
      <c r="A769" s="107">
        <v>1037</v>
      </c>
      <c r="B769" s="663" t="s">
        <v>1875</v>
      </c>
      <c r="C769" s="105">
        <v>25000</v>
      </c>
      <c r="D769" s="181"/>
      <c r="E769" s="181"/>
      <c r="F769" s="381"/>
      <c r="G769" s="105"/>
      <c r="H769" s="1094"/>
      <c r="I769" s="1076"/>
    </row>
    <row r="770" spans="1:9" s="98" customFormat="1" x14ac:dyDescent="0.2">
      <c r="A770" s="107">
        <v>1039</v>
      </c>
      <c r="B770" s="663" t="s">
        <v>780</v>
      </c>
      <c r="C770" s="105">
        <v>260000</v>
      </c>
      <c r="D770" s="181"/>
      <c r="E770" s="181"/>
      <c r="F770" s="109"/>
      <c r="G770" s="105"/>
      <c r="H770" s="696"/>
      <c r="I770" s="697"/>
    </row>
    <row r="771" spans="1:9" s="98" customFormat="1" x14ac:dyDescent="0.2">
      <c r="A771" s="107">
        <v>2369</v>
      </c>
      <c r="B771" s="663" t="s">
        <v>1876</v>
      </c>
      <c r="C771" s="105">
        <v>370000</v>
      </c>
      <c r="D771" s="181"/>
      <c r="E771" s="181"/>
      <c r="F771" s="105"/>
      <c r="G771" s="105"/>
      <c r="H771" s="696"/>
      <c r="I771" s="697"/>
    </row>
    <row r="772" spans="1:9" s="98" customFormat="1" x14ac:dyDescent="0.2">
      <c r="A772" s="107">
        <v>3721</v>
      </c>
      <c r="B772" s="663" t="s">
        <v>1877</v>
      </c>
      <c r="C772" s="105">
        <v>50000</v>
      </c>
      <c r="D772" s="181"/>
      <c r="E772" s="181"/>
      <c r="F772" s="109"/>
      <c r="G772" s="105"/>
      <c r="H772" s="696"/>
      <c r="I772" s="697"/>
    </row>
    <row r="773" spans="1:9" s="98" customFormat="1" x14ac:dyDescent="0.2">
      <c r="A773" s="107">
        <v>3722</v>
      </c>
      <c r="B773" s="663" t="s">
        <v>783</v>
      </c>
      <c r="C773" s="109">
        <f>SUM(C774:C776)</f>
        <v>37945000</v>
      </c>
      <c r="D773" s="181"/>
      <c r="E773" s="181"/>
      <c r="F773" s="109"/>
      <c r="G773" s="109"/>
      <c r="H773" s="696"/>
      <c r="I773" s="697"/>
    </row>
    <row r="774" spans="1:9" s="98" customFormat="1" x14ac:dyDescent="0.2">
      <c r="A774" s="107"/>
      <c r="B774" s="896" t="s">
        <v>784</v>
      </c>
      <c r="C774" s="114">
        <v>31150000</v>
      </c>
      <c r="D774" s="178"/>
      <c r="E774" s="178"/>
      <c r="F774" s="113"/>
      <c r="G774" s="114"/>
      <c r="H774" s="696"/>
      <c r="I774" s="697"/>
    </row>
    <row r="775" spans="1:9" s="98" customFormat="1" x14ac:dyDescent="0.2">
      <c r="A775" s="107"/>
      <c r="B775" s="896" t="s">
        <v>785</v>
      </c>
      <c r="C775" s="114">
        <v>2545000</v>
      </c>
      <c r="D775" s="178"/>
      <c r="E775" s="178"/>
      <c r="F775" s="113"/>
      <c r="G775" s="114"/>
      <c r="H775" s="696"/>
      <c r="I775" s="697"/>
    </row>
    <row r="776" spans="1:9" s="98" customFormat="1" x14ac:dyDescent="0.2">
      <c r="A776" s="107"/>
      <c r="B776" s="683" t="s">
        <v>1878</v>
      </c>
      <c r="C776" s="114">
        <v>4250000</v>
      </c>
      <c r="D776" s="178"/>
      <c r="E776" s="178"/>
      <c r="F776" s="113"/>
      <c r="G776" s="114"/>
      <c r="H776" s="696"/>
      <c r="I776" s="697"/>
    </row>
    <row r="777" spans="1:9" s="98" customFormat="1" x14ac:dyDescent="0.2">
      <c r="A777" s="107">
        <v>3726</v>
      </c>
      <c r="B777" s="707" t="s">
        <v>1879</v>
      </c>
      <c r="C777" s="680">
        <v>1650000</v>
      </c>
      <c r="D777" s="669"/>
      <c r="E777" s="669"/>
      <c r="F777" s="670"/>
      <c r="G777" s="680"/>
      <c r="H777" s="696"/>
      <c r="I777" s="697"/>
    </row>
    <row r="778" spans="1:9" s="98" customFormat="1" x14ac:dyDescent="0.2">
      <c r="A778" s="107">
        <v>3733</v>
      </c>
      <c r="B778" s="663" t="s">
        <v>1880</v>
      </c>
      <c r="C778" s="105">
        <v>65000</v>
      </c>
      <c r="D778" s="181"/>
      <c r="E778" s="181"/>
      <c r="F778" s="109"/>
      <c r="G778" s="105"/>
      <c r="H778" s="696"/>
      <c r="I778" s="697"/>
    </row>
    <row r="779" spans="1:9" s="98" customFormat="1" x14ac:dyDescent="0.2">
      <c r="A779" s="107">
        <v>3742</v>
      </c>
      <c r="B779" s="666" t="s">
        <v>1881</v>
      </c>
      <c r="C779" s="105">
        <v>100000</v>
      </c>
      <c r="D779" s="1104"/>
      <c r="E779" s="1104"/>
      <c r="F779" s="381"/>
      <c r="G779" s="105"/>
      <c r="H779" s="696"/>
      <c r="I779" s="697"/>
    </row>
    <row r="780" spans="1:9" s="98" customFormat="1" x14ac:dyDescent="0.2">
      <c r="A780" s="107">
        <v>3745</v>
      </c>
      <c r="B780" s="663" t="s">
        <v>790</v>
      </c>
      <c r="C780" s="109">
        <f>SUM(C781:C784)</f>
        <v>25144000</v>
      </c>
      <c r="D780" s="181"/>
      <c r="E780" s="181"/>
      <c r="F780" s="109"/>
      <c r="G780" s="109"/>
      <c r="H780" s="696"/>
      <c r="I780" s="697"/>
    </row>
    <row r="781" spans="1:9" s="98" customFormat="1" x14ac:dyDescent="0.2">
      <c r="A781" s="107"/>
      <c r="B781" s="896" t="s">
        <v>1882</v>
      </c>
      <c r="C781" s="114">
        <v>260000</v>
      </c>
      <c r="D781" s="383"/>
      <c r="E781" s="383"/>
      <c r="F781" s="114"/>
      <c r="G781" s="114"/>
      <c r="H781" s="696"/>
      <c r="I781" s="697"/>
    </row>
    <row r="782" spans="1:9" s="98" customFormat="1" x14ac:dyDescent="0.2">
      <c r="A782" s="112"/>
      <c r="B782" s="896" t="s">
        <v>792</v>
      </c>
      <c r="C782" s="114">
        <v>19300000</v>
      </c>
      <c r="D782" s="383"/>
      <c r="E782" s="383"/>
      <c r="F782" s="114"/>
      <c r="G782" s="114"/>
      <c r="H782" s="696"/>
      <c r="I782" s="697"/>
    </row>
    <row r="783" spans="1:9" s="98" customFormat="1" x14ac:dyDescent="0.2">
      <c r="A783" s="112"/>
      <c r="B783" s="896" t="s">
        <v>793</v>
      </c>
      <c r="C783" s="114">
        <v>2834000</v>
      </c>
      <c r="D783" s="178"/>
      <c r="E783" s="178"/>
      <c r="F783" s="113"/>
      <c r="G783" s="114"/>
      <c r="H783" s="696"/>
      <c r="I783" s="697"/>
    </row>
    <row r="784" spans="1:9" s="98" customFormat="1" x14ac:dyDescent="0.2">
      <c r="A784" s="107"/>
      <c r="B784" s="683" t="s">
        <v>1883</v>
      </c>
      <c r="C784" s="114">
        <v>2750000</v>
      </c>
      <c r="D784" s="383"/>
      <c r="E784" s="383"/>
      <c r="F784" s="114"/>
      <c r="G784" s="114"/>
      <c r="H784" s="696"/>
      <c r="I784" s="697"/>
    </row>
    <row r="785" spans="1:9" x14ac:dyDescent="0.2">
      <c r="A785" s="107">
        <v>3792</v>
      </c>
      <c r="B785" s="663" t="s">
        <v>795</v>
      </c>
      <c r="C785" s="105">
        <v>215000</v>
      </c>
      <c r="D785" s="181"/>
      <c r="E785" s="181"/>
      <c r="F785" s="381"/>
      <c r="G785" s="105"/>
      <c r="H785" s="752"/>
      <c r="I785" s="753"/>
    </row>
    <row r="786" spans="1:9" ht="15.75" x14ac:dyDescent="0.25">
      <c r="A786" s="1105"/>
      <c r="B786" s="1106" t="s">
        <v>1884</v>
      </c>
      <c r="C786" s="1107">
        <f>SUM(C787:C788)</f>
        <v>100000</v>
      </c>
      <c r="D786" s="1107"/>
      <c r="E786" s="1108"/>
      <c r="F786" s="1107"/>
      <c r="G786" s="1107"/>
      <c r="H786" s="1109"/>
    </row>
    <row r="787" spans="1:9" ht="15" x14ac:dyDescent="0.2">
      <c r="A787" s="1110" t="s">
        <v>1885</v>
      </c>
      <c r="B787" s="1111" t="s">
        <v>1886</v>
      </c>
      <c r="C787" s="173">
        <v>100000</v>
      </c>
      <c r="D787" s="173"/>
      <c r="E787" s="952"/>
      <c r="F787" s="173"/>
      <c r="G787" s="173"/>
      <c r="H787" s="1112"/>
      <c r="I787" s="912"/>
    </row>
    <row r="788" spans="1:9" ht="15" x14ac:dyDescent="0.2">
      <c r="A788" s="1113" t="s">
        <v>1887</v>
      </c>
      <c r="B788" s="1114" t="s">
        <v>1888</v>
      </c>
      <c r="C788" s="135">
        <v>0</v>
      </c>
      <c r="D788" s="135"/>
      <c r="E788" s="1115"/>
      <c r="F788" s="135"/>
      <c r="G788" s="135"/>
      <c r="H788" s="1116"/>
      <c r="I788" s="753"/>
    </row>
    <row r="789" spans="1:9" ht="15" x14ac:dyDescent="0.2">
      <c r="A789" s="636"/>
      <c r="B789" s="1117"/>
      <c r="C789" s="143"/>
      <c r="D789" s="366"/>
      <c r="E789" s="386"/>
      <c r="F789" s="143"/>
      <c r="G789" s="143"/>
      <c r="H789" s="1109"/>
    </row>
    <row r="790" spans="1:9" ht="20.25" x14ac:dyDescent="0.2">
      <c r="A790" s="1118"/>
      <c r="B790" s="1003" t="s">
        <v>797</v>
      </c>
      <c r="C790" s="280">
        <f>SUM(C791,C792,C822,C858,C911,C919,C920,C924)</f>
        <v>136758000</v>
      </c>
      <c r="D790" s="280"/>
      <c r="E790" s="280"/>
      <c r="F790" s="280"/>
      <c r="G790" s="280"/>
      <c r="H790" s="1119"/>
      <c r="I790" s="1120"/>
    </row>
    <row r="791" spans="1:9" ht="12.75" customHeight="1" x14ac:dyDescent="0.2">
      <c r="A791" s="1121">
        <v>3122</v>
      </c>
      <c r="B791" s="1122" t="s">
        <v>1889</v>
      </c>
      <c r="C791" s="105">
        <v>403000</v>
      </c>
      <c r="D791" s="172"/>
      <c r="E791" s="173"/>
      <c r="F791" s="173"/>
      <c r="G791" s="105"/>
      <c r="H791" s="1112"/>
      <c r="I791" s="1123"/>
    </row>
    <row r="792" spans="1:9" ht="12.75" customHeight="1" x14ac:dyDescent="0.2">
      <c r="A792" s="662">
        <v>3412</v>
      </c>
      <c r="B792" s="663" t="s">
        <v>799</v>
      </c>
      <c r="C792" s="109">
        <f>C793+C810</f>
        <v>50505000</v>
      </c>
      <c r="D792" s="181"/>
      <c r="E792" s="109"/>
      <c r="F792" s="109"/>
      <c r="G792" s="109"/>
      <c r="H792" s="1124"/>
      <c r="I792" s="1125"/>
    </row>
    <row r="793" spans="1:9" ht="12.75" customHeight="1" x14ac:dyDescent="0.2">
      <c r="A793" s="662"/>
      <c r="B793" s="1018" t="s">
        <v>1890</v>
      </c>
      <c r="C793" s="109">
        <f>C794+C798+C806</f>
        <v>35690000</v>
      </c>
      <c r="D793" s="181"/>
      <c r="E793" s="109"/>
      <c r="F793" s="109"/>
      <c r="G793" s="109"/>
      <c r="H793" s="1124"/>
      <c r="I793" s="1125"/>
    </row>
    <row r="794" spans="1:9" ht="12.75" customHeight="1" x14ac:dyDescent="0.2">
      <c r="A794" s="662"/>
      <c r="B794" s="1126" t="s">
        <v>801</v>
      </c>
      <c r="C794" s="525">
        <f>SUM(C795:C797)</f>
        <v>790000</v>
      </c>
      <c r="D794" s="1127"/>
      <c r="E794" s="525"/>
      <c r="F794" s="525"/>
      <c r="G794" s="525"/>
      <c r="H794" s="1124"/>
      <c r="I794" s="1125"/>
    </row>
    <row r="795" spans="1:9" ht="12.75" customHeight="1" x14ac:dyDescent="0.2">
      <c r="A795" s="662"/>
      <c r="B795" s="1128" t="s">
        <v>1891</v>
      </c>
      <c r="C795" s="113">
        <v>0</v>
      </c>
      <c r="D795" s="178"/>
      <c r="E795" s="113"/>
      <c r="F795" s="113"/>
      <c r="G795" s="113"/>
      <c r="H795" s="1124"/>
      <c r="I795" s="1125"/>
    </row>
    <row r="796" spans="1:9" ht="12.75" customHeight="1" x14ac:dyDescent="0.2">
      <c r="A796" s="662"/>
      <c r="B796" s="1129" t="s">
        <v>1892</v>
      </c>
      <c r="C796" s="698">
        <v>790000</v>
      </c>
      <c r="D796" s="178"/>
      <c r="E796" s="113"/>
      <c r="F796" s="113"/>
      <c r="G796" s="698"/>
      <c r="H796" s="1124"/>
      <c r="I796" s="1125"/>
    </row>
    <row r="797" spans="1:9" ht="25.5" x14ac:dyDescent="0.2">
      <c r="A797" s="662"/>
      <c r="B797" s="1129" t="s">
        <v>1893</v>
      </c>
      <c r="C797" s="698">
        <v>0</v>
      </c>
      <c r="D797" s="178"/>
      <c r="E797" s="113"/>
      <c r="F797" s="113"/>
      <c r="G797" s="698"/>
      <c r="H797" s="807"/>
      <c r="I797" s="1125"/>
    </row>
    <row r="798" spans="1:9" s="98" customFormat="1" ht="12.75" customHeight="1" x14ac:dyDescent="0.25">
      <c r="A798" s="662"/>
      <c r="B798" s="1130" t="s">
        <v>823</v>
      </c>
      <c r="C798" s="1131">
        <f>SUM(C799:C805)</f>
        <v>150000</v>
      </c>
      <c r="D798" s="1132"/>
      <c r="E798" s="1133"/>
      <c r="F798" s="1133"/>
      <c r="G798" s="1131"/>
      <c r="H798" s="1094"/>
      <c r="I798" s="1125"/>
    </row>
    <row r="799" spans="1:9" ht="12.75" customHeight="1" x14ac:dyDescent="0.2">
      <c r="A799" s="662"/>
      <c r="B799" s="714" t="s">
        <v>1894</v>
      </c>
      <c r="C799" s="698">
        <v>150000</v>
      </c>
      <c r="D799" s="178"/>
      <c r="E799" s="113"/>
      <c r="F799" s="113"/>
      <c r="G799" s="698"/>
      <c r="H799" s="1124"/>
      <c r="I799" s="1125"/>
    </row>
    <row r="800" spans="1:9" ht="12.75" customHeight="1" x14ac:dyDescent="0.2">
      <c r="A800" s="662"/>
      <c r="B800" s="1134" t="s">
        <v>1895</v>
      </c>
      <c r="C800" s="698">
        <v>0</v>
      </c>
      <c r="D800" s="178"/>
      <c r="E800" s="113"/>
      <c r="F800" s="113"/>
      <c r="G800" s="698"/>
      <c r="H800" s="1124"/>
      <c r="I800" s="1125"/>
    </row>
    <row r="801" spans="1:9" ht="12.75" customHeight="1" x14ac:dyDescent="0.2">
      <c r="A801" s="662"/>
      <c r="B801" s="1134" t="s">
        <v>1896</v>
      </c>
      <c r="C801" s="698">
        <v>0</v>
      </c>
      <c r="D801" s="178"/>
      <c r="E801" s="113"/>
      <c r="F801" s="113"/>
      <c r="G801" s="698"/>
      <c r="H801" s="1124"/>
      <c r="I801" s="1125"/>
    </row>
    <row r="802" spans="1:9" ht="12.75" customHeight="1" x14ac:dyDescent="0.2">
      <c r="A802" s="662"/>
      <c r="B802" s="1134" t="s">
        <v>1897</v>
      </c>
      <c r="C802" s="698">
        <v>0</v>
      </c>
      <c r="D802" s="178"/>
      <c r="E802" s="113"/>
      <c r="F802" s="113"/>
      <c r="G802" s="698"/>
      <c r="H802" s="1124"/>
      <c r="I802" s="1125"/>
    </row>
    <row r="803" spans="1:9" ht="12.75" customHeight="1" x14ac:dyDescent="0.2">
      <c r="A803" s="662"/>
      <c r="B803" s="1134" t="s">
        <v>1898</v>
      </c>
      <c r="C803" s="698">
        <v>0</v>
      </c>
      <c r="D803" s="178"/>
      <c r="E803" s="113"/>
      <c r="F803" s="113"/>
      <c r="G803" s="698"/>
      <c r="H803" s="1124"/>
      <c r="I803" s="1125"/>
    </row>
    <row r="804" spans="1:9" ht="12.75" customHeight="1" x14ac:dyDescent="0.2">
      <c r="A804" s="662"/>
      <c r="B804" s="1134" t="s">
        <v>1899</v>
      </c>
      <c r="C804" s="698">
        <v>0</v>
      </c>
      <c r="D804" s="178"/>
      <c r="E804" s="113"/>
      <c r="F804" s="113"/>
      <c r="G804" s="698"/>
      <c r="H804" s="1124"/>
      <c r="I804" s="1125"/>
    </row>
    <row r="805" spans="1:9" ht="12.75" customHeight="1" x14ac:dyDescent="0.2">
      <c r="A805" s="662"/>
      <c r="B805" s="1134" t="s">
        <v>1900</v>
      </c>
      <c r="C805" s="698">
        <v>0</v>
      </c>
      <c r="D805" s="178"/>
      <c r="E805" s="113"/>
      <c r="F805" s="113"/>
      <c r="G805" s="698"/>
      <c r="H805" s="1124"/>
      <c r="I805" s="1125"/>
    </row>
    <row r="806" spans="1:9" ht="12.75" customHeight="1" x14ac:dyDescent="0.2">
      <c r="A806" s="662"/>
      <c r="B806" s="1135" t="s">
        <v>813</v>
      </c>
      <c r="C806" s="1136">
        <f>SUM(C807:C809)</f>
        <v>34750000</v>
      </c>
      <c r="D806" s="1127"/>
      <c r="E806" s="525"/>
      <c r="F806" s="525"/>
      <c r="G806" s="1136"/>
      <c r="H806" s="1124"/>
      <c r="I806" s="1125"/>
    </row>
    <row r="807" spans="1:9" ht="12.75" customHeight="1" x14ac:dyDescent="0.2">
      <c r="A807" s="662"/>
      <c r="B807" s="714" t="s">
        <v>1901</v>
      </c>
      <c r="C807" s="698">
        <v>34500000</v>
      </c>
      <c r="D807" s="178"/>
      <c r="E807" s="113"/>
      <c r="F807" s="113"/>
      <c r="G807" s="698"/>
      <c r="H807" s="1124"/>
      <c r="I807" s="1125"/>
    </row>
    <row r="808" spans="1:9" s="98" customFormat="1" ht="12.75" customHeight="1" x14ac:dyDescent="0.25">
      <c r="A808" s="662"/>
      <c r="B808" s="799" t="s">
        <v>1902</v>
      </c>
      <c r="C808" s="698">
        <v>250000</v>
      </c>
      <c r="D808" s="178"/>
      <c r="E808" s="113"/>
      <c r="F808" s="113"/>
      <c r="G808" s="698"/>
      <c r="H808" s="1094"/>
      <c r="I808" s="1125"/>
    </row>
    <row r="809" spans="1:9" ht="12.75" customHeight="1" x14ac:dyDescent="0.2">
      <c r="A809" s="662"/>
      <c r="B809" s="799" t="s">
        <v>1903</v>
      </c>
      <c r="C809" s="698">
        <v>0</v>
      </c>
      <c r="D809" s="178"/>
      <c r="E809" s="113"/>
      <c r="F809" s="113"/>
      <c r="G809" s="698"/>
      <c r="H809" s="1124"/>
      <c r="I809" s="1125"/>
    </row>
    <row r="810" spans="1:9" ht="12.75" customHeight="1" x14ac:dyDescent="0.2">
      <c r="A810" s="662"/>
      <c r="B810" s="1137" t="s">
        <v>1904</v>
      </c>
      <c r="C810" s="670">
        <f>C811+C814+C817</f>
        <v>14815000</v>
      </c>
      <c r="D810" s="181"/>
      <c r="E810" s="109"/>
      <c r="F810" s="109"/>
      <c r="G810" s="670"/>
      <c r="H810" s="1124"/>
      <c r="I810" s="1125"/>
    </row>
    <row r="811" spans="1:9" ht="12.75" customHeight="1" x14ac:dyDescent="0.2">
      <c r="A811" s="682"/>
      <c r="B811" s="1138" t="s">
        <v>801</v>
      </c>
      <c r="C811" s="1136">
        <f>C812+C813</f>
        <v>0</v>
      </c>
      <c r="D811" s="1127"/>
      <c r="E811" s="525"/>
      <c r="F811" s="525"/>
      <c r="G811" s="1136"/>
      <c r="H811" s="1124"/>
      <c r="I811" s="1125"/>
    </row>
    <row r="812" spans="1:9" ht="12.75" customHeight="1" x14ac:dyDescent="0.2">
      <c r="A812" s="682"/>
      <c r="B812" s="721" t="s">
        <v>1905</v>
      </c>
      <c r="C812" s="698">
        <v>0</v>
      </c>
      <c r="D812" s="178"/>
      <c r="E812" s="113"/>
      <c r="F812" s="113"/>
      <c r="G812" s="698"/>
      <c r="H812" s="1124"/>
      <c r="I812" s="1125"/>
    </row>
    <row r="813" spans="1:9" s="98" customFormat="1" ht="12.75" customHeight="1" x14ac:dyDescent="0.25">
      <c r="A813" s="682"/>
      <c r="B813" s="721" t="s">
        <v>1906</v>
      </c>
      <c r="C813" s="698">
        <v>0</v>
      </c>
      <c r="D813" s="178"/>
      <c r="E813" s="113"/>
      <c r="F813" s="113"/>
      <c r="G813" s="698"/>
      <c r="H813" s="1094"/>
      <c r="I813" s="1125"/>
    </row>
    <row r="814" spans="1:9" ht="12.75" customHeight="1" x14ac:dyDescent="0.2">
      <c r="A814" s="682"/>
      <c r="B814" s="1138" t="s">
        <v>813</v>
      </c>
      <c r="C814" s="1139">
        <f>SUM(C815:C816)</f>
        <v>14050000</v>
      </c>
      <c r="D814" s="1140"/>
      <c r="E814" s="509"/>
      <c r="F814" s="509"/>
      <c r="G814" s="1139"/>
      <c r="H814" s="1124"/>
      <c r="I814" s="1125"/>
    </row>
    <row r="815" spans="1:9" ht="12.75" customHeight="1" x14ac:dyDescent="0.2">
      <c r="A815" s="682"/>
      <c r="B815" s="714" t="s">
        <v>1907</v>
      </c>
      <c r="C815" s="698">
        <v>14000000</v>
      </c>
      <c r="D815" s="178"/>
      <c r="E815" s="113"/>
      <c r="F815" s="113"/>
      <c r="G815" s="698"/>
      <c r="H815" s="807"/>
      <c r="I815" s="1125"/>
    </row>
    <row r="816" spans="1:9" ht="12.75" customHeight="1" x14ac:dyDescent="0.2">
      <c r="A816" s="682"/>
      <c r="B816" s="1141" t="s">
        <v>1908</v>
      </c>
      <c r="C816" s="698">
        <v>50000</v>
      </c>
      <c r="D816" s="178"/>
      <c r="E816" s="113"/>
      <c r="F816" s="113"/>
      <c r="G816" s="698"/>
      <c r="H816" s="1124"/>
      <c r="I816" s="1125"/>
    </row>
    <row r="817" spans="1:9" ht="12.75" customHeight="1" x14ac:dyDescent="0.2">
      <c r="A817" s="1142"/>
      <c r="B817" s="1143" t="s">
        <v>823</v>
      </c>
      <c r="C817" s="1144">
        <f>SUM(C818:C821)</f>
        <v>765000</v>
      </c>
      <c r="D817" s="1145"/>
      <c r="E817" s="1146"/>
      <c r="F817" s="1146"/>
      <c r="G817" s="1144"/>
      <c r="H817" s="1124"/>
      <c r="I817" s="1125"/>
    </row>
    <row r="818" spans="1:9" ht="12.75" customHeight="1" x14ac:dyDescent="0.2">
      <c r="A818" s="682"/>
      <c r="B818" s="721" t="s">
        <v>824</v>
      </c>
      <c r="C818" s="1147">
        <v>150000</v>
      </c>
      <c r="D818" s="178"/>
      <c r="E818" s="113"/>
      <c r="F818" s="113"/>
      <c r="G818" s="1147"/>
      <c r="H818" s="1124"/>
      <c r="I818" s="1125"/>
    </row>
    <row r="819" spans="1:9" ht="12.75" customHeight="1" x14ac:dyDescent="0.2">
      <c r="A819" s="682"/>
      <c r="B819" s="721" t="s">
        <v>1909</v>
      </c>
      <c r="C819" s="1147">
        <v>0</v>
      </c>
      <c r="D819" s="178"/>
      <c r="E819" s="113"/>
      <c r="F819" s="113"/>
      <c r="G819" s="1147"/>
      <c r="H819" s="1124"/>
      <c r="I819" s="1125"/>
    </row>
    <row r="820" spans="1:9" ht="12.75" customHeight="1" x14ac:dyDescent="0.2">
      <c r="A820" s="1148"/>
      <c r="B820" s="1134" t="s">
        <v>826</v>
      </c>
      <c r="C820" s="694">
        <v>0</v>
      </c>
      <c r="D820" s="383"/>
      <c r="E820" s="114"/>
      <c r="F820" s="114"/>
      <c r="G820" s="694"/>
      <c r="H820" s="1124"/>
      <c r="I820" s="1125"/>
    </row>
    <row r="821" spans="1:9" ht="25.5" x14ac:dyDescent="0.2">
      <c r="A821" s="682"/>
      <c r="B821" s="714" t="s">
        <v>1910</v>
      </c>
      <c r="C821" s="698">
        <v>615000</v>
      </c>
      <c r="D821" s="178"/>
      <c r="E821" s="113"/>
      <c r="F821" s="113"/>
      <c r="G821" s="698"/>
      <c r="H821" s="1124"/>
      <c r="I821" s="1125"/>
    </row>
    <row r="822" spans="1:9" ht="12.75" customHeight="1" x14ac:dyDescent="0.2">
      <c r="A822" s="662">
        <v>3612</v>
      </c>
      <c r="B822" s="712" t="s">
        <v>827</v>
      </c>
      <c r="C822" s="670">
        <f>C823+C825</f>
        <v>55570000</v>
      </c>
      <c r="D822" s="181"/>
      <c r="E822" s="109"/>
      <c r="F822" s="109"/>
      <c r="G822" s="670"/>
      <c r="H822" s="1124"/>
      <c r="I822" s="1125"/>
    </row>
    <row r="823" spans="1:9" ht="12.75" customHeight="1" x14ac:dyDescent="0.2">
      <c r="A823" s="682"/>
      <c r="B823" s="1138" t="s">
        <v>801</v>
      </c>
      <c r="C823" s="1136">
        <f>SUM(C824)</f>
        <v>300000</v>
      </c>
      <c r="D823" s="1127"/>
      <c r="E823" s="525"/>
      <c r="F823" s="1149"/>
      <c r="G823" s="1136"/>
      <c r="H823" s="1124"/>
      <c r="I823" s="1125"/>
    </row>
    <row r="824" spans="1:9" ht="12.75" customHeight="1" x14ac:dyDescent="0.2">
      <c r="A824" s="682"/>
      <c r="B824" s="721" t="s">
        <v>1911</v>
      </c>
      <c r="C824" s="698">
        <v>300000</v>
      </c>
      <c r="D824" s="178"/>
      <c r="E824" s="113"/>
      <c r="F824" s="177"/>
      <c r="G824" s="698"/>
      <c r="H824" s="1124"/>
      <c r="I824" s="1125"/>
    </row>
    <row r="825" spans="1:9" ht="12.75" customHeight="1" x14ac:dyDescent="0.2">
      <c r="A825" s="662"/>
      <c r="B825" s="1150" t="s">
        <v>838</v>
      </c>
      <c r="C825" s="1151">
        <f>C826+C831+C837+C848+C849+C850+C851+C852+C857</f>
        <v>55270000</v>
      </c>
      <c r="D825" s="1152"/>
      <c r="E825" s="476"/>
      <c r="F825" s="1153"/>
      <c r="G825" s="1151"/>
      <c r="H825" s="1124"/>
      <c r="I825" s="1125"/>
    </row>
    <row r="826" spans="1:9" ht="12.75" customHeight="1" x14ac:dyDescent="0.2">
      <c r="A826" s="1154"/>
      <c r="B826" s="1155" t="s">
        <v>839</v>
      </c>
      <c r="C826" s="1156">
        <f>SUM(C827:C830)</f>
        <v>10050000</v>
      </c>
      <c r="D826" s="1157"/>
      <c r="E826" s="476"/>
      <c r="F826" s="1153"/>
      <c r="G826" s="1156"/>
      <c r="H826" s="1124"/>
      <c r="I826" s="1125"/>
    </row>
    <row r="827" spans="1:9" ht="12.75" customHeight="1" x14ac:dyDescent="0.2">
      <c r="A827" s="662"/>
      <c r="B827" s="714" t="s">
        <v>1912</v>
      </c>
      <c r="C827" s="768">
        <v>5750000</v>
      </c>
      <c r="D827" s="208"/>
      <c r="E827" s="476"/>
      <c r="F827" s="1153"/>
      <c r="G827" s="768"/>
      <c r="H827" s="1124"/>
      <c r="I827" s="1125"/>
    </row>
    <row r="828" spans="1:9" ht="12.75" customHeight="1" x14ac:dyDescent="0.2">
      <c r="A828" s="662"/>
      <c r="B828" s="714" t="s">
        <v>1913</v>
      </c>
      <c r="C828" s="790">
        <v>500000</v>
      </c>
      <c r="D828" s="681"/>
      <c r="E828" s="476"/>
      <c r="F828" s="1153"/>
      <c r="G828" s="790"/>
      <c r="H828" s="1124"/>
      <c r="I828" s="1125"/>
    </row>
    <row r="829" spans="1:9" ht="12.75" customHeight="1" x14ac:dyDescent="0.2">
      <c r="A829" s="662"/>
      <c r="B829" s="714" t="s">
        <v>1914</v>
      </c>
      <c r="C829" s="790">
        <v>1800000</v>
      </c>
      <c r="D829" s="681"/>
      <c r="E829" s="476"/>
      <c r="F829" s="1153"/>
      <c r="G829" s="790"/>
      <c r="H829" s="1124"/>
      <c r="I829" s="1125"/>
    </row>
    <row r="830" spans="1:9" ht="12.75" customHeight="1" x14ac:dyDescent="0.2">
      <c r="A830" s="662"/>
      <c r="B830" s="714" t="s">
        <v>1915</v>
      </c>
      <c r="C830" s="790">
        <v>2000000</v>
      </c>
      <c r="D830" s="681"/>
      <c r="E830" s="476"/>
      <c r="F830" s="476"/>
      <c r="G830" s="790"/>
      <c r="H830" s="1124"/>
      <c r="I830" s="1125"/>
    </row>
    <row r="831" spans="1:9" ht="12.75" customHeight="1" x14ac:dyDescent="0.2">
      <c r="A831" s="662"/>
      <c r="B831" s="1158" t="s">
        <v>1916</v>
      </c>
      <c r="C831" s="1159">
        <f>C832+C833</f>
        <v>4250000</v>
      </c>
      <c r="D831" s="1160"/>
      <c r="E831" s="1161"/>
      <c r="F831" s="1161"/>
      <c r="G831" s="1159"/>
      <c r="H831" s="1124"/>
      <c r="I831" s="1125"/>
    </row>
    <row r="832" spans="1:9" ht="12.75" customHeight="1" x14ac:dyDescent="0.2">
      <c r="A832" s="682"/>
      <c r="B832" s="714" t="s">
        <v>1917</v>
      </c>
      <c r="C832" s="698">
        <v>3000000</v>
      </c>
      <c r="D832" s="178"/>
      <c r="E832" s="113"/>
      <c r="F832" s="113"/>
      <c r="G832" s="698"/>
      <c r="H832" s="1124"/>
      <c r="I832" s="1125"/>
    </row>
    <row r="833" spans="1:9" ht="12.75" customHeight="1" x14ac:dyDescent="0.2">
      <c r="A833" s="682"/>
      <c r="B833" s="1162" t="s">
        <v>845</v>
      </c>
      <c r="C833" s="698">
        <f>SUM(C834:C836)</f>
        <v>1250000</v>
      </c>
      <c r="D833" s="178"/>
      <c r="E833" s="113"/>
      <c r="F833" s="113"/>
      <c r="G833" s="698"/>
      <c r="H833" s="1124"/>
      <c r="I833" s="1125"/>
    </row>
    <row r="834" spans="1:9" ht="12.75" customHeight="1" x14ac:dyDescent="0.2">
      <c r="A834" s="682"/>
      <c r="B834" s="721" t="s">
        <v>1918</v>
      </c>
      <c r="C834" s="698">
        <v>350000</v>
      </c>
      <c r="D834" s="178"/>
      <c r="E834" s="113"/>
      <c r="F834" s="113"/>
      <c r="G834" s="698"/>
      <c r="H834" s="1124"/>
      <c r="I834" s="1125"/>
    </row>
    <row r="835" spans="1:9" s="484" customFormat="1" ht="12.75" customHeight="1" x14ac:dyDescent="0.2">
      <c r="A835" s="682"/>
      <c r="B835" s="799" t="s">
        <v>1919</v>
      </c>
      <c r="C835" s="694">
        <v>500000</v>
      </c>
      <c r="D835" s="383"/>
      <c r="E835" s="113"/>
      <c r="F835" s="113"/>
      <c r="G835" s="694"/>
      <c r="H835" s="1163"/>
      <c r="I835" s="1164"/>
    </row>
    <row r="836" spans="1:9" ht="12.75" customHeight="1" x14ac:dyDescent="0.2">
      <c r="A836" s="682"/>
      <c r="B836" s="799" t="s">
        <v>1920</v>
      </c>
      <c r="C836" s="698">
        <v>400000</v>
      </c>
      <c r="D836" s="178"/>
      <c r="E836" s="113"/>
      <c r="F836" s="113"/>
      <c r="G836" s="698"/>
      <c r="H836" s="1124"/>
      <c r="I836" s="1125"/>
    </row>
    <row r="837" spans="1:9" ht="12.75" customHeight="1" x14ac:dyDescent="0.2">
      <c r="A837" s="1165"/>
      <c r="B837" s="1166" t="s">
        <v>1921</v>
      </c>
      <c r="C837" s="1159">
        <f>C838+C839</f>
        <v>5000000</v>
      </c>
      <c r="D837" s="1160"/>
      <c r="E837" s="1161"/>
      <c r="F837" s="1161"/>
      <c r="G837" s="1159"/>
      <c r="H837" s="1124"/>
      <c r="I837" s="1125"/>
    </row>
    <row r="838" spans="1:9" ht="12.75" customHeight="1" x14ac:dyDescent="0.2">
      <c r="A838" s="1165"/>
      <c r="B838" s="1167" t="s">
        <v>844</v>
      </c>
      <c r="C838" s="722">
        <v>4000000</v>
      </c>
      <c r="D838" s="1168"/>
      <c r="E838" s="149"/>
      <c r="F838" s="149"/>
      <c r="G838" s="722"/>
      <c r="H838" s="1124"/>
      <c r="I838" s="1125"/>
    </row>
    <row r="839" spans="1:9" s="484" customFormat="1" ht="15" customHeight="1" x14ac:dyDescent="0.2">
      <c r="A839" s="682"/>
      <c r="B839" s="1162" t="s">
        <v>849</v>
      </c>
      <c r="C839" s="698">
        <f>SUM(C840:C843)</f>
        <v>1000000</v>
      </c>
      <c r="D839" s="178"/>
      <c r="E839" s="113"/>
      <c r="F839" s="113"/>
      <c r="G839" s="698"/>
      <c r="H839" s="1163"/>
      <c r="I839" s="1164"/>
    </row>
    <row r="840" spans="1:9" ht="12.75" customHeight="1" x14ac:dyDescent="0.2">
      <c r="A840" s="682"/>
      <c r="B840" s="721" t="s">
        <v>1922</v>
      </c>
      <c r="C840" s="698">
        <v>0</v>
      </c>
      <c r="D840" s="178"/>
      <c r="E840" s="113"/>
      <c r="F840" s="113"/>
      <c r="G840" s="698"/>
      <c r="H840" s="1124"/>
      <c r="I840" s="1125"/>
    </row>
    <row r="841" spans="1:9" ht="12.75" customHeight="1" x14ac:dyDescent="0.2">
      <c r="A841" s="682"/>
      <c r="B841" s="799" t="s">
        <v>1919</v>
      </c>
      <c r="C841" s="694">
        <v>0</v>
      </c>
      <c r="D841" s="383"/>
      <c r="E841" s="113"/>
      <c r="F841" s="113"/>
      <c r="G841" s="694"/>
      <c r="H841" s="1124"/>
      <c r="I841" s="1125"/>
    </row>
    <row r="842" spans="1:9" s="98" customFormat="1" ht="12.75" customHeight="1" x14ac:dyDescent="0.25">
      <c r="A842" s="1165"/>
      <c r="B842" s="714" t="s">
        <v>1923</v>
      </c>
      <c r="C842" s="698">
        <v>0</v>
      </c>
      <c r="D842" s="178"/>
      <c r="E842" s="113"/>
      <c r="F842" s="113"/>
      <c r="G842" s="698"/>
      <c r="H842" s="1094"/>
      <c r="I842" s="1076"/>
    </row>
    <row r="843" spans="1:9" ht="12.75" customHeight="1" x14ac:dyDescent="0.2">
      <c r="A843" s="1165"/>
      <c r="B843" s="714" t="s">
        <v>1924</v>
      </c>
      <c r="C843" s="698">
        <v>1000000</v>
      </c>
      <c r="D843" s="178"/>
      <c r="E843" s="113"/>
      <c r="F843" s="113"/>
      <c r="G843" s="698"/>
      <c r="H843" s="1124"/>
      <c r="I843" s="1125"/>
    </row>
    <row r="844" spans="1:9" ht="12.75" customHeight="1" x14ac:dyDescent="0.2">
      <c r="A844" s="1165"/>
      <c r="B844" s="1169" t="s">
        <v>1925</v>
      </c>
      <c r="C844" s="1170">
        <v>0</v>
      </c>
      <c r="D844" s="1171"/>
      <c r="E844" s="1172"/>
      <c r="F844" s="1172"/>
      <c r="G844" s="1170"/>
      <c r="H844" s="1124"/>
      <c r="I844" s="1125"/>
    </row>
    <row r="845" spans="1:9" ht="12.75" customHeight="1" x14ac:dyDescent="0.2">
      <c r="A845" s="1165"/>
      <c r="B845" s="1167" t="s">
        <v>844</v>
      </c>
      <c r="C845" s="694">
        <v>0</v>
      </c>
      <c r="D845" s="383"/>
      <c r="E845" s="114"/>
      <c r="F845" s="114"/>
      <c r="G845" s="694"/>
      <c r="H845" s="1124"/>
      <c r="I845" s="1125"/>
    </row>
    <row r="846" spans="1:9" ht="12.75" customHeight="1" x14ac:dyDescent="0.2">
      <c r="A846" s="682"/>
      <c r="B846" s="721" t="s">
        <v>1926</v>
      </c>
      <c r="C846" s="694">
        <v>0</v>
      </c>
      <c r="D846" s="178"/>
      <c r="E846" s="114"/>
      <c r="F846" s="114"/>
      <c r="G846" s="694"/>
      <c r="H846" s="1124"/>
      <c r="I846" s="1125"/>
    </row>
    <row r="847" spans="1:9" ht="12.75" customHeight="1" x14ac:dyDescent="0.2">
      <c r="A847" s="682"/>
      <c r="B847" s="721" t="s">
        <v>863</v>
      </c>
      <c r="C847" s="694">
        <v>0</v>
      </c>
      <c r="D847" s="178"/>
      <c r="E847" s="114"/>
      <c r="F847" s="114"/>
      <c r="G847" s="694"/>
      <c r="H847" s="1124"/>
      <c r="I847" s="1125"/>
    </row>
    <row r="848" spans="1:9" ht="12.75" customHeight="1" x14ac:dyDescent="0.2">
      <c r="A848" s="1165"/>
      <c r="B848" s="1173" t="s">
        <v>1927</v>
      </c>
      <c r="C848" s="694">
        <v>300000</v>
      </c>
      <c r="D848" s="178"/>
      <c r="E848" s="114"/>
      <c r="F848" s="114"/>
      <c r="G848" s="694"/>
      <c r="H848" s="1124"/>
      <c r="I848" s="1125"/>
    </row>
    <row r="849" spans="1:9" s="484" customFormat="1" ht="12.75" customHeight="1" x14ac:dyDescent="0.2">
      <c r="A849" s="1165"/>
      <c r="B849" s="1173" t="s">
        <v>1928</v>
      </c>
      <c r="C849" s="694">
        <v>3000000</v>
      </c>
      <c r="D849" s="178"/>
      <c r="E849" s="114"/>
      <c r="F849" s="114"/>
      <c r="G849" s="694"/>
      <c r="H849" s="1163"/>
      <c r="I849" s="1164"/>
    </row>
    <row r="850" spans="1:9" s="484" customFormat="1" ht="12.75" customHeight="1" x14ac:dyDescent="0.2">
      <c r="A850" s="1165"/>
      <c r="B850" s="1174" t="s">
        <v>1929</v>
      </c>
      <c r="C850" s="694">
        <v>100000</v>
      </c>
      <c r="D850" s="178"/>
      <c r="E850" s="114"/>
      <c r="F850" s="114"/>
      <c r="G850" s="694"/>
      <c r="H850" s="1163"/>
      <c r="I850" s="1164"/>
    </row>
    <row r="851" spans="1:9" s="484" customFormat="1" ht="12.75" customHeight="1" x14ac:dyDescent="0.2">
      <c r="A851" s="1165"/>
      <c r="B851" s="1175" t="s">
        <v>1930</v>
      </c>
      <c r="C851" s="698">
        <v>100000</v>
      </c>
      <c r="D851" s="178"/>
      <c r="E851" s="113"/>
      <c r="F851" s="113"/>
      <c r="G851" s="698"/>
      <c r="H851" s="1163"/>
      <c r="I851" s="1164"/>
    </row>
    <row r="852" spans="1:9" ht="12.75" customHeight="1" x14ac:dyDescent="0.2">
      <c r="A852" s="1165"/>
      <c r="B852" s="1175" t="s">
        <v>1931</v>
      </c>
      <c r="C852" s="694">
        <f>C853+C854+C855+C856</f>
        <v>32450000</v>
      </c>
      <c r="D852" s="383"/>
      <c r="E852" s="114"/>
      <c r="F852" s="114"/>
      <c r="G852" s="694"/>
      <c r="H852" s="1124"/>
      <c r="I852" s="1125"/>
    </row>
    <row r="853" spans="1:9" ht="12.75" customHeight="1" x14ac:dyDescent="0.2">
      <c r="A853" s="1165"/>
      <c r="B853" s="1176" t="s">
        <v>1932</v>
      </c>
      <c r="C853" s="698">
        <v>7000000</v>
      </c>
      <c r="D853" s="178"/>
      <c r="E853" s="113"/>
      <c r="F853" s="113"/>
      <c r="G853" s="698"/>
      <c r="H853" s="1124"/>
      <c r="I853" s="1125"/>
    </row>
    <row r="854" spans="1:9" ht="12.75" customHeight="1" x14ac:dyDescent="0.2">
      <c r="A854" s="682"/>
      <c r="B854" s="1177" t="s">
        <v>1933</v>
      </c>
      <c r="C854" s="694">
        <v>22000000</v>
      </c>
      <c r="D854" s="383"/>
      <c r="E854" s="114"/>
      <c r="F854" s="114"/>
      <c r="G854" s="694"/>
      <c r="H854" s="1124"/>
      <c r="I854" s="1125"/>
    </row>
    <row r="855" spans="1:9" ht="12.75" customHeight="1" x14ac:dyDescent="0.2">
      <c r="A855" s="682"/>
      <c r="B855" s="721" t="s">
        <v>1934</v>
      </c>
      <c r="C855" s="694">
        <v>900000</v>
      </c>
      <c r="D855" s="383"/>
      <c r="E855" s="114"/>
      <c r="F855" s="114"/>
      <c r="G855" s="694"/>
      <c r="H855" s="1124"/>
      <c r="I855" s="1125"/>
    </row>
    <row r="856" spans="1:9" s="484" customFormat="1" ht="12.75" customHeight="1" x14ac:dyDescent="0.2">
      <c r="A856" s="682"/>
      <c r="B856" s="714" t="s">
        <v>1935</v>
      </c>
      <c r="C856" s="694">
        <v>2550000</v>
      </c>
      <c r="D856" s="383"/>
      <c r="E856" s="114"/>
      <c r="F856" s="114"/>
      <c r="G856" s="694"/>
      <c r="H856" s="1163"/>
      <c r="I856" s="1164"/>
    </row>
    <row r="857" spans="1:9" s="484" customFormat="1" ht="12.75" customHeight="1" x14ac:dyDescent="0.2">
      <c r="A857" s="682"/>
      <c r="B857" s="714" t="s">
        <v>1936</v>
      </c>
      <c r="C857" s="694">
        <v>20000</v>
      </c>
      <c r="D857" s="383"/>
      <c r="E857" s="114"/>
      <c r="F857" s="114"/>
      <c r="G857" s="694"/>
      <c r="H857" s="1163"/>
      <c r="I857" s="1164"/>
    </row>
    <row r="858" spans="1:9" s="484" customFormat="1" ht="12.75" customHeight="1" x14ac:dyDescent="0.2">
      <c r="A858" s="662">
        <v>3613</v>
      </c>
      <c r="B858" s="707" t="s">
        <v>873</v>
      </c>
      <c r="C858" s="680">
        <f>C859+C869+C870+C871+C876+C888+C889</f>
        <v>23745000</v>
      </c>
      <c r="D858" s="172"/>
      <c r="E858" s="105"/>
      <c r="F858" s="105"/>
      <c r="G858" s="680"/>
      <c r="H858" s="1163"/>
      <c r="I858" s="1164"/>
    </row>
    <row r="859" spans="1:9" s="484" customFormat="1" ht="12.75" customHeight="1" x14ac:dyDescent="0.2">
      <c r="A859" s="1178"/>
      <c r="B859" s="1179" t="s">
        <v>874</v>
      </c>
      <c r="C859" s="1139">
        <f>SUM(C860:C868)</f>
        <v>3990000</v>
      </c>
      <c r="D859" s="1140"/>
      <c r="E859" s="509"/>
      <c r="F859" s="509"/>
      <c r="G859" s="1139"/>
      <c r="H859" s="1163"/>
      <c r="I859" s="1164"/>
    </row>
    <row r="860" spans="1:9" s="484" customFormat="1" ht="12.75" customHeight="1" x14ac:dyDescent="0.2">
      <c r="A860" s="655"/>
      <c r="B860" s="714" t="s">
        <v>1937</v>
      </c>
      <c r="C860" s="694">
        <v>550000</v>
      </c>
      <c r="D860" s="383"/>
      <c r="E860" s="114"/>
      <c r="F860" s="114"/>
      <c r="G860" s="694"/>
      <c r="H860" s="1163"/>
      <c r="I860" s="1164"/>
    </row>
    <row r="861" spans="1:9" ht="12.75" customHeight="1" x14ac:dyDescent="0.2">
      <c r="A861" s="1154"/>
      <c r="B861" s="714" t="s">
        <v>1938</v>
      </c>
      <c r="C861" s="698">
        <v>0</v>
      </c>
      <c r="D861" s="178"/>
      <c r="E861" s="113"/>
      <c r="F861" s="113"/>
      <c r="G861" s="698"/>
      <c r="H861" s="1124"/>
      <c r="I861" s="1125"/>
    </row>
    <row r="862" spans="1:9" ht="12.75" customHeight="1" x14ac:dyDescent="0.2">
      <c r="A862" s="662"/>
      <c r="B862" s="1180" t="s">
        <v>1939</v>
      </c>
      <c r="C862" s="694">
        <v>0</v>
      </c>
      <c r="D862" s="383"/>
      <c r="E862" s="114"/>
      <c r="F862" s="114"/>
      <c r="G862" s="694"/>
      <c r="H862" s="1124"/>
      <c r="I862" s="1125"/>
    </row>
    <row r="863" spans="1:9" ht="12.75" customHeight="1" x14ac:dyDescent="0.2">
      <c r="A863" s="655"/>
      <c r="B863" s="1180" t="s">
        <v>1940</v>
      </c>
      <c r="C863" s="694">
        <v>600000</v>
      </c>
      <c r="D863" s="383"/>
      <c r="E863" s="114"/>
      <c r="F863" s="114"/>
      <c r="G863" s="694"/>
      <c r="H863" s="1124"/>
      <c r="I863" s="1125"/>
    </row>
    <row r="864" spans="1:9" s="484" customFormat="1" ht="12.75" customHeight="1" x14ac:dyDescent="0.2">
      <c r="A864" s="655"/>
      <c r="B864" s="1180" t="s">
        <v>1941</v>
      </c>
      <c r="C864" s="694">
        <v>1100000</v>
      </c>
      <c r="D864" s="383"/>
      <c r="E864" s="114"/>
      <c r="F864" s="114"/>
      <c r="G864" s="694"/>
      <c r="H864" s="1163"/>
      <c r="I864" s="1164"/>
    </row>
    <row r="865" spans="1:9" s="484" customFormat="1" ht="12.75" customHeight="1" x14ac:dyDescent="0.2">
      <c r="A865" s="655"/>
      <c r="B865" s="721" t="s">
        <v>1942</v>
      </c>
      <c r="C865" s="694">
        <v>0</v>
      </c>
      <c r="D865" s="383"/>
      <c r="E865" s="114"/>
      <c r="F865" s="114"/>
      <c r="G865" s="694"/>
      <c r="H865" s="1163"/>
      <c r="I865" s="1164"/>
    </row>
    <row r="866" spans="1:9" s="484" customFormat="1" ht="12.75" customHeight="1" x14ac:dyDescent="0.2">
      <c r="A866" s="655"/>
      <c r="B866" s="721" t="s">
        <v>1943</v>
      </c>
      <c r="C866" s="694">
        <v>840000</v>
      </c>
      <c r="D866" s="383"/>
      <c r="E866" s="114"/>
      <c r="F866" s="114"/>
      <c r="G866" s="694"/>
      <c r="H866" s="1163"/>
      <c r="I866" s="1164"/>
    </row>
    <row r="867" spans="1:9" s="484" customFormat="1" ht="12.75" customHeight="1" x14ac:dyDescent="0.2">
      <c r="A867" s="655"/>
      <c r="B867" s="721" t="s">
        <v>1944</v>
      </c>
      <c r="C867" s="694">
        <v>900000</v>
      </c>
      <c r="D867" s="383"/>
      <c r="E867" s="114"/>
      <c r="F867" s="114"/>
      <c r="G867" s="694"/>
      <c r="H867" s="1163"/>
      <c r="I867" s="1164"/>
    </row>
    <row r="868" spans="1:9" s="484" customFormat="1" ht="12.75" customHeight="1" x14ac:dyDescent="0.2">
      <c r="A868" s="655"/>
      <c r="B868" s="1181" t="s">
        <v>1945</v>
      </c>
      <c r="C868" s="694">
        <v>0</v>
      </c>
      <c r="D868" s="383"/>
      <c r="E868" s="114"/>
      <c r="F868" s="114"/>
      <c r="G868" s="694"/>
      <c r="H868" s="1163"/>
      <c r="I868" s="1164"/>
    </row>
    <row r="869" spans="1:9" s="484" customFormat="1" ht="12.75" customHeight="1" x14ac:dyDescent="0.2">
      <c r="A869" s="655"/>
      <c r="B869" s="1138" t="s">
        <v>1946</v>
      </c>
      <c r="C869" s="698">
        <v>30000</v>
      </c>
      <c r="D869" s="178"/>
      <c r="E869" s="113"/>
      <c r="F869" s="113"/>
      <c r="G869" s="698"/>
      <c r="H869" s="1163"/>
      <c r="I869" s="1164"/>
    </row>
    <row r="870" spans="1:9" s="484" customFormat="1" ht="12.75" customHeight="1" x14ac:dyDescent="0.2">
      <c r="A870" s="655"/>
      <c r="B870" s="1138" t="s">
        <v>1947</v>
      </c>
      <c r="C870" s="1139">
        <v>80000</v>
      </c>
      <c r="D870" s="1140"/>
      <c r="E870" s="509"/>
      <c r="F870" s="509"/>
      <c r="G870" s="1139"/>
      <c r="H870" s="1163"/>
      <c r="I870" s="1164"/>
    </row>
    <row r="871" spans="1:9" s="484" customFormat="1" ht="12.75" customHeight="1" x14ac:dyDescent="0.2">
      <c r="A871" s="1154"/>
      <c r="B871" s="1138" t="s">
        <v>1948</v>
      </c>
      <c r="C871" s="1139">
        <f>C872+C873+C874+C875</f>
        <v>8050000</v>
      </c>
      <c r="D871" s="1140"/>
      <c r="E871" s="509"/>
      <c r="F871" s="509"/>
      <c r="G871" s="1139"/>
      <c r="H871" s="1163"/>
      <c r="I871" s="1164"/>
    </row>
    <row r="872" spans="1:9" ht="12.75" customHeight="1" x14ac:dyDescent="0.2">
      <c r="A872" s="1154"/>
      <c r="B872" s="1138" t="s">
        <v>1932</v>
      </c>
      <c r="C872" s="694">
        <v>1200000</v>
      </c>
      <c r="D872" s="383"/>
      <c r="E872" s="114"/>
      <c r="F872" s="114"/>
      <c r="G872" s="694"/>
      <c r="H872" s="1124"/>
      <c r="I872" s="1125"/>
    </row>
    <row r="873" spans="1:9" ht="12.75" customHeight="1" x14ac:dyDescent="0.2">
      <c r="A873" s="1154"/>
      <c r="B873" s="1138" t="s">
        <v>891</v>
      </c>
      <c r="C873" s="694">
        <v>2000000</v>
      </c>
      <c r="D873" s="383"/>
      <c r="E873" s="114"/>
      <c r="F873" s="114"/>
      <c r="G873" s="694"/>
      <c r="H873" s="1124"/>
      <c r="I873" s="1125"/>
    </row>
    <row r="874" spans="1:9" ht="12.75" customHeight="1" x14ac:dyDescent="0.2">
      <c r="A874" s="662"/>
      <c r="B874" s="1177" t="s">
        <v>892</v>
      </c>
      <c r="C874" s="698">
        <v>2000000</v>
      </c>
      <c r="D874" s="178"/>
      <c r="E874" s="113"/>
      <c r="F874" s="113"/>
      <c r="G874" s="698"/>
      <c r="H874" s="1124"/>
      <c r="I874" s="1125"/>
    </row>
    <row r="875" spans="1:9" s="98" customFormat="1" ht="12.75" customHeight="1" x14ac:dyDescent="0.25">
      <c r="A875" s="662"/>
      <c r="B875" s="1177" t="s">
        <v>1949</v>
      </c>
      <c r="C875" s="698">
        <v>2850000</v>
      </c>
      <c r="D875" s="178"/>
      <c r="E875" s="113"/>
      <c r="F875" s="113"/>
      <c r="G875" s="698"/>
      <c r="H875" s="1094"/>
      <c r="I875" s="1076"/>
    </row>
    <row r="876" spans="1:9" s="484" customFormat="1" ht="12.75" customHeight="1" x14ac:dyDescent="0.2">
      <c r="A876" s="662"/>
      <c r="B876" s="1179" t="s">
        <v>894</v>
      </c>
      <c r="C876" s="1136">
        <f>SUM(C877:C887)</f>
        <v>4905000</v>
      </c>
      <c r="D876" s="1127"/>
      <c r="E876" s="525"/>
      <c r="F876" s="525"/>
      <c r="G876" s="1136"/>
      <c r="H876" s="1163"/>
      <c r="I876" s="1164"/>
    </row>
    <row r="877" spans="1:9" ht="12.75" customHeight="1" x14ac:dyDescent="0.2">
      <c r="A877" s="662"/>
      <c r="B877" s="1177" t="s">
        <v>1950</v>
      </c>
      <c r="C877" s="698">
        <v>700000</v>
      </c>
      <c r="D877" s="178"/>
      <c r="E877" s="113"/>
      <c r="F877" s="113"/>
      <c r="G877" s="698"/>
      <c r="H877" s="1124"/>
      <c r="I877" s="1125"/>
    </row>
    <row r="878" spans="1:9" ht="12.75" customHeight="1" x14ac:dyDescent="0.2">
      <c r="A878" s="662"/>
      <c r="B878" s="799" t="s">
        <v>1951</v>
      </c>
      <c r="C878" s="698">
        <v>1000000</v>
      </c>
      <c r="D878" s="178"/>
      <c r="E878" s="113"/>
      <c r="F878" s="113"/>
      <c r="G878" s="698"/>
      <c r="H878" s="1124"/>
      <c r="I878" s="1125"/>
    </row>
    <row r="879" spans="1:9" ht="12.75" customHeight="1" x14ac:dyDescent="0.2">
      <c r="A879" s="662"/>
      <c r="B879" s="799" t="s">
        <v>1952</v>
      </c>
      <c r="C879" s="698">
        <v>50000</v>
      </c>
      <c r="D879" s="178"/>
      <c r="E879" s="113"/>
      <c r="F879" s="113"/>
      <c r="G879" s="698"/>
      <c r="H879" s="1124"/>
      <c r="I879" s="1125"/>
    </row>
    <row r="880" spans="1:9" s="2" customFormat="1" ht="12.75" customHeight="1" x14ac:dyDescent="0.2">
      <c r="A880" s="662"/>
      <c r="B880" s="721" t="s">
        <v>900</v>
      </c>
      <c r="C880" s="698">
        <v>100000</v>
      </c>
      <c r="D880" s="178"/>
      <c r="E880" s="113"/>
      <c r="F880" s="113"/>
      <c r="G880" s="698"/>
      <c r="H880" s="1124"/>
      <c r="I880" s="1125"/>
    </row>
    <row r="881" spans="1:9" ht="12.75" customHeight="1" x14ac:dyDescent="0.2">
      <c r="A881" s="662"/>
      <c r="B881" s="1177" t="s">
        <v>1953</v>
      </c>
      <c r="C881" s="698">
        <v>200000</v>
      </c>
      <c r="D881" s="178"/>
      <c r="E881" s="113"/>
      <c r="F881" s="113"/>
      <c r="G881" s="698"/>
      <c r="H881" s="1124"/>
      <c r="I881" s="1125"/>
    </row>
    <row r="882" spans="1:9" ht="12.75" customHeight="1" x14ac:dyDescent="0.2">
      <c r="A882" s="662"/>
      <c r="B882" s="1181" t="s">
        <v>1954</v>
      </c>
      <c r="C882" s="698">
        <v>350000</v>
      </c>
      <c r="D882" s="178"/>
      <c r="E882" s="113"/>
      <c r="F882" s="113"/>
      <c r="G882" s="698"/>
      <c r="H882" s="1124"/>
      <c r="I882" s="1125"/>
    </row>
    <row r="883" spans="1:9" ht="12.75" customHeight="1" x14ac:dyDescent="0.2">
      <c r="A883" s="662"/>
      <c r="B883" s="1182" t="s">
        <v>1955</v>
      </c>
      <c r="C883" s="698">
        <v>0</v>
      </c>
      <c r="D883" s="178"/>
      <c r="E883" s="113"/>
      <c r="F883" s="113"/>
      <c r="G883" s="698"/>
      <c r="H883" s="1124"/>
      <c r="I883" s="1125"/>
    </row>
    <row r="884" spans="1:9" ht="12.75" customHeight="1" x14ac:dyDescent="0.2">
      <c r="A884" s="662"/>
      <c r="B884" s="799" t="s">
        <v>1956</v>
      </c>
      <c r="C884" s="698">
        <v>2200000</v>
      </c>
      <c r="D884" s="178"/>
      <c r="E884" s="113"/>
      <c r="F884" s="113"/>
      <c r="G884" s="698"/>
      <c r="H884" s="1124"/>
      <c r="I884" s="1125"/>
    </row>
    <row r="885" spans="1:9" ht="12.75" customHeight="1" x14ac:dyDescent="0.2">
      <c r="A885" s="662"/>
      <c r="B885" s="1181" t="s">
        <v>1957</v>
      </c>
      <c r="C885" s="698">
        <v>20000</v>
      </c>
      <c r="D885" s="178"/>
      <c r="E885" s="113"/>
      <c r="F885" s="113"/>
      <c r="G885" s="698"/>
      <c r="H885" s="1124"/>
      <c r="I885" s="1125"/>
    </row>
    <row r="886" spans="1:9" ht="12.75" customHeight="1" x14ac:dyDescent="0.2">
      <c r="A886" s="662"/>
      <c r="B886" s="721" t="s">
        <v>905</v>
      </c>
      <c r="C886" s="698">
        <v>15000</v>
      </c>
      <c r="D886" s="178"/>
      <c r="E886" s="113"/>
      <c r="F886" s="113"/>
      <c r="G886" s="698"/>
      <c r="H886" s="1124"/>
      <c r="I886" s="1125"/>
    </row>
    <row r="887" spans="1:9" ht="12.75" customHeight="1" x14ac:dyDescent="0.2">
      <c r="A887" s="662"/>
      <c r="B887" s="714" t="s">
        <v>1958</v>
      </c>
      <c r="C887" s="698">
        <v>270000</v>
      </c>
      <c r="D887" s="178"/>
      <c r="E887" s="113"/>
      <c r="F887" s="113"/>
      <c r="G887" s="698"/>
      <c r="H887" s="1124"/>
      <c r="I887" s="1125"/>
    </row>
    <row r="888" spans="1:9" ht="12.75" customHeight="1" x14ac:dyDescent="0.2">
      <c r="A888" s="1154"/>
      <c r="B888" s="1138" t="s">
        <v>907</v>
      </c>
      <c r="C888" s="1136">
        <f>C891+C895+C904</f>
        <v>6100000</v>
      </c>
      <c r="D888" s="1127"/>
      <c r="E888" s="525"/>
      <c r="F888" s="525"/>
      <c r="G888" s="1136"/>
      <c r="H888" s="1124"/>
      <c r="I888" s="1125"/>
    </row>
    <row r="889" spans="1:9" ht="25.5" x14ac:dyDescent="0.2">
      <c r="A889" s="1154"/>
      <c r="B889" s="714" t="s">
        <v>1959</v>
      </c>
      <c r="C889" s="698">
        <v>590000</v>
      </c>
      <c r="D889" s="178"/>
      <c r="E889" s="113"/>
      <c r="F889" s="113"/>
      <c r="G889" s="698"/>
      <c r="H889" s="1124"/>
      <c r="I889" s="1125"/>
    </row>
    <row r="890" spans="1:9" ht="25.5" x14ac:dyDescent="0.2">
      <c r="A890" s="1154"/>
      <c r="B890" s="714" t="s">
        <v>1960</v>
      </c>
      <c r="C890" s="698">
        <v>0</v>
      </c>
      <c r="D890" s="178"/>
      <c r="E890" s="113"/>
      <c r="F890" s="113"/>
      <c r="G890" s="698"/>
      <c r="H890" s="1124"/>
      <c r="I890" s="1125"/>
    </row>
    <row r="891" spans="1:9" ht="12.75" customHeight="1" x14ac:dyDescent="0.2">
      <c r="A891" s="1154"/>
      <c r="B891" s="712" t="s">
        <v>1961</v>
      </c>
      <c r="C891" s="1159">
        <f>C892+C893</f>
        <v>3000000</v>
      </c>
      <c r="D891" s="1160"/>
      <c r="E891" s="1161"/>
      <c r="F891" s="1161"/>
      <c r="G891" s="1159"/>
      <c r="H891" s="1124"/>
      <c r="I891" s="1125"/>
    </row>
    <row r="892" spans="1:9" ht="12.75" customHeight="1" x14ac:dyDescent="0.2">
      <c r="A892" s="1154"/>
      <c r="B892" s="1181" t="s">
        <v>910</v>
      </c>
      <c r="C892" s="698">
        <v>3000000</v>
      </c>
      <c r="D892" s="178"/>
      <c r="E892" s="113"/>
      <c r="F892" s="113"/>
      <c r="G892" s="698"/>
      <c r="H892" s="1124"/>
      <c r="I892" s="1125"/>
    </row>
    <row r="893" spans="1:9" ht="12.75" customHeight="1" x14ac:dyDescent="0.2">
      <c r="A893" s="662"/>
      <c r="B893" s="721" t="s">
        <v>1962</v>
      </c>
      <c r="C893" s="698">
        <f>C894</f>
        <v>0</v>
      </c>
      <c r="D893" s="178"/>
      <c r="E893" s="113"/>
      <c r="F893" s="113"/>
      <c r="G893" s="698"/>
      <c r="H893" s="1124"/>
      <c r="I893" s="1125"/>
    </row>
    <row r="894" spans="1:9" ht="12.75" customHeight="1" x14ac:dyDescent="0.2">
      <c r="A894" s="662"/>
      <c r="B894" s="721" t="s">
        <v>1963</v>
      </c>
      <c r="C894" s="698">
        <v>0</v>
      </c>
      <c r="D894" s="178"/>
      <c r="E894" s="113"/>
      <c r="F894" s="113"/>
      <c r="G894" s="698"/>
      <c r="H894" s="1124"/>
      <c r="I894" s="1125"/>
    </row>
    <row r="895" spans="1:9" ht="12.75" customHeight="1" x14ac:dyDescent="0.2">
      <c r="A895" s="1154"/>
      <c r="B895" s="1183" t="s">
        <v>1964</v>
      </c>
      <c r="C895" s="1159">
        <f>SUM(C896:C897)</f>
        <v>1350000</v>
      </c>
      <c r="D895" s="1160"/>
      <c r="E895" s="1161"/>
      <c r="F895" s="1161"/>
      <c r="G895" s="1159"/>
      <c r="H895" s="1124"/>
      <c r="I895" s="1125"/>
    </row>
    <row r="896" spans="1:9" ht="12.75" customHeight="1" x14ac:dyDescent="0.2">
      <c r="A896" s="1154"/>
      <c r="B896" s="1184" t="s">
        <v>921</v>
      </c>
      <c r="C896" s="698">
        <v>0</v>
      </c>
      <c r="D896" s="178"/>
      <c r="E896" s="113"/>
      <c r="F896" s="113"/>
      <c r="G896" s="698"/>
      <c r="H896" s="1124"/>
      <c r="I896" s="1125"/>
    </row>
    <row r="897" spans="1:9" ht="12.75" customHeight="1" x14ac:dyDescent="0.2">
      <c r="A897" s="1154"/>
      <c r="B897" s="1184" t="s">
        <v>1965</v>
      </c>
      <c r="C897" s="698">
        <f>SUM(C898:C903)</f>
        <v>1350000</v>
      </c>
      <c r="D897" s="178"/>
      <c r="E897" s="113"/>
      <c r="F897" s="113"/>
      <c r="G897" s="698"/>
      <c r="H897" s="1124"/>
      <c r="I897" s="1125"/>
    </row>
    <row r="898" spans="1:9" ht="12.75" customHeight="1" x14ac:dyDescent="0.2">
      <c r="A898" s="662"/>
      <c r="B898" s="721" t="s">
        <v>926</v>
      </c>
      <c r="C898" s="698">
        <v>100000</v>
      </c>
      <c r="D898" s="178"/>
      <c r="E898" s="113"/>
      <c r="F898" s="113"/>
      <c r="G898" s="698"/>
      <c r="H898" s="1124"/>
      <c r="I898" s="1125"/>
    </row>
    <row r="899" spans="1:9" ht="12.75" customHeight="1" x14ac:dyDescent="0.2">
      <c r="A899" s="662"/>
      <c r="B899" s="721" t="s">
        <v>1966</v>
      </c>
      <c r="C899" s="698">
        <v>0</v>
      </c>
      <c r="D899" s="178"/>
      <c r="E899" s="113"/>
      <c r="F899" s="113"/>
      <c r="G899" s="698"/>
      <c r="H899" s="1124"/>
      <c r="I899" s="1125"/>
    </row>
    <row r="900" spans="1:9" ht="12.75" customHeight="1" x14ac:dyDescent="0.2">
      <c r="A900" s="1154"/>
      <c r="B900" s="1174" t="s">
        <v>1967</v>
      </c>
      <c r="C900" s="698">
        <v>650000</v>
      </c>
      <c r="D900" s="178"/>
      <c r="E900" s="113"/>
      <c r="F900" s="113"/>
      <c r="G900" s="698"/>
      <c r="H900" s="1124"/>
      <c r="I900" s="1125"/>
    </row>
    <row r="901" spans="1:9" ht="15.75" customHeight="1" x14ac:dyDescent="0.2">
      <c r="A901" s="1154"/>
      <c r="B901" s="1174" t="s">
        <v>1968</v>
      </c>
      <c r="C901" s="698">
        <v>500000</v>
      </c>
      <c r="D901" s="178"/>
      <c r="E901" s="113"/>
      <c r="F901" s="113"/>
      <c r="G901" s="698"/>
      <c r="H901" s="1124"/>
      <c r="I901" s="1125"/>
    </row>
    <row r="902" spans="1:9" ht="12.75" customHeight="1" x14ac:dyDescent="0.2">
      <c r="A902" s="1154"/>
      <c r="B902" s="1174" t="s">
        <v>1969</v>
      </c>
      <c r="C902" s="698">
        <v>100000</v>
      </c>
      <c r="D902" s="178"/>
      <c r="E902" s="113"/>
      <c r="F902" s="113"/>
      <c r="G902" s="698"/>
      <c r="H902" s="1124"/>
      <c r="I902" s="1125"/>
    </row>
    <row r="903" spans="1:9" ht="12.75" customHeight="1" x14ac:dyDescent="0.2">
      <c r="A903" s="1154"/>
      <c r="B903" s="714" t="s">
        <v>1970</v>
      </c>
      <c r="C903" s="698">
        <v>0</v>
      </c>
      <c r="D903" s="178"/>
      <c r="E903" s="113"/>
      <c r="F903" s="113"/>
      <c r="G903" s="698"/>
      <c r="H903" s="1124"/>
      <c r="I903" s="1125"/>
    </row>
    <row r="904" spans="1:9" ht="12.75" customHeight="1" x14ac:dyDescent="0.2">
      <c r="A904" s="1154"/>
      <c r="B904" s="1185" t="s">
        <v>1971</v>
      </c>
      <c r="C904" s="1136">
        <f>SUM(C906:C910)</f>
        <v>1750000</v>
      </c>
      <c r="D904" s="1127"/>
      <c r="E904" s="525"/>
      <c r="F904" s="525"/>
      <c r="G904" s="1136"/>
      <c r="H904" s="1124"/>
      <c r="I904" s="1125"/>
    </row>
    <row r="905" spans="1:9" ht="12.75" customHeight="1" x14ac:dyDescent="0.2">
      <c r="A905" s="1154"/>
      <c r="B905" s="1174" t="s">
        <v>1972</v>
      </c>
      <c r="C905" s="694">
        <v>100000</v>
      </c>
      <c r="D905" s="383"/>
      <c r="E905" s="114"/>
      <c r="F905" s="114"/>
      <c r="G905" s="694"/>
      <c r="H905" s="1124"/>
      <c r="I905" s="1125"/>
    </row>
    <row r="906" spans="1:9" ht="12.75" customHeight="1" x14ac:dyDescent="0.2">
      <c r="A906" s="1154"/>
      <c r="B906" s="1174" t="s">
        <v>1973</v>
      </c>
      <c r="C906" s="694">
        <v>200000</v>
      </c>
      <c r="D906" s="383"/>
      <c r="E906" s="114"/>
      <c r="F906" s="114"/>
      <c r="G906" s="694"/>
      <c r="H906" s="1124"/>
      <c r="I906" s="1125"/>
    </row>
    <row r="907" spans="1:9" ht="12.75" customHeight="1" x14ac:dyDescent="0.2">
      <c r="A907" s="1154"/>
      <c r="B907" s="1174" t="s">
        <v>1974</v>
      </c>
      <c r="C907" s="698">
        <v>450000</v>
      </c>
      <c r="D907" s="178"/>
      <c r="E907" s="113"/>
      <c r="F907" s="113"/>
      <c r="G907" s="698"/>
      <c r="H907" s="1124"/>
      <c r="I907" s="1125"/>
    </row>
    <row r="908" spans="1:9" ht="12.75" customHeight="1" x14ac:dyDescent="0.2">
      <c r="A908" s="1154"/>
      <c r="B908" s="1173" t="s">
        <v>1975</v>
      </c>
      <c r="C908" s="694">
        <v>200000</v>
      </c>
      <c r="D908" s="383"/>
      <c r="E908" s="114"/>
      <c r="F908" s="114"/>
      <c r="G908" s="694"/>
      <c r="H908" s="1124"/>
      <c r="I908" s="1125"/>
    </row>
    <row r="909" spans="1:9" ht="12.75" customHeight="1" x14ac:dyDescent="0.2">
      <c r="A909" s="1154"/>
      <c r="B909" s="1181" t="s">
        <v>1976</v>
      </c>
      <c r="C909" s="722">
        <v>400000</v>
      </c>
      <c r="D909" s="1168"/>
      <c r="E909" s="149"/>
      <c r="F909" s="114"/>
      <c r="G909" s="722"/>
      <c r="H909" s="1124"/>
      <c r="I909" s="1125"/>
    </row>
    <row r="910" spans="1:9" ht="28.9" customHeight="1" x14ac:dyDescent="0.2">
      <c r="A910" s="662"/>
      <c r="B910" s="1173" t="s">
        <v>1977</v>
      </c>
      <c r="C910" s="694">
        <v>500000</v>
      </c>
      <c r="D910" s="383"/>
      <c r="E910" s="114"/>
      <c r="F910" s="114"/>
      <c r="G910" s="694"/>
      <c r="H910" s="1124"/>
      <c r="I910" s="1125"/>
    </row>
    <row r="911" spans="1:9" ht="12.75" customHeight="1" x14ac:dyDescent="0.2">
      <c r="A911" s="662">
        <v>3634</v>
      </c>
      <c r="B911" s="1186" t="s">
        <v>1978</v>
      </c>
      <c r="C911" s="680">
        <f>SUM(C912:C916)</f>
        <v>4050000</v>
      </c>
      <c r="D911" s="172"/>
      <c r="E911" s="105"/>
      <c r="F911" s="105"/>
      <c r="G911" s="680"/>
      <c r="H911" s="1124"/>
      <c r="I911" s="1125"/>
    </row>
    <row r="912" spans="1:9" ht="25.5" x14ac:dyDescent="0.2">
      <c r="A912" s="662"/>
      <c r="B912" s="1174" t="s">
        <v>1979</v>
      </c>
      <c r="C912" s="694">
        <v>350000</v>
      </c>
      <c r="D912" s="383"/>
      <c r="E912" s="114"/>
      <c r="F912" s="114"/>
      <c r="G912" s="694"/>
      <c r="H912" s="1124"/>
      <c r="I912" s="1125"/>
    </row>
    <row r="913" spans="1:9" ht="15" x14ac:dyDescent="0.2">
      <c r="A913" s="662"/>
      <c r="B913" s="1174" t="s">
        <v>1980</v>
      </c>
      <c r="C913" s="694">
        <v>300000</v>
      </c>
      <c r="D913" s="383"/>
      <c r="E913" s="114"/>
      <c r="F913" s="114"/>
      <c r="G913" s="694"/>
      <c r="H913" s="1124"/>
      <c r="I913" s="1125"/>
    </row>
    <row r="914" spans="1:9" ht="25.5" x14ac:dyDescent="0.2">
      <c r="A914" s="662"/>
      <c r="B914" s="1174" t="s">
        <v>1981</v>
      </c>
      <c r="C914" s="698">
        <v>900000</v>
      </c>
      <c r="D914" s="178"/>
      <c r="E914" s="113"/>
      <c r="F914" s="113"/>
      <c r="G914" s="698"/>
      <c r="H914" s="1124"/>
      <c r="I914" s="1125"/>
    </row>
    <row r="915" spans="1:9" ht="63.75" x14ac:dyDescent="0.2">
      <c r="A915" s="662"/>
      <c r="B915" s="1187" t="s">
        <v>1982</v>
      </c>
      <c r="C915" s="698">
        <v>2200000</v>
      </c>
      <c r="D915" s="178"/>
      <c r="E915" s="113"/>
      <c r="F915" s="113"/>
      <c r="G915" s="698"/>
      <c r="H915" s="1124"/>
      <c r="I915" s="1125"/>
    </row>
    <row r="916" spans="1:9" ht="13.5" customHeight="1" x14ac:dyDescent="0.2">
      <c r="A916" s="655"/>
      <c r="B916" s="1162" t="s">
        <v>945</v>
      </c>
      <c r="C916" s="694">
        <f>SUM(C917:C918)</f>
        <v>300000</v>
      </c>
      <c r="D916" s="383"/>
      <c r="E916" s="114"/>
      <c r="F916" s="114"/>
      <c r="G916" s="694"/>
      <c r="H916" s="1124"/>
      <c r="I916" s="1125"/>
    </row>
    <row r="917" spans="1:9" ht="13.5" customHeight="1" x14ac:dyDescent="0.2">
      <c r="A917" s="682"/>
      <c r="B917" s="1188" t="s">
        <v>1983</v>
      </c>
      <c r="C917" s="698">
        <v>300000</v>
      </c>
      <c r="D917" s="178"/>
      <c r="E917" s="113"/>
      <c r="F917" s="113"/>
      <c r="G917" s="698"/>
      <c r="H917" s="1124"/>
      <c r="I917" s="1125"/>
    </row>
    <row r="918" spans="1:9" s="484" customFormat="1" ht="13.5" customHeight="1" x14ac:dyDescent="0.2">
      <c r="A918" s="682"/>
      <c r="B918" s="1188" t="s">
        <v>1984</v>
      </c>
      <c r="C918" s="694">
        <v>0</v>
      </c>
      <c r="D918" s="383"/>
      <c r="E918" s="114"/>
      <c r="F918" s="114"/>
      <c r="G918" s="694"/>
      <c r="H918" s="1163"/>
      <c r="I918" s="1164"/>
    </row>
    <row r="919" spans="1:9" s="484" customFormat="1" ht="13.5" customHeight="1" x14ac:dyDescent="0.2">
      <c r="A919" s="662">
        <v>4351</v>
      </c>
      <c r="B919" s="1189" t="s">
        <v>1985</v>
      </c>
      <c r="C919" s="670">
        <v>15000</v>
      </c>
      <c r="D919" s="181"/>
      <c r="E919" s="109"/>
      <c r="F919" s="109"/>
      <c r="G919" s="670"/>
      <c r="H919" s="1163"/>
      <c r="I919" s="1164"/>
    </row>
    <row r="920" spans="1:9" s="484" customFormat="1" ht="13.5" customHeight="1" x14ac:dyDescent="0.2">
      <c r="A920" s="662">
        <v>4374</v>
      </c>
      <c r="B920" s="1189" t="s">
        <v>753</v>
      </c>
      <c r="C920" s="670">
        <f>C921</f>
        <v>940000</v>
      </c>
      <c r="D920" s="181"/>
      <c r="E920" s="109"/>
      <c r="F920" s="109"/>
      <c r="G920" s="670"/>
      <c r="H920" s="1163"/>
      <c r="I920" s="1164"/>
    </row>
    <row r="921" spans="1:9" s="484" customFormat="1" ht="13.5" customHeight="1" x14ac:dyDescent="0.2">
      <c r="A921" s="682"/>
      <c r="B921" s="1188" t="s">
        <v>1986</v>
      </c>
      <c r="C921" s="698">
        <f>C922+C923</f>
        <v>940000</v>
      </c>
      <c r="D921" s="178"/>
      <c r="E921" s="113"/>
      <c r="F921" s="113"/>
      <c r="G921" s="698"/>
      <c r="H921" s="1163"/>
      <c r="I921" s="1164"/>
    </row>
    <row r="922" spans="1:9" s="484" customFormat="1" ht="22.5" customHeight="1" x14ac:dyDescent="0.2">
      <c r="A922" s="682">
        <v>800</v>
      </c>
      <c r="B922" s="1188" t="s">
        <v>1987</v>
      </c>
      <c r="C922" s="694">
        <v>800000</v>
      </c>
      <c r="D922" s="383"/>
      <c r="E922" s="114"/>
      <c r="F922" s="114"/>
      <c r="G922" s="694"/>
      <c r="H922" s="1163"/>
      <c r="I922" s="1164"/>
    </row>
    <row r="923" spans="1:9" ht="13.5" customHeight="1" x14ac:dyDescent="0.2">
      <c r="A923" s="662"/>
      <c r="B923" s="799" t="s">
        <v>1988</v>
      </c>
      <c r="C923" s="698">
        <v>140000</v>
      </c>
      <c r="D923" s="178"/>
      <c r="E923" s="113"/>
      <c r="F923" s="113"/>
      <c r="G923" s="698"/>
      <c r="H923" s="1124"/>
      <c r="I923" s="1125"/>
    </row>
    <row r="924" spans="1:9" ht="13.5" customHeight="1" x14ac:dyDescent="0.2">
      <c r="A924" s="662">
        <v>6171</v>
      </c>
      <c r="B924" s="1190" t="s">
        <v>969</v>
      </c>
      <c r="C924" s="680">
        <f>SUM(C925:C930)</f>
        <v>1530000</v>
      </c>
      <c r="D924" s="172"/>
      <c r="E924" s="105"/>
      <c r="F924" s="105"/>
      <c r="G924" s="680"/>
      <c r="H924" s="1124"/>
      <c r="I924" s="1125"/>
    </row>
    <row r="925" spans="1:9" s="484" customFormat="1" ht="13.5" customHeight="1" x14ac:dyDescent="0.2">
      <c r="A925" s="662"/>
      <c r="B925" s="799" t="s">
        <v>970</v>
      </c>
      <c r="C925" s="698">
        <v>0</v>
      </c>
      <c r="D925" s="178"/>
      <c r="E925" s="113"/>
      <c r="F925" s="113"/>
      <c r="G925" s="698"/>
      <c r="H925" s="1163"/>
      <c r="I925" s="1164"/>
    </row>
    <row r="926" spans="1:9" s="484" customFormat="1" ht="25.5" x14ac:dyDescent="0.2">
      <c r="A926" s="1191"/>
      <c r="B926" s="1184" t="s">
        <v>1989</v>
      </c>
      <c r="C926" s="1192">
        <v>300000</v>
      </c>
      <c r="D926" s="1193"/>
      <c r="E926" s="1194"/>
      <c r="F926" s="1194"/>
      <c r="G926" s="1192"/>
      <c r="H926" s="1163"/>
      <c r="I926" s="1164"/>
    </row>
    <row r="927" spans="1:9" s="484" customFormat="1" ht="13.5" customHeight="1" x14ac:dyDescent="0.2">
      <c r="A927" s="1142"/>
      <c r="B927" s="1195" t="s">
        <v>1990</v>
      </c>
      <c r="C927" s="698">
        <v>180000</v>
      </c>
      <c r="D927" s="178"/>
      <c r="E927" s="113"/>
      <c r="F927" s="113"/>
      <c r="G927" s="698"/>
      <c r="H927" s="1163"/>
      <c r="I927" s="1164"/>
    </row>
    <row r="928" spans="1:9" s="484" customFormat="1" ht="13.5" customHeight="1" x14ac:dyDescent="0.2">
      <c r="A928" s="682"/>
      <c r="B928" s="799" t="s">
        <v>1991</v>
      </c>
      <c r="C928" s="698">
        <v>500000</v>
      </c>
      <c r="D928" s="178"/>
      <c r="E928" s="113"/>
      <c r="F928" s="113"/>
      <c r="G928" s="698"/>
      <c r="H928" s="1163"/>
      <c r="I928" s="1164"/>
    </row>
    <row r="929" spans="1:252" s="484" customFormat="1" ht="13.5" customHeight="1" x14ac:dyDescent="0.2">
      <c r="A929" s="1142"/>
      <c r="B929" s="1196" t="s">
        <v>1992</v>
      </c>
      <c r="C929" s="770">
        <v>300000</v>
      </c>
      <c r="D929" s="185"/>
      <c r="E929" s="266"/>
      <c r="F929" s="266"/>
      <c r="G929" s="770"/>
      <c r="H929" s="1163"/>
      <c r="I929" s="1164"/>
    </row>
    <row r="930" spans="1:252" s="484" customFormat="1" ht="13.5" customHeight="1" x14ac:dyDescent="0.2">
      <c r="A930" s="682"/>
      <c r="B930" s="721" t="s">
        <v>1993</v>
      </c>
      <c r="C930" s="698">
        <v>250000</v>
      </c>
      <c r="D930" s="178"/>
      <c r="E930" s="113"/>
      <c r="F930" s="113"/>
      <c r="G930" s="698"/>
      <c r="H930" s="1163"/>
      <c r="I930" s="1164"/>
    </row>
    <row r="931" spans="1:252" s="484" customFormat="1" ht="13.5" customHeight="1" x14ac:dyDescent="0.2">
      <c r="A931" s="1197"/>
      <c r="B931" s="1198"/>
      <c r="C931" s="833"/>
      <c r="D931" s="835"/>
      <c r="E931" s="833"/>
      <c r="F931" s="1199"/>
      <c r="G931" s="833"/>
      <c r="H931" s="1200"/>
      <c r="I931" s="1201"/>
    </row>
    <row r="932" spans="1:252" s="540" customFormat="1" ht="20.25" x14ac:dyDescent="0.3">
      <c r="A932" s="994"/>
      <c r="B932" s="649" t="s">
        <v>52</v>
      </c>
      <c r="C932" s="617">
        <f>SUM(C933+C938+C940)</f>
        <v>350000</v>
      </c>
      <c r="D932" s="618"/>
      <c r="E932" s="618"/>
      <c r="F932" s="617"/>
      <c r="G932" s="617"/>
      <c r="H932" s="1202"/>
      <c r="I932" s="641"/>
      <c r="IL932" s="98"/>
      <c r="IM932" s="98"/>
      <c r="IN932" s="98"/>
      <c r="IO932" s="98"/>
      <c r="IP932" s="98"/>
      <c r="IQ932" s="98"/>
      <c r="IR932" s="98"/>
    </row>
    <row r="933" spans="1:252" s="540" customFormat="1" x14ac:dyDescent="0.2">
      <c r="A933" s="103">
        <v>2169</v>
      </c>
      <c r="B933" s="656" t="s">
        <v>1994</v>
      </c>
      <c r="C933" s="105">
        <f>SUM(C934:C937)</f>
        <v>250000</v>
      </c>
      <c r="D933" s="919"/>
      <c r="E933" s="172"/>
      <c r="F933" s="173"/>
      <c r="G933" s="105"/>
      <c r="H933" s="1203"/>
      <c r="I933" s="471"/>
      <c r="IL933" s="98"/>
      <c r="IM933" s="98"/>
      <c r="IN933" s="98"/>
      <c r="IO933" s="98"/>
      <c r="IP933" s="98"/>
      <c r="IQ933" s="98"/>
      <c r="IR933" s="98"/>
    </row>
    <row r="934" spans="1:252" s="540" customFormat="1" x14ac:dyDescent="0.2">
      <c r="A934" s="103"/>
      <c r="B934" s="693" t="s">
        <v>976</v>
      </c>
      <c r="C934" s="114">
        <v>47000</v>
      </c>
      <c r="D934" s="178"/>
      <c r="E934" s="178"/>
      <c r="F934" s="113"/>
      <c r="G934" s="114"/>
      <c r="H934" s="1204"/>
      <c r="I934" s="448"/>
      <c r="IL934" s="98"/>
      <c r="IM934" s="98"/>
      <c r="IN934" s="98"/>
      <c r="IO934" s="98"/>
      <c r="IP934" s="98"/>
      <c r="IQ934" s="98"/>
      <c r="IR934" s="98"/>
    </row>
    <row r="935" spans="1:252" s="540" customFormat="1" x14ac:dyDescent="0.2">
      <c r="A935" s="103"/>
      <c r="B935" s="693" t="s">
        <v>977</v>
      </c>
      <c r="C935" s="114">
        <v>200000</v>
      </c>
      <c r="D935" s="178"/>
      <c r="E935" s="178"/>
      <c r="F935" s="113"/>
      <c r="G935" s="114"/>
      <c r="H935" s="1204"/>
      <c r="I935" s="448"/>
      <c r="IL935" s="98"/>
      <c r="IM935" s="98"/>
      <c r="IN935" s="98"/>
      <c r="IO935" s="98"/>
      <c r="IP935" s="98"/>
      <c r="IQ935" s="98"/>
      <c r="IR935" s="98"/>
    </row>
    <row r="936" spans="1:252" s="540" customFormat="1" x14ac:dyDescent="0.2">
      <c r="A936" s="103"/>
      <c r="B936" s="693" t="s">
        <v>1995</v>
      </c>
      <c r="C936" s="114">
        <v>0</v>
      </c>
      <c r="D936" s="178"/>
      <c r="E936" s="178"/>
      <c r="F936" s="113"/>
      <c r="G936" s="114"/>
      <c r="H936" s="1204"/>
      <c r="I936" s="448"/>
      <c r="IL936" s="98"/>
      <c r="IM936" s="98"/>
      <c r="IN936" s="98"/>
      <c r="IO936" s="98"/>
      <c r="IP936" s="98"/>
      <c r="IQ936" s="98"/>
      <c r="IR936" s="98"/>
    </row>
    <row r="937" spans="1:252" s="540" customFormat="1" x14ac:dyDescent="0.2">
      <c r="A937" s="103"/>
      <c r="B937" s="693" t="s">
        <v>978</v>
      </c>
      <c r="C937" s="114">
        <v>3000</v>
      </c>
      <c r="D937" s="178"/>
      <c r="E937" s="178"/>
      <c r="F937" s="113"/>
      <c r="G937" s="114"/>
      <c r="H937" s="1204"/>
      <c r="I937" s="448"/>
      <c r="IL937" s="98"/>
      <c r="IM937" s="98"/>
      <c r="IN937" s="98"/>
      <c r="IO937" s="98"/>
      <c r="IP937" s="98"/>
      <c r="IQ937" s="98"/>
      <c r="IR937" s="98"/>
    </row>
    <row r="938" spans="1:252" s="540" customFormat="1" x14ac:dyDescent="0.2">
      <c r="A938" s="107">
        <v>3635</v>
      </c>
      <c r="B938" s="663" t="s">
        <v>980</v>
      </c>
      <c r="C938" s="109">
        <f>SUM(C939:C939)</f>
        <v>100000</v>
      </c>
      <c r="D938" s="181"/>
      <c r="E938" s="181"/>
      <c r="F938" s="109"/>
      <c r="G938" s="109"/>
      <c r="H938" s="1204"/>
      <c r="I938" s="448"/>
      <c r="IL938" s="98"/>
      <c r="IM938" s="98"/>
      <c r="IN938" s="98"/>
      <c r="IO938" s="98"/>
      <c r="IP938" s="98"/>
      <c r="IQ938" s="98"/>
      <c r="IR938" s="98"/>
    </row>
    <row r="939" spans="1:252" s="540" customFormat="1" x14ac:dyDescent="0.2">
      <c r="A939" s="112"/>
      <c r="B939" s="672" t="s">
        <v>1996</v>
      </c>
      <c r="C939" s="114">
        <v>100000</v>
      </c>
      <c r="D939" s="185"/>
      <c r="E939" s="185"/>
      <c r="F939" s="241"/>
      <c r="G939" s="114"/>
      <c r="H939" s="1205"/>
      <c r="I939" s="1206"/>
      <c r="IL939" s="98"/>
      <c r="IM939" s="98"/>
      <c r="IN939" s="98"/>
      <c r="IO939" s="98"/>
      <c r="IP939" s="98"/>
      <c r="IQ939" s="98"/>
      <c r="IR939" s="98"/>
    </row>
    <row r="940" spans="1:252" s="540" customFormat="1" ht="15.75" x14ac:dyDescent="0.25">
      <c r="A940" s="1207"/>
      <c r="B940" s="692" t="s">
        <v>985</v>
      </c>
      <c r="C940" s="950">
        <f>C941</f>
        <v>0</v>
      </c>
      <c r="D940" s="950"/>
      <c r="E940" s="950"/>
      <c r="F940" s="950"/>
      <c r="G940" s="950"/>
      <c r="H940" s="1202"/>
      <c r="I940" s="641"/>
      <c r="IL940" s="98"/>
      <c r="IM940" s="98"/>
      <c r="IN940" s="98"/>
      <c r="IO940" s="98"/>
      <c r="IP940" s="98"/>
      <c r="IQ940" s="98"/>
      <c r="IR940" s="98"/>
    </row>
    <row r="941" spans="1:252" s="540" customFormat="1" x14ac:dyDescent="0.2">
      <c r="A941" s="364">
        <v>3699</v>
      </c>
      <c r="B941" s="656" t="s">
        <v>1997</v>
      </c>
      <c r="C941" s="105">
        <v>0</v>
      </c>
      <c r="D941" s="172"/>
      <c r="E941" s="172"/>
      <c r="F941" s="105"/>
      <c r="G941" s="105"/>
      <c r="H941" s="1203"/>
      <c r="I941" s="471"/>
      <c r="IL941" s="98"/>
      <c r="IM941" s="98"/>
      <c r="IN941" s="98"/>
      <c r="IO941" s="98"/>
      <c r="IP941" s="98"/>
      <c r="IQ941" s="98"/>
      <c r="IR941" s="98"/>
    </row>
    <row r="942" spans="1:252" s="545" customFormat="1" x14ac:dyDescent="0.2">
      <c r="A942" s="202"/>
      <c r="B942" s="1008"/>
      <c r="C942" s="266"/>
      <c r="D942" s="185"/>
      <c r="E942" s="185"/>
      <c r="F942" s="266"/>
      <c r="G942" s="266"/>
      <c r="H942" s="1208"/>
      <c r="I942" s="1209"/>
      <c r="IL942" s="1"/>
      <c r="IM942" s="1"/>
      <c r="IN942" s="1"/>
      <c r="IO942" s="1"/>
      <c r="IP942" s="1"/>
      <c r="IQ942" s="1"/>
      <c r="IR942" s="1"/>
    </row>
    <row r="943" spans="1:252" s="244" customFormat="1" ht="20.25" x14ac:dyDescent="0.3">
      <c r="A943" s="64"/>
      <c r="B943" s="649" t="s">
        <v>54</v>
      </c>
      <c r="C943" s="363">
        <f t="shared" ref="C943:I943" si="23">C944+C945+C948+C949+C950+C951+C952+C953+C956+C963</f>
        <v>36990000</v>
      </c>
      <c r="D943" s="363">
        <f t="shared" si="23"/>
        <v>65886195.600000001</v>
      </c>
      <c r="E943" s="363">
        <f t="shared" si="23"/>
        <v>50092701.920000002</v>
      </c>
      <c r="F943" s="363">
        <f t="shared" si="23"/>
        <v>53910050</v>
      </c>
      <c r="G943" s="363">
        <f t="shared" si="23"/>
        <v>37880000</v>
      </c>
      <c r="H943" s="363">
        <f t="shared" si="23"/>
        <v>37830000</v>
      </c>
      <c r="I943" s="362">
        <f t="shared" si="23"/>
        <v>37830000</v>
      </c>
    </row>
    <row r="944" spans="1:252" s="548" customFormat="1" ht="25.5" x14ac:dyDescent="0.2">
      <c r="A944" s="1210" t="s">
        <v>1998</v>
      </c>
      <c r="B944" s="991" t="s">
        <v>1999</v>
      </c>
      <c r="C944" s="173">
        <v>0</v>
      </c>
      <c r="D944" s="679">
        <v>0</v>
      </c>
      <c r="E944" s="679">
        <v>-1000</v>
      </c>
      <c r="F944" s="759">
        <v>0</v>
      </c>
      <c r="G944" s="173">
        <v>0</v>
      </c>
      <c r="H944" s="173">
        <v>0</v>
      </c>
      <c r="I944" s="173">
        <v>0</v>
      </c>
    </row>
    <row r="945" spans="1:10" s="98" customFormat="1" ht="13.5" customHeight="1" x14ac:dyDescent="0.3">
      <c r="A945" s="662" t="s">
        <v>2000</v>
      </c>
      <c r="B945" s="663" t="s">
        <v>2001</v>
      </c>
      <c r="C945" s="105">
        <f>C946+C947</f>
        <v>0</v>
      </c>
      <c r="D945" s="680"/>
      <c r="E945" s="680"/>
      <c r="F945" s="680"/>
      <c r="G945" s="105"/>
      <c r="H945" s="696"/>
      <c r="I945" s="697"/>
      <c r="J945" s="552"/>
    </row>
    <row r="946" spans="1:10" s="98" customFormat="1" ht="24.75" x14ac:dyDescent="0.3">
      <c r="A946" s="107"/>
      <c r="B946" s="1211" t="s">
        <v>2002</v>
      </c>
      <c r="C946" s="114">
        <v>0</v>
      </c>
      <c r="D946" s="698"/>
      <c r="E946" s="698"/>
      <c r="F946" s="698"/>
      <c r="G946" s="114"/>
      <c r="H946" s="696"/>
      <c r="I946" s="697"/>
      <c r="J946" s="552"/>
    </row>
    <row r="947" spans="1:10" s="98" customFormat="1" ht="20.25" x14ac:dyDescent="0.3">
      <c r="A947" s="107"/>
      <c r="B947" s="1211" t="s">
        <v>2003</v>
      </c>
      <c r="C947" s="114">
        <v>0</v>
      </c>
      <c r="D947" s="698"/>
      <c r="E947" s="698"/>
      <c r="F947" s="698"/>
      <c r="G947" s="114"/>
      <c r="H947" s="696"/>
      <c r="I947" s="697"/>
      <c r="J947" s="552"/>
    </row>
    <row r="948" spans="1:10" s="98" customFormat="1" ht="13.5" customHeight="1" x14ac:dyDescent="0.3">
      <c r="A948" s="107">
        <v>3612</v>
      </c>
      <c r="B948" s="896" t="s">
        <v>2004</v>
      </c>
      <c r="C948" s="105">
        <v>800000</v>
      </c>
      <c r="D948" s="669">
        <v>800000</v>
      </c>
      <c r="E948" s="669">
        <v>550671.98</v>
      </c>
      <c r="F948" s="670">
        <v>800000</v>
      </c>
      <c r="G948" s="105">
        <v>700000</v>
      </c>
      <c r="H948" s="172">
        <v>700000</v>
      </c>
      <c r="I948" s="105">
        <v>700000</v>
      </c>
      <c r="J948" s="552"/>
    </row>
    <row r="949" spans="1:10" s="98" customFormat="1" ht="13.5" customHeight="1" x14ac:dyDescent="0.3">
      <c r="A949" s="107">
        <v>3634</v>
      </c>
      <c r="B949" s="663" t="s">
        <v>2005</v>
      </c>
      <c r="C949" s="105">
        <v>0</v>
      </c>
      <c r="D949" s="670"/>
      <c r="E949" s="669"/>
      <c r="F949" s="670"/>
      <c r="G949" s="105"/>
      <c r="H949" s="696"/>
      <c r="I949" s="697"/>
      <c r="J949" s="553"/>
    </row>
    <row r="950" spans="1:10" s="548" customFormat="1" ht="13.5" customHeight="1" x14ac:dyDescent="0.2">
      <c r="A950" s="990" t="s">
        <v>2006</v>
      </c>
      <c r="B950" s="656" t="s">
        <v>2007</v>
      </c>
      <c r="C950" s="105">
        <v>250000</v>
      </c>
      <c r="D950" s="679">
        <v>250000</v>
      </c>
      <c r="E950" s="679">
        <v>131094</v>
      </c>
      <c r="F950" s="680">
        <v>200000</v>
      </c>
      <c r="G950" s="105">
        <v>200000</v>
      </c>
      <c r="H950" s="172">
        <v>200000</v>
      </c>
      <c r="I950" s="105">
        <v>200000</v>
      </c>
    </row>
    <row r="951" spans="1:10" ht="25.5" x14ac:dyDescent="0.2">
      <c r="A951" s="107">
        <v>6171</v>
      </c>
      <c r="B951" s="1212" t="s">
        <v>2008</v>
      </c>
      <c r="C951" s="105">
        <v>100000</v>
      </c>
      <c r="D951" s="679">
        <f>99000+1000</f>
        <v>100000</v>
      </c>
      <c r="E951" s="679">
        <f>33880+500</f>
        <v>34380</v>
      </c>
      <c r="F951" s="680">
        <f>74000+1000</f>
        <v>75000</v>
      </c>
      <c r="G951" s="105">
        <f>79000+1000</f>
        <v>80000</v>
      </c>
      <c r="H951" s="172">
        <f>79000+1000</f>
        <v>80000</v>
      </c>
      <c r="I951" s="105">
        <f>79000+1000</f>
        <v>80000</v>
      </c>
    </row>
    <row r="952" spans="1:10" ht="13.5" customHeight="1" x14ac:dyDescent="0.2">
      <c r="A952" s="107">
        <v>6310</v>
      </c>
      <c r="B952" s="663" t="s">
        <v>2009</v>
      </c>
      <c r="C952" s="105">
        <v>400000</v>
      </c>
      <c r="D952" s="679">
        <v>400000</v>
      </c>
      <c r="E952" s="679">
        <f>324912.86+0.08</f>
        <v>324912.94</v>
      </c>
      <c r="F952" s="669">
        <v>400000</v>
      </c>
      <c r="G952" s="669">
        <v>400000</v>
      </c>
      <c r="H952" s="669">
        <v>400000</v>
      </c>
      <c r="I952" s="670">
        <v>400000</v>
      </c>
    </row>
    <row r="953" spans="1:10" ht="13.5" customHeight="1" x14ac:dyDescent="0.2">
      <c r="A953" s="107">
        <v>6399</v>
      </c>
      <c r="B953" s="663" t="s">
        <v>999</v>
      </c>
      <c r="C953" s="109">
        <f t="shared" ref="C953:I953" si="24">SUM(C954:C955)</f>
        <v>32000000</v>
      </c>
      <c r="D953" s="109">
        <f t="shared" si="24"/>
        <v>48435050</v>
      </c>
      <c r="E953" s="109">
        <f t="shared" si="24"/>
        <v>49052643</v>
      </c>
      <c r="F953" s="109">
        <f t="shared" si="24"/>
        <v>49435050</v>
      </c>
      <c r="G953" s="109">
        <f t="shared" si="24"/>
        <v>33000000</v>
      </c>
      <c r="H953" s="181">
        <f t="shared" si="24"/>
        <v>32950000</v>
      </c>
      <c r="I953" s="109">
        <f t="shared" si="24"/>
        <v>32950000</v>
      </c>
    </row>
    <row r="954" spans="1:10" ht="13.5" customHeight="1" x14ac:dyDescent="0.2">
      <c r="A954" s="112"/>
      <c r="B954" s="672" t="s">
        <v>2010</v>
      </c>
      <c r="C954" s="387">
        <v>30000000</v>
      </c>
      <c r="D954" s="1213">
        <v>46435050</v>
      </c>
      <c r="E954" s="1213">
        <v>46435050</v>
      </c>
      <c r="F954" s="1213">
        <v>46435050</v>
      </c>
      <c r="G954" s="387">
        <v>30000000</v>
      </c>
      <c r="H954" s="109">
        <v>29950000</v>
      </c>
      <c r="I954" s="109">
        <v>29950000</v>
      </c>
    </row>
    <row r="955" spans="1:10" ht="13.5" customHeight="1" x14ac:dyDescent="0.2">
      <c r="A955" s="112"/>
      <c r="B955" s="672" t="s">
        <v>2011</v>
      </c>
      <c r="C955" s="114">
        <v>2000000</v>
      </c>
      <c r="D955" s="673">
        <v>2000000</v>
      </c>
      <c r="E955" s="673">
        <v>2617593</v>
      </c>
      <c r="F955" s="694">
        <v>3000000</v>
      </c>
      <c r="G955" s="694">
        <v>3000000</v>
      </c>
      <c r="H955" s="694">
        <v>3000000</v>
      </c>
      <c r="I955" s="694">
        <v>3000000</v>
      </c>
    </row>
    <row r="956" spans="1:10" s="98" customFormat="1" ht="13.5" customHeight="1" x14ac:dyDescent="0.3">
      <c r="A956" s="107">
        <v>6402</v>
      </c>
      <c r="B956" s="663" t="s">
        <v>1002</v>
      </c>
      <c r="C956" s="109">
        <f>SUM(C957:C962)</f>
        <v>0</v>
      </c>
      <c r="D956" s="181"/>
      <c r="E956" s="181"/>
      <c r="F956" s="109"/>
      <c r="G956" s="109"/>
      <c r="H956" s="696"/>
      <c r="I956" s="697"/>
      <c r="J956" s="553"/>
    </row>
    <row r="957" spans="1:10" s="2" customFormat="1" ht="13.5" customHeight="1" x14ac:dyDescent="0.3">
      <c r="A957" s="159"/>
      <c r="B957" s="896" t="s">
        <v>2012</v>
      </c>
      <c r="C957" s="114">
        <v>0</v>
      </c>
      <c r="D957" s="113"/>
      <c r="E957" s="178"/>
      <c r="F957" s="113"/>
      <c r="G957" s="114"/>
      <c r="H957" s="807"/>
      <c r="I957" s="737"/>
      <c r="J957" s="553"/>
    </row>
    <row r="958" spans="1:10" s="2" customFormat="1" ht="13.5" customHeight="1" x14ac:dyDescent="0.3">
      <c r="A958" s="159"/>
      <c r="B958" s="896" t="s">
        <v>2013</v>
      </c>
      <c r="C958" s="114">
        <v>0</v>
      </c>
      <c r="D958" s="113"/>
      <c r="E958" s="178"/>
      <c r="F958" s="113"/>
      <c r="G958" s="114"/>
      <c r="H958" s="807"/>
      <c r="I958" s="737"/>
      <c r="J958" s="553"/>
    </row>
    <row r="959" spans="1:10" s="2" customFormat="1" ht="13.5" customHeight="1" x14ac:dyDescent="0.3">
      <c r="A959" s="159"/>
      <c r="B959" s="896" t="s">
        <v>2014</v>
      </c>
      <c r="C959" s="114">
        <v>0</v>
      </c>
      <c r="D959" s="113"/>
      <c r="E959" s="178"/>
      <c r="F959" s="113"/>
      <c r="G959" s="114"/>
      <c r="H959" s="807"/>
      <c r="I959" s="737"/>
      <c r="J959" s="553"/>
    </row>
    <row r="960" spans="1:10" s="2" customFormat="1" ht="13.5" customHeight="1" x14ac:dyDescent="0.3">
      <c r="A960" s="159"/>
      <c r="B960" s="1214" t="s">
        <v>2015</v>
      </c>
      <c r="C960" s="114">
        <v>0</v>
      </c>
      <c r="D960" s="698"/>
      <c r="E960" s="673"/>
      <c r="F960" s="698"/>
      <c r="G960" s="114"/>
      <c r="H960" s="807"/>
      <c r="I960" s="737"/>
      <c r="J960" s="553"/>
    </row>
    <row r="961" spans="1:10" s="2" customFormat="1" ht="13.5" customHeight="1" x14ac:dyDescent="0.3">
      <c r="A961" s="159"/>
      <c r="B961" s="896" t="s">
        <v>2016</v>
      </c>
      <c r="C961" s="114">
        <v>0</v>
      </c>
      <c r="D961" s="178"/>
      <c r="E961" s="178"/>
      <c r="F961" s="113"/>
      <c r="G961" s="114"/>
      <c r="H961" s="807"/>
      <c r="I961" s="737"/>
      <c r="J961" s="553"/>
    </row>
    <row r="962" spans="1:10" s="2" customFormat="1" ht="13.5" customHeight="1" x14ac:dyDescent="0.3">
      <c r="A962" s="159"/>
      <c r="B962" s="896" t="s">
        <v>2017</v>
      </c>
      <c r="C962" s="114">
        <v>0</v>
      </c>
      <c r="D962" s="178"/>
      <c r="E962" s="178"/>
      <c r="F962" s="113"/>
      <c r="G962" s="114"/>
      <c r="H962" s="807"/>
      <c r="I962" s="737"/>
      <c r="J962" s="553"/>
    </row>
    <row r="963" spans="1:10" s="244" customFormat="1" ht="13.5" customHeight="1" x14ac:dyDescent="0.25">
      <c r="A963" s="107">
        <v>6409</v>
      </c>
      <c r="B963" s="663" t="s">
        <v>1008</v>
      </c>
      <c r="C963" s="109">
        <f t="shared" ref="C963:I963" si="25">SUM(C964:C966)</f>
        <v>3440000</v>
      </c>
      <c r="D963" s="109">
        <f t="shared" si="25"/>
        <v>15901145.6</v>
      </c>
      <c r="E963" s="109">
        <f t="shared" si="25"/>
        <v>0</v>
      </c>
      <c r="F963" s="109">
        <f t="shared" si="25"/>
        <v>3000000</v>
      </c>
      <c r="G963" s="109">
        <f t="shared" si="25"/>
        <v>3500000</v>
      </c>
      <c r="H963" s="109">
        <f t="shared" si="25"/>
        <v>3500000</v>
      </c>
      <c r="I963" s="109">
        <f t="shared" si="25"/>
        <v>3500000</v>
      </c>
    </row>
    <row r="964" spans="1:10" s="98" customFormat="1" ht="13.5" customHeight="1" x14ac:dyDescent="0.2">
      <c r="A964" s="199"/>
      <c r="B964" s="1215" t="s">
        <v>2018</v>
      </c>
      <c r="C964" s="143">
        <f>3000000+361000-361000</f>
        <v>3000000</v>
      </c>
      <c r="D964" s="185">
        <v>15901145.6</v>
      </c>
      <c r="E964" s="185">
        <v>0</v>
      </c>
      <c r="F964" s="266">
        <v>3000000</v>
      </c>
      <c r="G964" s="266">
        <v>3000000</v>
      </c>
      <c r="H964" s="266">
        <v>3000000</v>
      </c>
      <c r="I964" s="266">
        <v>3000000</v>
      </c>
    </row>
    <row r="965" spans="1:10" s="98" customFormat="1" ht="38.25" x14ac:dyDescent="0.2">
      <c r="A965" s="112"/>
      <c r="B965" s="683" t="s">
        <v>2019</v>
      </c>
      <c r="C965" s="113">
        <v>440000</v>
      </c>
      <c r="D965" s="178"/>
      <c r="E965" s="178"/>
      <c r="F965" s="113"/>
      <c r="G965" s="113">
        <v>500000</v>
      </c>
      <c r="H965" s="113">
        <v>500000</v>
      </c>
      <c r="I965" s="113">
        <v>500000</v>
      </c>
    </row>
    <row r="966" spans="1:10" s="98" customFormat="1" ht="13.5" customHeight="1" x14ac:dyDescent="0.2">
      <c r="A966" s="671" t="s">
        <v>2020</v>
      </c>
      <c r="B966" s="1097" t="s">
        <v>2021</v>
      </c>
      <c r="C966" s="143">
        <v>0</v>
      </c>
      <c r="D966" s="113"/>
      <c r="E966" s="178"/>
      <c r="F966" s="113"/>
      <c r="G966" s="143"/>
      <c r="H966" s="696"/>
      <c r="I966" s="697"/>
    </row>
    <row r="967" spans="1:10" s="98" customFormat="1" ht="13.5" customHeight="1" x14ac:dyDescent="0.2">
      <c r="A967" s="1216"/>
      <c r="B967" s="1217"/>
      <c r="C967" s="241"/>
      <c r="D967" s="32"/>
      <c r="E967" s="386"/>
      <c r="F967" s="166"/>
      <c r="G967" s="241"/>
      <c r="H967" s="410"/>
      <c r="I967" s="999"/>
    </row>
    <row r="968" spans="1:10" s="98" customFormat="1" ht="26.25" x14ac:dyDescent="0.35">
      <c r="A968" s="558"/>
      <c r="B968" s="1218" t="s">
        <v>55</v>
      </c>
      <c r="C968" s="1219">
        <f>SUM(C245+C359+C582+C585+C591+C600+C604+C609+C694+C698+C717+C726+C758+C765+C790+C932+C943)</f>
        <v>1012540563</v>
      </c>
      <c r="D968" s="546">
        <f t="shared" ref="D968:I968" si="26">SUM(D245+D359+D582+D585+D591+D600+D604+D609+D694+D698+D717+D726+D758+D765+D790+D932+D943)</f>
        <v>65886195.600000001</v>
      </c>
      <c r="E968" s="546">
        <f t="shared" si="26"/>
        <v>50092701.920000002</v>
      </c>
      <c r="F968" s="1220">
        <f t="shared" si="26"/>
        <v>53910050</v>
      </c>
      <c r="G968" s="1220">
        <f t="shared" si="26"/>
        <v>37880000</v>
      </c>
      <c r="H968" s="1220">
        <f t="shared" si="26"/>
        <v>37830000</v>
      </c>
      <c r="I968" s="1220">
        <f t="shared" si="26"/>
        <v>37830000</v>
      </c>
    </row>
    <row r="969" spans="1:10" ht="26.25" x14ac:dyDescent="0.2">
      <c r="B969" s="1221"/>
      <c r="H969" s="1"/>
      <c r="I969" s="1"/>
    </row>
    <row r="970" spans="1:10" ht="23.25" x14ac:dyDescent="0.35">
      <c r="B970" s="1222"/>
      <c r="F970" s="29"/>
      <c r="H970" s="1"/>
      <c r="I970" s="1"/>
    </row>
    <row r="971" spans="1:10" s="98" customFormat="1" ht="23.25" x14ac:dyDescent="0.35">
      <c r="A971" s="1"/>
      <c r="B971" s="1222"/>
      <c r="C971" s="1"/>
      <c r="D971" s="1"/>
      <c r="E971" s="1"/>
      <c r="F971" s="1"/>
      <c r="G971" s="1"/>
    </row>
    <row r="972" spans="1:10" s="98" customFormat="1" x14ac:dyDescent="0.2">
      <c r="A972" s="1"/>
      <c r="B972" s="559"/>
      <c r="C972" s="1"/>
      <c r="D972" s="1"/>
      <c r="E972" s="1"/>
      <c r="F972" s="1"/>
      <c r="G972" s="1"/>
    </row>
    <row r="973" spans="1:10" x14ac:dyDescent="0.2">
      <c r="H973" s="1"/>
      <c r="I973" s="1"/>
    </row>
    <row r="974" spans="1:10" x14ac:dyDescent="0.2">
      <c r="H974" s="1"/>
      <c r="I974" s="1"/>
    </row>
    <row r="975" spans="1:10" x14ac:dyDescent="0.2">
      <c r="H975" s="1"/>
      <c r="I975" s="1"/>
    </row>
    <row r="976" spans="1:10" x14ac:dyDescent="0.2">
      <c r="H976" s="1"/>
      <c r="I976" s="1"/>
    </row>
    <row r="977" spans="8:9" x14ac:dyDescent="0.2">
      <c r="H977" s="1"/>
      <c r="I977" s="1"/>
    </row>
    <row r="978" spans="8:9" x14ac:dyDescent="0.2">
      <c r="H978" s="1"/>
      <c r="I978" s="1"/>
    </row>
    <row r="979" spans="8:9" x14ac:dyDescent="0.2">
      <c r="H979" s="1"/>
      <c r="I979" s="1"/>
    </row>
    <row r="980" spans="8:9" x14ac:dyDescent="0.2">
      <c r="H980" s="1"/>
      <c r="I980" s="1"/>
    </row>
    <row r="981" spans="8:9" x14ac:dyDescent="0.2">
      <c r="H981" s="1"/>
      <c r="I981" s="1"/>
    </row>
    <row r="982" spans="8:9" x14ac:dyDescent="0.2">
      <c r="H982" s="1"/>
      <c r="I982" s="1"/>
    </row>
    <row r="983" spans="8:9" x14ac:dyDescent="0.2">
      <c r="H983" s="1"/>
      <c r="I983" s="1"/>
    </row>
    <row r="984" spans="8:9" x14ac:dyDescent="0.2">
      <c r="H984" s="1"/>
      <c r="I984" s="1"/>
    </row>
    <row r="985" spans="8:9" x14ac:dyDescent="0.2">
      <c r="H985" s="1"/>
      <c r="I985" s="1"/>
    </row>
    <row r="986" spans="8:9" x14ac:dyDescent="0.2">
      <c r="H986" s="1"/>
      <c r="I986" s="1"/>
    </row>
    <row r="987" spans="8:9" x14ac:dyDescent="0.2">
      <c r="H987" s="1"/>
      <c r="I987" s="1"/>
    </row>
    <row r="988" spans="8:9" x14ac:dyDescent="0.2">
      <c r="H988" s="1"/>
      <c r="I988" s="1"/>
    </row>
    <row r="989" spans="8:9" x14ac:dyDescent="0.2">
      <c r="H989" s="1"/>
      <c r="I989" s="1"/>
    </row>
    <row r="990" spans="8:9" x14ac:dyDescent="0.2">
      <c r="H990" s="1"/>
      <c r="I990" s="1"/>
    </row>
    <row r="991" spans="8:9" x14ac:dyDescent="0.2">
      <c r="H991" s="1"/>
      <c r="I991" s="1"/>
    </row>
    <row r="992" spans="8:9" x14ac:dyDescent="0.2">
      <c r="H992" s="1"/>
      <c r="I992" s="1"/>
    </row>
    <row r="993" spans="8:9" x14ac:dyDescent="0.2">
      <c r="H993" s="1"/>
      <c r="I993" s="1"/>
    </row>
    <row r="994" spans="8:9" x14ac:dyDescent="0.2">
      <c r="H994" s="1"/>
      <c r="I994" s="1"/>
    </row>
    <row r="995" spans="8:9" x14ac:dyDescent="0.2">
      <c r="H995" s="1"/>
      <c r="I995" s="1"/>
    </row>
    <row r="996" spans="8:9" x14ac:dyDescent="0.2">
      <c r="H996" s="1"/>
      <c r="I996" s="1"/>
    </row>
    <row r="997" spans="8:9" x14ac:dyDescent="0.2">
      <c r="H997" s="1"/>
      <c r="I997" s="1"/>
    </row>
    <row r="998" spans="8:9" x14ac:dyDescent="0.2">
      <c r="H998" s="1"/>
      <c r="I998" s="1"/>
    </row>
    <row r="999" spans="8:9" x14ac:dyDescent="0.2">
      <c r="H999" s="1"/>
      <c r="I999" s="1"/>
    </row>
    <row r="1000" spans="8:9" x14ac:dyDescent="0.2">
      <c r="H1000" s="1"/>
      <c r="I1000" s="1"/>
    </row>
    <row r="1001" spans="8:9" x14ac:dyDescent="0.2">
      <c r="H1001" s="1"/>
      <c r="I1001" s="1"/>
    </row>
    <row r="1002" spans="8:9" x14ac:dyDescent="0.2">
      <c r="H1002" s="1"/>
      <c r="I1002" s="1"/>
    </row>
    <row r="1003" spans="8:9" x14ac:dyDescent="0.2">
      <c r="H1003" s="1"/>
      <c r="I1003" s="1"/>
    </row>
    <row r="1004" spans="8:9" x14ac:dyDescent="0.2">
      <c r="H1004" s="1"/>
      <c r="I1004" s="1"/>
    </row>
    <row r="1005" spans="8:9" x14ac:dyDescent="0.2">
      <c r="H1005" s="1"/>
      <c r="I1005" s="1"/>
    </row>
    <row r="1006" spans="8:9" x14ac:dyDescent="0.2">
      <c r="H1006" s="1"/>
      <c r="I1006" s="1"/>
    </row>
    <row r="1007" spans="8:9" x14ac:dyDescent="0.2">
      <c r="H1007" s="1"/>
      <c r="I1007" s="1"/>
    </row>
    <row r="1008" spans="8:9" x14ac:dyDescent="0.2">
      <c r="H1008" s="1"/>
      <c r="I1008" s="1"/>
    </row>
    <row r="1009" spans="8:9" x14ac:dyDescent="0.2">
      <c r="H1009" s="1"/>
      <c r="I1009" s="1"/>
    </row>
    <row r="1010" spans="8:9" x14ac:dyDescent="0.2">
      <c r="H1010" s="1"/>
      <c r="I1010" s="1"/>
    </row>
    <row r="1011" spans="8:9" x14ac:dyDescent="0.2">
      <c r="H1011" s="1"/>
      <c r="I1011" s="1"/>
    </row>
    <row r="1012" spans="8:9" x14ac:dyDescent="0.2">
      <c r="H1012" s="1"/>
      <c r="I1012" s="1"/>
    </row>
    <row r="1013" spans="8:9" x14ac:dyDescent="0.2">
      <c r="H1013" s="1"/>
      <c r="I1013" s="1"/>
    </row>
    <row r="1014" spans="8:9" x14ac:dyDescent="0.2">
      <c r="H1014" s="1"/>
      <c r="I1014" s="1"/>
    </row>
    <row r="1015" spans="8:9" x14ac:dyDescent="0.2">
      <c r="H1015" s="1"/>
      <c r="I1015" s="1"/>
    </row>
    <row r="1016" spans="8:9" x14ac:dyDescent="0.2">
      <c r="H1016" s="1"/>
      <c r="I1016" s="1"/>
    </row>
    <row r="1017" spans="8:9" x14ac:dyDescent="0.2">
      <c r="H1017" s="1"/>
      <c r="I1017" s="1"/>
    </row>
    <row r="1018" spans="8:9" x14ac:dyDescent="0.2">
      <c r="H1018" s="1"/>
      <c r="I1018" s="1"/>
    </row>
    <row r="1019" spans="8:9" x14ac:dyDescent="0.2">
      <c r="H1019" s="1"/>
      <c r="I1019" s="1"/>
    </row>
    <row r="1020" spans="8:9" x14ac:dyDescent="0.2">
      <c r="H1020" s="1"/>
      <c r="I1020" s="1"/>
    </row>
    <row r="1021" spans="8:9" x14ac:dyDescent="0.2">
      <c r="H1021" s="1"/>
      <c r="I1021" s="1"/>
    </row>
    <row r="1022" spans="8:9" x14ac:dyDescent="0.2">
      <c r="H1022" s="1"/>
      <c r="I1022" s="1"/>
    </row>
    <row r="1023" spans="8:9" x14ac:dyDescent="0.2">
      <c r="H1023" s="1"/>
      <c r="I1023" s="1"/>
    </row>
    <row r="1024" spans="8:9" x14ac:dyDescent="0.2">
      <c r="H1024" s="1"/>
      <c r="I1024" s="1"/>
    </row>
    <row r="1025" spans="8:9" x14ac:dyDescent="0.2">
      <c r="H1025" s="1"/>
      <c r="I1025" s="1"/>
    </row>
    <row r="1026" spans="8:9" x14ac:dyDescent="0.2">
      <c r="H1026" s="1"/>
      <c r="I1026" s="1"/>
    </row>
    <row r="1027" spans="8:9" x14ac:dyDescent="0.2">
      <c r="H1027" s="1"/>
      <c r="I1027" s="1"/>
    </row>
    <row r="1028" spans="8:9" x14ac:dyDescent="0.2">
      <c r="H1028" s="1"/>
      <c r="I1028" s="1"/>
    </row>
    <row r="1029" spans="8:9" x14ac:dyDescent="0.2">
      <c r="H1029" s="1"/>
      <c r="I1029" s="1"/>
    </row>
    <row r="1030" spans="8:9" x14ac:dyDescent="0.2">
      <c r="H1030" s="1"/>
      <c r="I1030" s="1"/>
    </row>
    <row r="1031" spans="8:9" x14ac:dyDescent="0.2">
      <c r="H1031" s="1"/>
      <c r="I1031" s="1"/>
    </row>
    <row r="1032" spans="8:9" x14ac:dyDescent="0.2">
      <c r="H1032" s="1"/>
      <c r="I1032" s="1"/>
    </row>
    <row r="1033" spans="8:9" x14ac:dyDescent="0.2">
      <c r="H1033" s="1"/>
      <c r="I1033" s="1"/>
    </row>
    <row r="1034" spans="8:9" x14ac:dyDescent="0.2">
      <c r="H1034" s="1"/>
      <c r="I1034" s="1"/>
    </row>
    <row r="1035" spans="8:9" x14ac:dyDescent="0.2">
      <c r="H1035" s="1"/>
      <c r="I1035" s="1"/>
    </row>
    <row r="1036" spans="8:9" x14ac:dyDescent="0.2">
      <c r="H1036" s="1"/>
      <c r="I1036" s="1"/>
    </row>
    <row r="1037" spans="8:9" x14ac:dyDescent="0.2">
      <c r="H1037" s="1"/>
      <c r="I1037" s="1"/>
    </row>
    <row r="1038" spans="8:9" x14ac:dyDescent="0.2">
      <c r="H1038" s="1"/>
      <c r="I1038" s="1"/>
    </row>
    <row r="1039" spans="8:9" x14ac:dyDescent="0.2">
      <c r="H1039" s="1"/>
      <c r="I1039" s="1"/>
    </row>
    <row r="1040" spans="8:9" x14ac:dyDescent="0.2">
      <c r="H1040" s="1"/>
      <c r="I1040" s="1"/>
    </row>
    <row r="1041" spans="8:9" x14ac:dyDescent="0.2">
      <c r="H1041" s="1"/>
      <c r="I1041" s="1"/>
    </row>
    <row r="1042" spans="8:9" x14ac:dyDescent="0.2">
      <c r="H1042" s="1"/>
      <c r="I1042" s="1"/>
    </row>
    <row r="1043" spans="8:9" x14ac:dyDescent="0.2">
      <c r="H1043" s="1"/>
      <c r="I1043" s="1"/>
    </row>
    <row r="1044" spans="8:9" x14ac:dyDescent="0.2">
      <c r="H1044" s="1"/>
      <c r="I1044" s="1"/>
    </row>
    <row r="1045" spans="8:9" x14ac:dyDescent="0.2">
      <c r="H1045" s="1"/>
      <c r="I1045" s="1"/>
    </row>
    <row r="1046" spans="8:9" x14ac:dyDescent="0.2">
      <c r="H1046" s="1"/>
      <c r="I1046" s="1"/>
    </row>
    <row r="1047" spans="8:9" x14ac:dyDescent="0.2">
      <c r="H1047" s="1"/>
      <c r="I1047" s="1"/>
    </row>
    <row r="1048" spans="8:9" x14ac:dyDescent="0.2">
      <c r="H1048" s="1"/>
      <c r="I1048" s="1"/>
    </row>
    <row r="1049" spans="8:9" x14ac:dyDescent="0.2">
      <c r="H1049" s="1"/>
      <c r="I1049" s="1"/>
    </row>
    <row r="1050" spans="8:9" x14ac:dyDescent="0.2">
      <c r="H1050" s="1"/>
      <c r="I1050" s="1"/>
    </row>
    <row r="1051" spans="8:9" x14ac:dyDescent="0.2">
      <c r="H1051" s="1"/>
      <c r="I1051" s="1"/>
    </row>
    <row r="1052" spans="8:9" x14ac:dyDescent="0.2">
      <c r="H1052" s="1"/>
      <c r="I1052" s="1"/>
    </row>
    <row r="1053" spans="8:9" x14ac:dyDescent="0.2">
      <c r="H1053" s="1"/>
      <c r="I1053" s="1"/>
    </row>
    <row r="1054" spans="8:9" x14ac:dyDescent="0.2">
      <c r="H1054" s="1"/>
      <c r="I1054" s="1"/>
    </row>
    <row r="1055" spans="8:9" x14ac:dyDescent="0.2">
      <c r="H1055" s="1"/>
      <c r="I1055" s="1"/>
    </row>
    <row r="1056" spans="8:9" x14ac:dyDescent="0.2">
      <c r="H1056" s="1"/>
      <c r="I1056" s="1"/>
    </row>
    <row r="1057" spans="8:9" x14ac:dyDescent="0.2">
      <c r="H1057" s="1"/>
      <c r="I1057" s="1"/>
    </row>
    <row r="1058" spans="8:9" x14ac:dyDescent="0.2">
      <c r="H1058" s="1"/>
      <c r="I1058" s="1"/>
    </row>
    <row r="1059" spans="8:9" x14ac:dyDescent="0.2">
      <c r="H1059" s="1"/>
      <c r="I1059" s="1"/>
    </row>
    <row r="1060" spans="8:9" x14ac:dyDescent="0.2">
      <c r="H1060" s="1"/>
      <c r="I1060" s="1"/>
    </row>
    <row r="1061" spans="8:9" x14ac:dyDescent="0.2">
      <c r="H1061" s="1"/>
      <c r="I1061" s="1"/>
    </row>
    <row r="1062" spans="8:9" x14ac:dyDescent="0.2">
      <c r="H1062" s="1"/>
      <c r="I1062" s="1"/>
    </row>
    <row r="1063" spans="8:9" x14ac:dyDescent="0.2">
      <c r="H1063" s="1"/>
      <c r="I1063" s="1"/>
    </row>
    <row r="1064" spans="8:9" x14ac:dyDescent="0.2">
      <c r="H1064" s="1"/>
      <c r="I1064" s="1"/>
    </row>
    <row r="1065" spans="8:9" x14ac:dyDescent="0.2">
      <c r="H1065" s="1"/>
      <c r="I1065" s="1"/>
    </row>
    <row r="1066" spans="8:9" x14ac:dyDescent="0.2">
      <c r="H1066" s="1"/>
      <c r="I1066" s="1"/>
    </row>
    <row r="1067" spans="8:9" x14ac:dyDescent="0.2">
      <c r="H1067" s="1"/>
      <c r="I1067" s="1"/>
    </row>
    <row r="1068" spans="8:9" x14ac:dyDescent="0.2">
      <c r="H1068" s="1"/>
      <c r="I1068" s="1"/>
    </row>
    <row r="1069" spans="8:9" x14ac:dyDescent="0.2">
      <c r="H1069" s="1"/>
      <c r="I1069" s="1"/>
    </row>
    <row r="1070" spans="8:9" x14ac:dyDescent="0.2">
      <c r="H1070" s="1"/>
      <c r="I1070" s="1"/>
    </row>
    <row r="1071" spans="8:9" x14ac:dyDescent="0.2">
      <c r="H1071" s="1"/>
      <c r="I1071" s="1"/>
    </row>
    <row r="1072" spans="8:9" x14ac:dyDescent="0.2">
      <c r="H1072" s="1"/>
      <c r="I1072" s="1"/>
    </row>
    <row r="1073" spans="8:9" x14ac:dyDescent="0.2">
      <c r="H1073" s="1"/>
      <c r="I1073" s="1"/>
    </row>
    <row r="1074" spans="8:9" x14ac:dyDescent="0.2">
      <c r="H1074" s="1"/>
      <c r="I1074" s="1"/>
    </row>
    <row r="1075" spans="8:9" x14ac:dyDescent="0.2">
      <c r="H1075" s="1"/>
      <c r="I1075" s="1"/>
    </row>
    <row r="1076" spans="8:9" x14ac:dyDescent="0.2">
      <c r="H1076" s="1"/>
      <c r="I1076" s="1"/>
    </row>
    <row r="1077" spans="8:9" x14ac:dyDescent="0.2">
      <c r="H1077" s="1"/>
      <c r="I1077" s="1"/>
    </row>
    <row r="1078" spans="8:9" x14ac:dyDescent="0.2">
      <c r="H1078" s="1"/>
      <c r="I1078" s="1"/>
    </row>
    <row r="1079" spans="8:9" x14ac:dyDescent="0.2">
      <c r="H1079" s="1"/>
      <c r="I1079" s="1"/>
    </row>
    <row r="1080" spans="8:9" x14ac:dyDescent="0.2">
      <c r="H1080" s="1"/>
      <c r="I1080" s="1"/>
    </row>
    <row r="1081" spans="8:9" x14ac:dyDescent="0.2">
      <c r="H1081" s="1"/>
      <c r="I1081" s="1"/>
    </row>
    <row r="1082" spans="8:9" x14ac:dyDescent="0.2">
      <c r="H1082" s="1"/>
      <c r="I1082" s="1"/>
    </row>
    <row r="1083" spans="8:9" x14ac:dyDescent="0.2">
      <c r="H1083" s="1"/>
      <c r="I1083" s="1"/>
    </row>
    <row r="1084" spans="8:9" x14ac:dyDescent="0.2">
      <c r="H1084" s="1"/>
      <c r="I1084" s="1"/>
    </row>
    <row r="1085" spans="8:9" x14ac:dyDescent="0.2">
      <c r="H1085" s="1"/>
      <c r="I1085" s="1"/>
    </row>
    <row r="1086" spans="8:9" x14ac:dyDescent="0.2">
      <c r="H1086" s="1"/>
      <c r="I1086" s="1"/>
    </row>
    <row r="1087" spans="8:9" x14ac:dyDescent="0.2">
      <c r="H1087" s="1"/>
      <c r="I1087" s="1"/>
    </row>
    <row r="1088" spans="8:9" x14ac:dyDescent="0.2">
      <c r="H1088" s="1"/>
      <c r="I1088" s="1"/>
    </row>
    <row r="1089" spans="8:9" x14ac:dyDescent="0.2">
      <c r="H1089" s="1"/>
      <c r="I1089" s="1"/>
    </row>
    <row r="1090" spans="8:9" x14ac:dyDescent="0.2">
      <c r="H1090" s="1"/>
      <c r="I1090" s="1"/>
    </row>
    <row r="1091" spans="8:9" x14ac:dyDescent="0.2">
      <c r="H1091" s="1"/>
      <c r="I1091" s="1"/>
    </row>
    <row r="1092" spans="8:9" x14ac:dyDescent="0.2">
      <c r="H1092" s="1"/>
      <c r="I1092" s="1"/>
    </row>
    <row r="1093" spans="8:9" x14ac:dyDescent="0.2">
      <c r="H1093" s="1"/>
      <c r="I1093" s="1"/>
    </row>
    <row r="1094" spans="8:9" x14ac:dyDescent="0.2">
      <c r="H1094" s="1"/>
      <c r="I1094" s="1"/>
    </row>
    <row r="1095" spans="8:9" x14ac:dyDescent="0.2">
      <c r="H1095" s="1"/>
      <c r="I1095" s="1"/>
    </row>
    <row r="1096" spans="8:9" x14ac:dyDescent="0.2">
      <c r="H1096" s="1"/>
      <c r="I1096" s="1"/>
    </row>
    <row r="1097" spans="8:9" x14ac:dyDescent="0.2">
      <c r="H1097" s="1"/>
      <c r="I1097" s="1"/>
    </row>
    <row r="1098" spans="8:9" x14ac:dyDescent="0.2">
      <c r="H1098" s="1"/>
      <c r="I1098" s="1"/>
    </row>
    <row r="1099" spans="8:9" x14ac:dyDescent="0.2">
      <c r="H1099" s="1"/>
      <c r="I1099" s="1"/>
    </row>
    <row r="1100" spans="8:9" x14ac:dyDescent="0.2">
      <c r="H1100" s="1"/>
      <c r="I1100" s="1"/>
    </row>
    <row r="1101" spans="8:9" x14ac:dyDescent="0.2">
      <c r="H1101" s="1"/>
      <c r="I1101" s="1"/>
    </row>
    <row r="1102" spans="8:9" x14ac:dyDescent="0.2">
      <c r="H1102" s="1"/>
      <c r="I1102" s="1"/>
    </row>
    <row r="1103" spans="8:9" x14ac:dyDescent="0.2">
      <c r="H1103" s="1"/>
      <c r="I1103" s="1"/>
    </row>
    <row r="1104" spans="8:9" x14ac:dyDescent="0.2">
      <c r="H1104" s="1"/>
      <c r="I1104" s="1"/>
    </row>
    <row r="1105" spans="8:9" x14ac:dyDescent="0.2">
      <c r="H1105" s="1"/>
      <c r="I1105" s="1"/>
    </row>
    <row r="1106" spans="8:9" x14ac:dyDescent="0.2">
      <c r="H1106" s="1"/>
      <c r="I1106" s="1"/>
    </row>
    <row r="1107" spans="8:9" x14ac:dyDescent="0.2">
      <c r="H1107" s="1"/>
      <c r="I1107" s="1"/>
    </row>
    <row r="1108" spans="8:9" x14ac:dyDescent="0.2">
      <c r="H1108" s="1"/>
      <c r="I1108" s="1"/>
    </row>
    <row r="1109" spans="8:9" x14ac:dyDescent="0.2">
      <c r="H1109" s="1"/>
      <c r="I1109" s="1"/>
    </row>
    <row r="1110" spans="8:9" x14ac:dyDescent="0.2">
      <c r="H1110" s="1"/>
      <c r="I1110" s="1"/>
    </row>
    <row r="1111" spans="8:9" x14ac:dyDescent="0.2">
      <c r="H1111" s="1"/>
      <c r="I1111" s="1"/>
    </row>
    <row r="1112" spans="8:9" x14ac:dyDescent="0.2">
      <c r="H1112" s="1"/>
      <c r="I1112" s="1"/>
    </row>
    <row r="1113" spans="8:9" x14ac:dyDescent="0.2">
      <c r="H1113" s="1"/>
      <c r="I1113" s="1"/>
    </row>
    <row r="1114" spans="8:9" x14ac:dyDescent="0.2">
      <c r="H1114" s="1"/>
      <c r="I1114" s="1"/>
    </row>
    <row r="1115" spans="8:9" x14ac:dyDescent="0.2">
      <c r="H1115" s="1"/>
      <c r="I1115" s="1"/>
    </row>
    <row r="1116" spans="8:9" x14ac:dyDescent="0.2">
      <c r="H1116" s="1"/>
      <c r="I1116" s="1"/>
    </row>
    <row r="1117" spans="8:9" x14ac:dyDescent="0.2">
      <c r="H1117" s="1"/>
      <c r="I1117" s="1"/>
    </row>
    <row r="1118" spans="8:9" x14ac:dyDescent="0.2">
      <c r="H1118" s="1"/>
      <c r="I1118" s="1"/>
    </row>
    <row r="1119" spans="8:9" x14ac:dyDescent="0.2">
      <c r="H1119" s="1"/>
      <c r="I1119" s="1"/>
    </row>
    <row r="1120" spans="8:9" x14ac:dyDescent="0.2">
      <c r="H1120" s="1"/>
      <c r="I1120" s="1"/>
    </row>
    <row r="1121" spans="8:9" x14ac:dyDescent="0.2">
      <c r="H1121" s="1"/>
      <c r="I1121" s="1"/>
    </row>
    <row r="1122" spans="8:9" x14ac:dyDescent="0.2">
      <c r="H1122" s="1"/>
      <c r="I1122" s="1"/>
    </row>
    <row r="1123" spans="8:9" x14ac:dyDescent="0.2">
      <c r="H1123" s="1"/>
      <c r="I1123" s="1"/>
    </row>
    <row r="1124" spans="8:9" x14ac:dyDescent="0.2">
      <c r="H1124" s="1"/>
      <c r="I1124" s="1"/>
    </row>
    <row r="1125" spans="8:9" x14ac:dyDescent="0.2">
      <c r="H1125" s="1"/>
      <c r="I1125" s="1"/>
    </row>
    <row r="1126" spans="8:9" x14ac:dyDescent="0.2">
      <c r="H1126" s="1"/>
      <c r="I1126" s="1"/>
    </row>
    <row r="1127" spans="8:9" x14ac:dyDescent="0.2">
      <c r="H1127" s="1"/>
      <c r="I1127" s="1"/>
    </row>
    <row r="1128" spans="8:9" x14ac:dyDescent="0.2">
      <c r="H1128" s="1"/>
      <c r="I1128" s="1"/>
    </row>
    <row r="1129" spans="8:9" x14ac:dyDescent="0.2">
      <c r="H1129" s="1"/>
      <c r="I1129" s="1"/>
    </row>
    <row r="1130" spans="8:9" x14ac:dyDescent="0.2">
      <c r="H1130" s="1"/>
      <c r="I1130" s="1"/>
    </row>
    <row r="1131" spans="8:9" x14ac:dyDescent="0.2">
      <c r="H1131" s="1"/>
      <c r="I1131" s="1"/>
    </row>
    <row r="1132" spans="8:9" x14ac:dyDescent="0.2">
      <c r="H1132" s="1"/>
      <c r="I1132" s="1"/>
    </row>
    <row r="1133" spans="8:9" x14ac:dyDescent="0.2">
      <c r="H1133" s="1"/>
      <c r="I1133" s="1"/>
    </row>
    <row r="1134" spans="8:9" x14ac:dyDescent="0.2">
      <c r="H1134" s="1"/>
      <c r="I1134" s="1"/>
    </row>
    <row r="1135" spans="8:9" x14ac:dyDescent="0.2">
      <c r="H1135" s="1"/>
      <c r="I1135" s="1"/>
    </row>
    <row r="1136" spans="8:9" x14ac:dyDescent="0.2">
      <c r="H1136" s="1"/>
      <c r="I1136" s="1"/>
    </row>
    <row r="1137" spans="8:9" x14ac:dyDescent="0.2">
      <c r="H1137" s="1"/>
      <c r="I1137" s="1"/>
    </row>
    <row r="1138" spans="8:9" x14ac:dyDescent="0.2">
      <c r="H1138" s="1"/>
      <c r="I1138" s="1"/>
    </row>
    <row r="1139" spans="8:9" x14ac:dyDescent="0.2">
      <c r="H1139" s="1"/>
      <c r="I1139" s="1"/>
    </row>
    <row r="1140" spans="8:9" x14ac:dyDescent="0.2">
      <c r="H1140" s="1"/>
      <c r="I1140" s="1"/>
    </row>
    <row r="1141" spans="8:9" x14ac:dyDescent="0.2">
      <c r="H1141" s="1"/>
      <c r="I1141" s="1"/>
    </row>
    <row r="1142" spans="8:9" x14ac:dyDescent="0.2">
      <c r="H1142" s="1"/>
      <c r="I1142" s="1"/>
    </row>
    <row r="1143" spans="8:9" x14ac:dyDescent="0.2">
      <c r="H1143" s="1"/>
      <c r="I1143" s="1"/>
    </row>
    <row r="1144" spans="8:9" x14ac:dyDescent="0.2">
      <c r="H1144" s="1"/>
      <c r="I1144" s="1"/>
    </row>
    <row r="1145" spans="8:9" x14ac:dyDescent="0.2">
      <c r="H1145" s="1"/>
      <c r="I1145" s="1"/>
    </row>
    <row r="1146" spans="8:9" x14ac:dyDescent="0.2">
      <c r="H1146" s="1"/>
      <c r="I1146" s="1"/>
    </row>
    <row r="1147" spans="8:9" x14ac:dyDescent="0.2">
      <c r="H1147" s="1"/>
      <c r="I1147" s="1"/>
    </row>
    <row r="1148" spans="8:9" x14ac:dyDescent="0.2">
      <c r="H1148" s="1"/>
      <c r="I1148" s="1"/>
    </row>
    <row r="1149" spans="8:9" x14ac:dyDescent="0.2">
      <c r="H1149" s="1"/>
      <c r="I1149" s="1"/>
    </row>
    <row r="1150" spans="8:9" x14ac:dyDescent="0.2">
      <c r="H1150" s="1"/>
      <c r="I1150" s="1"/>
    </row>
    <row r="1151" spans="8:9" x14ac:dyDescent="0.2">
      <c r="H1151" s="1"/>
      <c r="I1151" s="1"/>
    </row>
    <row r="1152" spans="8:9" x14ac:dyDescent="0.2">
      <c r="H1152" s="1"/>
      <c r="I1152" s="1"/>
    </row>
    <row r="1153" spans="8:9" x14ac:dyDescent="0.2">
      <c r="H1153" s="1"/>
      <c r="I1153" s="1"/>
    </row>
    <row r="1154" spans="8:9" x14ac:dyDescent="0.2">
      <c r="H1154" s="1"/>
      <c r="I1154" s="1"/>
    </row>
    <row r="1155" spans="8:9" x14ac:dyDescent="0.2">
      <c r="H1155" s="1"/>
      <c r="I1155" s="1"/>
    </row>
    <row r="1156" spans="8:9" x14ac:dyDescent="0.2">
      <c r="H1156" s="1"/>
      <c r="I1156" s="1"/>
    </row>
    <row r="1157" spans="8:9" x14ac:dyDescent="0.2">
      <c r="H1157" s="1"/>
      <c r="I1157" s="1"/>
    </row>
    <row r="1158" spans="8:9" x14ac:dyDescent="0.2">
      <c r="H1158" s="1"/>
      <c r="I1158" s="1"/>
    </row>
    <row r="1159" spans="8:9" x14ac:dyDescent="0.2">
      <c r="H1159" s="1"/>
      <c r="I1159" s="1"/>
    </row>
    <row r="1160" spans="8:9" x14ac:dyDescent="0.2">
      <c r="H1160" s="1"/>
      <c r="I1160" s="1"/>
    </row>
    <row r="1161" spans="8:9" x14ac:dyDescent="0.2">
      <c r="H1161" s="1"/>
      <c r="I1161" s="1"/>
    </row>
    <row r="1162" spans="8:9" x14ac:dyDescent="0.2">
      <c r="H1162" s="1"/>
      <c r="I1162" s="1"/>
    </row>
    <row r="1163" spans="8:9" x14ac:dyDescent="0.2">
      <c r="H1163" s="1"/>
      <c r="I1163" s="1"/>
    </row>
    <row r="1164" spans="8:9" x14ac:dyDescent="0.2">
      <c r="H1164" s="1"/>
      <c r="I1164" s="1"/>
    </row>
    <row r="1165" spans="8:9" x14ac:dyDescent="0.2">
      <c r="H1165" s="1"/>
      <c r="I1165" s="1"/>
    </row>
    <row r="1166" spans="8:9" x14ac:dyDescent="0.2">
      <c r="H1166" s="1"/>
      <c r="I1166" s="1"/>
    </row>
    <row r="1167" spans="8:9" x14ac:dyDescent="0.2">
      <c r="H1167" s="1"/>
      <c r="I1167" s="1"/>
    </row>
    <row r="1168" spans="8:9" x14ac:dyDescent="0.2">
      <c r="H1168" s="1"/>
      <c r="I1168" s="1"/>
    </row>
    <row r="1169" spans="8:9" x14ac:dyDescent="0.2">
      <c r="H1169" s="1"/>
      <c r="I1169" s="1"/>
    </row>
    <row r="1170" spans="8:9" x14ac:dyDescent="0.2">
      <c r="H1170" s="1"/>
      <c r="I1170" s="1"/>
    </row>
    <row r="1171" spans="8:9" x14ac:dyDescent="0.2">
      <c r="H1171" s="1"/>
      <c r="I1171" s="1"/>
    </row>
    <row r="1172" spans="8:9" x14ac:dyDescent="0.2">
      <c r="H1172" s="1"/>
      <c r="I1172" s="1"/>
    </row>
    <row r="1173" spans="8:9" x14ac:dyDescent="0.2">
      <c r="H1173" s="1"/>
      <c r="I1173" s="1"/>
    </row>
    <row r="1174" spans="8:9" x14ac:dyDescent="0.2">
      <c r="H1174" s="1"/>
      <c r="I1174" s="1"/>
    </row>
    <row r="1175" spans="8:9" x14ac:dyDescent="0.2">
      <c r="H1175" s="1"/>
      <c r="I1175" s="1"/>
    </row>
    <row r="1176" spans="8:9" x14ac:dyDescent="0.2">
      <c r="H1176" s="1"/>
      <c r="I1176" s="1"/>
    </row>
    <row r="1177" spans="8:9" x14ac:dyDescent="0.2">
      <c r="H1177" s="1"/>
      <c r="I1177" s="1"/>
    </row>
    <row r="1178" spans="8:9" x14ac:dyDescent="0.2">
      <c r="H1178" s="1"/>
      <c r="I1178" s="1"/>
    </row>
    <row r="1179" spans="8:9" x14ac:dyDescent="0.2">
      <c r="H1179" s="1"/>
      <c r="I1179" s="1"/>
    </row>
    <row r="1180" spans="8:9" x14ac:dyDescent="0.2">
      <c r="H1180" s="1"/>
      <c r="I1180" s="1"/>
    </row>
    <row r="1181" spans="8:9" x14ac:dyDescent="0.2">
      <c r="H1181" s="1"/>
      <c r="I1181" s="1"/>
    </row>
    <row r="1182" spans="8:9" x14ac:dyDescent="0.2">
      <c r="H1182" s="1"/>
      <c r="I1182" s="1"/>
    </row>
    <row r="1183" spans="8:9" x14ac:dyDescent="0.2">
      <c r="H1183" s="1"/>
      <c r="I1183" s="1"/>
    </row>
    <row r="1184" spans="8:9" x14ac:dyDescent="0.2">
      <c r="H1184" s="1"/>
      <c r="I1184" s="1"/>
    </row>
    <row r="1185" spans="8:9" x14ac:dyDescent="0.2">
      <c r="H1185" s="1"/>
      <c r="I1185" s="1"/>
    </row>
    <row r="1186" spans="8:9" x14ac:dyDescent="0.2">
      <c r="H1186" s="1"/>
      <c r="I1186" s="1"/>
    </row>
    <row r="1187" spans="8:9" x14ac:dyDescent="0.2">
      <c r="H1187" s="1"/>
      <c r="I1187" s="1"/>
    </row>
    <row r="1188" spans="8:9" x14ac:dyDescent="0.2">
      <c r="H1188" s="1"/>
      <c r="I1188" s="1"/>
    </row>
    <row r="1189" spans="8:9" x14ac:dyDescent="0.2">
      <c r="H1189" s="1"/>
      <c r="I1189" s="1"/>
    </row>
    <row r="1190" spans="8:9" x14ac:dyDescent="0.2">
      <c r="H1190" s="1"/>
      <c r="I1190" s="1"/>
    </row>
    <row r="1191" spans="8:9" x14ac:dyDescent="0.2">
      <c r="H1191" s="1"/>
      <c r="I1191" s="1"/>
    </row>
    <row r="1192" spans="8:9" x14ac:dyDescent="0.2">
      <c r="H1192" s="1"/>
      <c r="I1192" s="1"/>
    </row>
    <row r="1193" spans="8:9" x14ac:dyDescent="0.2">
      <c r="H1193" s="1"/>
      <c r="I1193" s="1"/>
    </row>
    <row r="1194" spans="8:9" x14ac:dyDescent="0.2">
      <c r="H1194" s="1"/>
      <c r="I1194" s="1"/>
    </row>
    <row r="1195" spans="8:9" x14ac:dyDescent="0.2">
      <c r="H1195" s="1"/>
      <c r="I1195" s="1"/>
    </row>
    <row r="1196" spans="8:9" x14ac:dyDescent="0.2">
      <c r="H1196" s="1"/>
      <c r="I1196" s="1"/>
    </row>
    <row r="1197" spans="8:9" x14ac:dyDescent="0.2">
      <c r="H1197" s="1"/>
      <c r="I1197" s="1"/>
    </row>
    <row r="1198" spans="8:9" x14ac:dyDescent="0.2">
      <c r="H1198" s="1"/>
      <c r="I1198" s="1"/>
    </row>
    <row r="1199" spans="8:9" x14ac:dyDescent="0.2">
      <c r="H1199" s="1"/>
      <c r="I1199" s="1"/>
    </row>
    <row r="1200" spans="8:9" x14ac:dyDescent="0.2">
      <c r="H1200" s="1"/>
      <c r="I1200" s="1"/>
    </row>
    <row r="1201" spans="8:9" x14ac:dyDescent="0.2">
      <c r="H1201" s="1"/>
      <c r="I1201" s="1"/>
    </row>
    <row r="1202" spans="8:9" x14ac:dyDescent="0.2">
      <c r="H1202" s="1"/>
      <c r="I1202" s="1"/>
    </row>
    <row r="1203" spans="8:9" x14ac:dyDescent="0.2">
      <c r="H1203" s="1"/>
      <c r="I1203" s="1"/>
    </row>
    <row r="1204" spans="8:9" x14ac:dyDescent="0.2">
      <c r="H1204" s="1"/>
      <c r="I1204" s="1"/>
    </row>
    <row r="1205" spans="8:9" x14ac:dyDescent="0.2">
      <c r="H1205" s="1"/>
      <c r="I1205" s="1"/>
    </row>
    <row r="1206" spans="8:9" x14ac:dyDescent="0.2">
      <c r="H1206" s="1"/>
      <c r="I1206" s="1"/>
    </row>
    <row r="1207" spans="8:9" x14ac:dyDescent="0.2">
      <c r="H1207" s="1"/>
      <c r="I1207" s="1"/>
    </row>
    <row r="1208" spans="8:9" x14ac:dyDescent="0.2">
      <c r="H1208" s="1"/>
      <c r="I1208" s="1"/>
    </row>
    <row r="1209" spans="8:9" x14ac:dyDescent="0.2">
      <c r="H1209" s="1"/>
      <c r="I1209" s="1"/>
    </row>
    <row r="1210" spans="8:9" x14ac:dyDescent="0.2">
      <c r="H1210" s="1"/>
      <c r="I1210" s="1"/>
    </row>
    <row r="1211" spans="8:9" x14ac:dyDescent="0.2">
      <c r="H1211" s="1"/>
      <c r="I1211" s="1"/>
    </row>
    <row r="1212" spans="8:9" x14ac:dyDescent="0.2">
      <c r="H1212" s="1"/>
      <c r="I1212" s="1"/>
    </row>
    <row r="1213" spans="8:9" x14ac:dyDescent="0.2">
      <c r="H1213" s="1"/>
      <c r="I1213" s="1"/>
    </row>
    <row r="1214" spans="8:9" x14ac:dyDescent="0.2">
      <c r="H1214" s="1"/>
      <c r="I1214" s="1"/>
    </row>
    <row r="1215" spans="8:9" x14ac:dyDescent="0.2">
      <c r="H1215" s="1"/>
      <c r="I1215" s="1"/>
    </row>
    <row r="1216" spans="8:9" x14ac:dyDescent="0.2">
      <c r="H1216" s="1"/>
      <c r="I1216" s="1"/>
    </row>
    <row r="1217" spans="8:9" x14ac:dyDescent="0.2">
      <c r="H1217" s="1"/>
      <c r="I1217" s="1"/>
    </row>
    <row r="1218" spans="8:9" x14ac:dyDescent="0.2">
      <c r="H1218" s="1"/>
      <c r="I1218" s="1"/>
    </row>
    <row r="1219" spans="8:9" x14ac:dyDescent="0.2">
      <c r="H1219" s="1"/>
      <c r="I1219" s="1"/>
    </row>
    <row r="1220" spans="8:9" x14ac:dyDescent="0.2">
      <c r="H1220" s="1"/>
      <c r="I1220" s="1"/>
    </row>
    <row r="1221" spans="8:9" x14ac:dyDescent="0.2">
      <c r="H1221" s="1"/>
      <c r="I1221" s="1"/>
    </row>
    <row r="1222" spans="8:9" x14ac:dyDescent="0.2">
      <c r="H1222" s="1"/>
      <c r="I1222" s="1"/>
    </row>
    <row r="1223" spans="8:9" x14ac:dyDescent="0.2">
      <c r="H1223" s="1"/>
      <c r="I1223" s="1"/>
    </row>
    <row r="1224" spans="8:9" x14ac:dyDescent="0.2">
      <c r="H1224" s="1"/>
      <c r="I1224" s="1"/>
    </row>
    <row r="1225" spans="8:9" x14ac:dyDescent="0.2">
      <c r="H1225" s="1"/>
      <c r="I1225" s="1"/>
    </row>
    <row r="1226" spans="8:9" x14ac:dyDescent="0.2">
      <c r="H1226" s="1"/>
      <c r="I1226" s="1"/>
    </row>
    <row r="1227" spans="8:9" x14ac:dyDescent="0.2">
      <c r="H1227" s="1"/>
      <c r="I1227" s="1"/>
    </row>
    <row r="1228" spans="8:9" x14ac:dyDescent="0.2">
      <c r="H1228" s="1"/>
      <c r="I1228" s="1"/>
    </row>
    <row r="1229" spans="8:9" x14ac:dyDescent="0.2">
      <c r="H1229" s="1"/>
      <c r="I1229" s="1"/>
    </row>
    <row r="1230" spans="8:9" x14ac:dyDescent="0.2">
      <c r="H1230" s="1"/>
      <c r="I1230" s="1"/>
    </row>
    <row r="1231" spans="8:9" x14ac:dyDescent="0.2">
      <c r="H1231" s="1"/>
      <c r="I1231" s="1"/>
    </row>
    <row r="1232" spans="8:9" x14ac:dyDescent="0.2">
      <c r="H1232" s="1"/>
      <c r="I1232" s="1"/>
    </row>
    <row r="1233" spans="8:9" x14ac:dyDescent="0.2">
      <c r="H1233" s="1"/>
      <c r="I1233" s="1"/>
    </row>
    <row r="1234" spans="8:9" x14ac:dyDescent="0.2">
      <c r="H1234" s="1"/>
      <c r="I1234" s="1"/>
    </row>
    <row r="1235" spans="8:9" x14ac:dyDescent="0.2">
      <c r="H1235" s="1"/>
      <c r="I1235" s="1"/>
    </row>
    <row r="1236" spans="8:9" x14ac:dyDescent="0.2">
      <c r="H1236" s="1"/>
      <c r="I1236" s="1"/>
    </row>
    <row r="1237" spans="8:9" x14ac:dyDescent="0.2">
      <c r="H1237" s="1"/>
      <c r="I1237" s="1"/>
    </row>
    <row r="1238" spans="8:9" x14ac:dyDescent="0.2">
      <c r="H1238" s="1"/>
      <c r="I1238" s="1"/>
    </row>
    <row r="1239" spans="8:9" x14ac:dyDescent="0.2">
      <c r="H1239" s="1"/>
      <c r="I1239" s="1"/>
    </row>
    <row r="1240" spans="8:9" x14ac:dyDescent="0.2">
      <c r="H1240" s="1"/>
      <c r="I1240" s="1"/>
    </row>
    <row r="1241" spans="8:9" x14ac:dyDescent="0.2">
      <c r="H1241" s="1"/>
      <c r="I1241" s="1"/>
    </row>
    <row r="1242" spans="8:9" x14ac:dyDescent="0.2">
      <c r="H1242" s="1"/>
      <c r="I1242" s="1"/>
    </row>
    <row r="1243" spans="8:9" x14ac:dyDescent="0.2">
      <c r="H1243" s="1"/>
      <c r="I1243" s="1"/>
    </row>
    <row r="1244" spans="8:9" x14ac:dyDescent="0.2">
      <c r="H1244" s="1"/>
      <c r="I1244" s="1"/>
    </row>
    <row r="1245" spans="8:9" x14ac:dyDescent="0.2">
      <c r="H1245" s="1"/>
      <c r="I1245" s="1"/>
    </row>
    <row r="1246" spans="8:9" x14ac:dyDescent="0.2">
      <c r="H1246" s="1"/>
      <c r="I1246" s="1"/>
    </row>
    <row r="1247" spans="8:9" x14ac:dyDescent="0.2">
      <c r="H1247" s="1"/>
      <c r="I1247" s="1"/>
    </row>
    <row r="1248" spans="8:9" x14ac:dyDescent="0.2">
      <c r="H1248" s="1"/>
      <c r="I1248" s="1"/>
    </row>
    <row r="1249" spans="8:9" x14ac:dyDescent="0.2">
      <c r="H1249" s="1"/>
      <c r="I1249" s="1"/>
    </row>
    <row r="1250" spans="8:9" x14ac:dyDescent="0.2">
      <c r="H1250" s="1"/>
      <c r="I1250" s="1"/>
    </row>
    <row r="1251" spans="8:9" x14ac:dyDescent="0.2">
      <c r="H1251" s="1"/>
      <c r="I1251" s="1"/>
    </row>
    <row r="1252" spans="8:9" x14ac:dyDescent="0.2">
      <c r="H1252" s="1"/>
      <c r="I1252" s="1"/>
    </row>
    <row r="1253" spans="8:9" x14ac:dyDescent="0.2">
      <c r="H1253" s="1"/>
      <c r="I1253" s="1"/>
    </row>
    <row r="1254" spans="8:9" x14ac:dyDescent="0.2">
      <c r="H1254" s="1"/>
      <c r="I1254" s="1"/>
    </row>
    <row r="1255" spans="8:9" x14ac:dyDescent="0.2">
      <c r="H1255" s="1"/>
      <c r="I1255" s="1"/>
    </row>
    <row r="1256" spans="8:9" x14ac:dyDescent="0.2">
      <c r="H1256" s="1"/>
      <c r="I1256" s="1"/>
    </row>
    <row r="1257" spans="8:9" x14ac:dyDescent="0.2">
      <c r="H1257" s="1"/>
      <c r="I1257" s="1"/>
    </row>
    <row r="1258" spans="8:9" x14ac:dyDescent="0.2">
      <c r="H1258" s="1"/>
      <c r="I1258" s="1"/>
    </row>
    <row r="1259" spans="8:9" x14ac:dyDescent="0.2">
      <c r="H1259" s="1"/>
      <c r="I1259" s="1"/>
    </row>
    <row r="1260" spans="8:9" x14ac:dyDescent="0.2">
      <c r="H1260" s="1"/>
      <c r="I1260" s="1"/>
    </row>
    <row r="1261" spans="8:9" x14ac:dyDescent="0.2">
      <c r="H1261" s="1"/>
      <c r="I1261" s="1"/>
    </row>
    <row r="1262" spans="8:9" x14ac:dyDescent="0.2">
      <c r="H1262" s="1"/>
      <c r="I1262" s="1"/>
    </row>
    <row r="1263" spans="8:9" x14ac:dyDescent="0.2">
      <c r="H1263" s="1"/>
      <c r="I1263" s="1"/>
    </row>
    <row r="1264" spans="8:9" x14ac:dyDescent="0.2">
      <c r="H1264" s="1"/>
      <c r="I1264" s="1"/>
    </row>
    <row r="1265" spans="8:9" x14ac:dyDescent="0.2">
      <c r="H1265" s="1"/>
      <c r="I1265" s="1"/>
    </row>
    <row r="1266" spans="8:9" x14ac:dyDescent="0.2">
      <c r="H1266" s="1"/>
      <c r="I1266" s="1"/>
    </row>
    <row r="1267" spans="8:9" x14ac:dyDescent="0.2">
      <c r="H1267" s="1"/>
      <c r="I1267" s="1"/>
    </row>
    <row r="1268" spans="8:9" x14ac:dyDescent="0.2">
      <c r="H1268" s="1"/>
      <c r="I1268" s="1"/>
    </row>
    <row r="1269" spans="8:9" x14ac:dyDescent="0.2">
      <c r="H1269" s="1"/>
      <c r="I1269" s="1"/>
    </row>
    <row r="1270" spans="8:9" x14ac:dyDescent="0.2">
      <c r="H1270" s="1"/>
      <c r="I1270" s="1"/>
    </row>
    <row r="1271" spans="8:9" x14ac:dyDescent="0.2">
      <c r="H1271" s="1"/>
      <c r="I1271" s="1"/>
    </row>
    <row r="1272" spans="8:9" x14ac:dyDescent="0.2">
      <c r="H1272" s="1"/>
      <c r="I1272" s="1"/>
    </row>
    <row r="1273" spans="8:9" x14ac:dyDescent="0.2">
      <c r="H1273" s="1"/>
      <c r="I1273" s="1"/>
    </row>
    <row r="1274" spans="8:9" x14ac:dyDescent="0.2">
      <c r="H1274" s="1"/>
      <c r="I1274" s="1"/>
    </row>
    <row r="1275" spans="8:9" x14ac:dyDescent="0.2">
      <c r="H1275" s="1"/>
      <c r="I1275" s="1"/>
    </row>
    <row r="1276" spans="8:9" x14ac:dyDescent="0.2">
      <c r="H1276" s="1"/>
      <c r="I1276" s="1"/>
    </row>
    <row r="1277" spans="8:9" x14ac:dyDescent="0.2">
      <c r="H1277" s="1"/>
      <c r="I1277" s="1"/>
    </row>
    <row r="1278" spans="8:9" x14ac:dyDescent="0.2">
      <c r="H1278" s="1"/>
      <c r="I1278" s="1"/>
    </row>
    <row r="1279" spans="8:9" x14ac:dyDescent="0.2">
      <c r="H1279" s="1"/>
      <c r="I1279" s="1"/>
    </row>
    <row r="1280" spans="8:9" x14ac:dyDescent="0.2">
      <c r="H1280" s="1"/>
      <c r="I1280" s="1"/>
    </row>
    <row r="1281" spans="8:9" x14ac:dyDescent="0.2">
      <c r="H1281" s="1"/>
      <c r="I1281" s="1"/>
    </row>
    <row r="1282" spans="8:9" x14ac:dyDescent="0.2">
      <c r="H1282" s="1"/>
      <c r="I1282" s="1"/>
    </row>
    <row r="1283" spans="8:9" x14ac:dyDescent="0.2">
      <c r="H1283" s="1"/>
      <c r="I1283" s="1"/>
    </row>
    <row r="1284" spans="8:9" x14ac:dyDescent="0.2">
      <c r="H1284" s="1"/>
      <c r="I1284" s="1"/>
    </row>
    <row r="1285" spans="8:9" x14ac:dyDescent="0.2">
      <c r="H1285" s="1"/>
      <c r="I1285" s="1"/>
    </row>
    <row r="1286" spans="8:9" x14ac:dyDescent="0.2">
      <c r="H1286" s="1"/>
      <c r="I1286" s="1"/>
    </row>
    <row r="1287" spans="8:9" x14ac:dyDescent="0.2">
      <c r="H1287" s="1"/>
      <c r="I1287" s="1"/>
    </row>
    <row r="1288" spans="8:9" x14ac:dyDescent="0.2">
      <c r="H1288" s="1"/>
      <c r="I1288" s="1"/>
    </row>
    <row r="1289" spans="8:9" x14ac:dyDescent="0.2">
      <c r="H1289" s="1"/>
      <c r="I1289" s="1"/>
    </row>
    <row r="1290" spans="8:9" x14ac:dyDescent="0.2">
      <c r="H1290" s="1"/>
      <c r="I1290" s="1"/>
    </row>
    <row r="1291" spans="8:9" x14ac:dyDescent="0.2">
      <c r="H1291" s="1"/>
      <c r="I1291" s="1"/>
    </row>
    <row r="1292" spans="8:9" x14ac:dyDescent="0.2">
      <c r="H1292" s="1"/>
      <c r="I1292" s="1"/>
    </row>
    <row r="1293" spans="8:9" x14ac:dyDescent="0.2">
      <c r="H1293" s="1"/>
      <c r="I1293" s="1"/>
    </row>
    <row r="1294" spans="8:9" x14ac:dyDescent="0.2">
      <c r="H1294" s="1"/>
      <c r="I1294" s="1"/>
    </row>
    <row r="1295" spans="8:9" x14ac:dyDescent="0.2">
      <c r="H1295" s="1"/>
      <c r="I1295" s="1"/>
    </row>
    <row r="1296" spans="8:9" x14ac:dyDescent="0.2">
      <c r="H1296" s="1"/>
      <c r="I1296" s="1"/>
    </row>
    <row r="1297" spans="8:9" x14ac:dyDescent="0.2">
      <c r="H1297" s="1"/>
      <c r="I1297" s="1"/>
    </row>
    <row r="1298" spans="8:9" x14ac:dyDescent="0.2">
      <c r="H1298" s="1"/>
      <c r="I1298" s="1"/>
    </row>
    <row r="1299" spans="8:9" x14ac:dyDescent="0.2">
      <c r="H1299" s="1"/>
      <c r="I1299" s="1"/>
    </row>
    <row r="1300" spans="8:9" x14ac:dyDescent="0.2">
      <c r="H1300" s="1"/>
      <c r="I1300" s="1"/>
    </row>
    <row r="1301" spans="8:9" x14ac:dyDescent="0.2">
      <c r="H1301" s="1"/>
      <c r="I1301" s="1"/>
    </row>
    <row r="1302" spans="8:9" x14ac:dyDescent="0.2">
      <c r="H1302" s="1"/>
      <c r="I1302" s="1"/>
    </row>
    <row r="1303" spans="8:9" x14ac:dyDescent="0.2">
      <c r="H1303" s="1"/>
      <c r="I1303" s="1"/>
    </row>
    <row r="1304" spans="8:9" x14ac:dyDescent="0.2">
      <c r="H1304" s="1"/>
      <c r="I1304" s="1"/>
    </row>
    <row r="1305" spans="8:9" x14ac:dyDescent="0.2">
      <c r="H1305" s="1"/>
      <c r="I1305" s="1"/>
    </row>
    <row r="1306" spans="8:9" x14ac:dyDescent="0.2">
      <c r="H1306" s="1"/>
      <c r="I1306" s="1"/>
    </row>
    <row r="1307" spans="8:9" x14ac:dyDescent="0.2">
      <c r="H1307" s="1"/>
      <c r="I1307" s="1"/>
    </row>
    <row r="1308" spans="8:9" x14ac:dyDescent="0.2">
      <c r="H1308" s="1"/>
      <c r="I1308" s="1"/>
    </row>
    <row r="1309" spans="8:9" x14ac:dyDescent="0.2">
      <c r="H1309" s="1"/>
      <c r="I1309" s="1"/>
    </row>
    <row r="1310" spans="8:9" x14ac:dyDescent="0.2">
      <c r="H1310" s="1"/>
      <c r="I1310" s="1"/>
    </row>
    <row r="1311" spans="8:9" x14ac:dyDescent="0.2">
      <c r="H1311" s="1"/>
      <c r="I1311" s="1"/>
    </row>
    <row r="1312" spans="8:9" x14ac:dyDescent="0.2">
      <c r="H1312" s="1"/>
      <c r="I1312" s="1"/>
    </row>
    <row r="1313" spans="8:9" x14ac:dyDescent="0.2">
      <c r="H1313" s="1"/>
      <c r="I1313" s="1"/>
    </row>
    <row r="1314" spans="8:9" x14ac:dyDescent="0.2">
      <c r="H1314" s="1"/>
      <c r="I1314" s="1"/>
    </row>
    <row r="1315" spans="8:9" x14ac:dyDescent="0.2">
      <c r="H1315" s="1"/>
      <c r="I1315" s="1"/>
    </row>
    <row r="1316" spans="8:9" x14ac:dyDescent="0.2">
      <c r="H1316" s="1"/>
      <c r="I1316" s="1"/>
    </row>
    <row r="1317" spans="8:9" x14ac:dyDescent="0.2">
      <c r="H1317" s="1"/>
      <c r="I1317" s="1"/>
    </row>
    <row r="1318" spans="8:9" x14ac:dyDescent="0.2">
      <c r="H1318" s="1"/>
      <c r="I1318" s="1"/>
    </row>
    <row r="1319" spans="8:9" x14ac:dyDescent="0.2">
      <c r="H1319" s="1"/>
      <c r="I1319" s="1"/>
    </row>
    <row r="1320" spans="8:9" x14ac:dyDescent="0.2">
      <c r="H1320" s="1"/>
      <c r="I1320" s="1"/>
    </row>
    <row r="1321" spans="8:9" x14ac:dyDescent="0.2">
      <c r="H1321" s="1"/>
      <c r="I1321" s="1"/>
    </row>
    <row r="1322" spans="8:9" x14ac:dyDescent="0.2">
      <c r="H1322" s="1"/>
      <c r="I1322" s="1"/>
    </row>
    <row r="1323" spans="8:9" x14ac:dyDescent="0.2">
      <c r="H1323" s="1"/>
      <c r="I1323" s="1"/>
    </row>
    <row r="1324" spans="8:9" x14ac:dyDescent="0.2">
      <c r="H1324" s="1"/>
      <c r="I1324" s="1"/>
    </row>
    <row r="1325" spans="8:9" x14ac:dyDescent="0.2">
      <c r="H1325" s="1"/>
      <c r="I1325" s="1"/>
    </row>
    <row r="1326" spans="8:9" x14ac:dyDescent="0.2">
      <c r="H1326" s="1"/>
      <c r="I1326" s="1"/>
    </row>
    <row r="1327" spans="8:9" x14ac:dyDescent="0.2">
      <c r="H1327" s="1"/>
      <c r="I1327" s="1"/>
    </row>
    <row r="1328" spans="8:9" x14ac:dyDescent="0.2">
      <c r="H1328" s="1"/>
      <c r="I1328" s="1"/>
    </row>
    <row r="1329" spans="8:9" x14ac:dyDescent="0.2">
      <c r="H1329" s="1"/>
      <c r="I1329" s="1"/>
    </row>
    <row r="1330" spans="8:9" x14ac:dyDescent="0.2">
      <c r="H1330" s="1"/>
      <c r="I1330" s="1"/>
    </row>
    <row r="1331" spans="8:9" x14ac:dyDescent="0.2">
      <c r="H1331" s="1"/>
      <c r="I1331" s="1"/>
    </row>
    <row r="1332" spans="8:9" x14ac:dyDescent="0.2">
      <c r="H1332" s="1"/>
      <c r="I1332" s="1"/>
    </row>
    <row r="1333" spans="8:9" x14ac:dyDescent="0.2">
      <c r="H1333" s="1"/>
      <c r="I1333" s="1"/>
    </row>
    <row r="1334" spans="8:9" x14ac:dyDescent="0.2">
      <c r="H1334" s="1"/>
      <c r="I1334" s="1"/>
    </row>
    <row r="1335" spans="8:9" x14ac:dyDescent="0.2">
      <c r="H1335" s="1"/>
      <c r="I1335" s="1"/>
    </row>
    <row r="1336" spans="8:9" x14ac:dyDescent="0.2">
      <c r="H1336" s="1"/>
      <c r="I1336" s="1"/>
    </row>
    <row r="1337" spans="8:9" x14ac:dyDescent="0.2">
      <c r="H1337" s="1"/>
      <c r="I1337" s="1"/>
    </row>
    <row r="1338" spans="8:9" x14ac:dyDescent="0.2">
      <c r="H1338" s="1"/>
      <c r="I1338" s="1"/>
    </row>
    <row r="1339" spans="8:9" x14ac:dyDescent="0.2">
      <c r="H1339" s="1"/>
      <c r="I1339" s="1"/>
    </row>
    <row r="1340" spans="8:9" x14ac:dyDescent="0.2">
      <c r="H1340" s="1"/>
      <c r="I1340" s="1"/>
    </row>
    <row r="1341" spans="8:9" x14ac:dyDescent="0.2">
      <c r="H1341" s="1"/>
      <c r="I1341" s="1"/>
    </row>
    <row r="1342" spans="8:9" x14ac:dyDescent="0.2">
      <c r="H1342" s="1"/>
      <c r="I1342" s="1"/>
    </row>
    <row r="1343" spans="8:9" x14ac:dyDescent="0.2">
      <c r="H1343" s="1"/>
      <c r="I1343" s="1"/>
    </row>
    <row r="1344" spans="8:9" x14ac:dyDescent="0.2">
      <c r="H1344" s="1"/>
      <c r="I1344" s="1"/>
    </row>
    <row r="1345" spans="8:9" x14ac:dyDescent="0.2">
      <c r="H1345" s="1"/>
      <c r="I1345" s="1"/>
    </row>
    <row r="1346" spans="8:9" x14ac:dyDescent="0.2">
      <c r="H1346" s="1"/>
      <c r="I1346" s="1"/>
    </row>
    <row r="1347" spans="8:9" x14ac:dyDescent="0.2">
      <c r="H1347" s="1"/>
      <c r="I1347" s="1"/>
    </row>
    <row r="1348" spans="8:9" x14ac:dyDescent="0.2">
      <c r="H1348" s="1"/>
      <c r="I1348" s="1"/>
    </row>
    <row r="1349" spans="8:9" x14ac:dyDescent="0.2">
      <c r="H1349" s="1"/>
      <c r="I1349" s="1"/>
    </row>
    <row r="1350" spans="8:9" x14ac:dyDescent="0.2">
      <c r="H1350" s="1"/>
      <c r="I1350" s="1"/>
    </row>
    <row r="1351" spans="8:9" x14ac:dyDescent="0.2">
      <c r="H1351" s="1"/>
      <c r="I1351" s="1"/>
    </row>
    <row r="1352" spans="8:9" x14ac:dyDescent="0.2">
      <c r="H1352" s="1"/>
      <c r="I1352" s="1"/>
    </row>
    <row r="1353" spans="8:9" x14ac:dyDescent="0.2">
      <c r="H1353" s="1"/>
      <c r="I1353" s="1"/>
    </row>
    <row r="1354" spans="8:9" x14ac:dyDescent="0.2">
      <c r="H1354" s="1"/>
      <c r="I1354" s="1"/>
    </row>
    <row r="1355" spans="8:9" x14ac:dyDescent="0.2">
      <c r="H1355" s="1"/>
      <c r="I1355" s="1"/>
    </row>
    <row r="1356" spans="8:9" x14ac:dyDescent="0.2">
      <c r="H1356" s="1"/>
      <c r="I1356" s="1"/>
    </row>
    <row r="1357" spans="8:9" x14ac:dyDescent="0.2">
      <c r="H1357" s="1"/>
      <c r="I1357" s="1"/>
    </row>
    <row r="1358" spans="8:9" x14ac:dyDescent="0.2">
      <c r="H1358" s="1"/>
      <c r="I1358" s="1"/>
    </row>
    <row r="1359" spans="8:9" x14ac:dyDescent="0.2">
      <c r="H1359" s="1"/>
      <c r="I1359" s="1"/>
    </row>
    <row r="1360" spans="8:9" x14ac:dyDescent="0.2">
      <c r="H1360" s="1"/>
      <c r="I1360" s="1"/>
    </row>
    <row r="1361" spans="8:9" x14ac:dyDescent="0.2">
      <c r="H1361" s="1"/>
      <c r="I1361" s="1"/>
    </row>
    <row r="1362" spans="8:9" x14ac:dyDescent="0.2">
      <c r="H1362" s="1"/>
      <c r="I1362" s="1"/>
    </row>
    <row r="1363" spans="8:9" x14ac:dyDescent="0.2">
      <c r="H1363" s="1"/>
      <c r="I1363" s="1"/>
    </row>
    <row r="1364" spans="8:9" x14ac:dyDescent="0.2">
      <c r="H1364" s="1"/>
      <c r="I1364" s="1"/>
    </row>
    <row r="1365" spans="8:9" x14ac:dyDescent="0.2">
      <c r="H1365" s="1"/>
      <c r="I1365" s="1"/>
    </row>
    <row r="1366" spans="8:9" x14ac:dyDescent="0.2">
      <c r="H1366" s="1"/>
      <c r="I1366" s="1"/>
    </row>
    <row r="1367" spans="8:9" x14ac:dyDescent="0.2">
      <c r="H1367" s="1"/>
      <c r="I1367" s="1"/>
    </row>
    <row r="1368" spans="8:9" x14ac:dyDescent="0.2">
      <c r="H1368" s="1"/>
      <c r="I1368" s="1"/>
    </row>
    <row r="1369" spans="8:9" x14ac:dyDescent="0.2">
      <c r="H1369" s="1"/>
      <c r="I1369" s="1"/>
    </row>
    <row r="1370" spans="8:9" x14ac:dyDescent="0.2">
      <c r="H1370" s="1"/>
      <c r="I1370" s="1"/>
    </row>
    <row r="1371" spans="8:9" x14ac:dyDescent="0.2">
      <c r="H1371" s="1"/>
      <c r="I1371" s="1"/>
    </row>
    <row r="1372" spans="8:9" x14ac:dyDescent="0.2">
      <c r="H1372" s="1"/>
      <c r="I1372" s="1"/>
    </row>
    <row r="1373" spans="8:9" x14ac:dyDescent="0.2">
      <c r="H1373" s="1"/>
      <c r="I1373" s="1"/>
    </row>
    <row r="1374" spans="8:9" x14ac:dyDescent="0.2">
      <c r="H1374" s="1"/>
      <c r="I1374" s="1"/>
    </row>
    <row r="1375" spans="8:9" x14ac:dyDescent="0.2">
      <c r="H1375" s="1"/>
      <c r="I1375" s="1"/>
    </row>
    <row r="1376" spans="8:9" x14ac:dyDescent="0.2">
      <c r="H1376" s="1"/>
      <c r="I1376" s="1"/>
    </row>
    <row r="1377" spans="8:9" x14ac:dyDescent="0.2">
      <c r="H1377" s="1"/>
      <c r="I1377" s="1"/>
    </row>
    <row r="1378" spans="8:9" x14ac:dyDescent="0.2">
      <c r="H1378" s="1"/>
      <c r="I1378" s="1"/>
    </row>
    <row r="1379" spans="8:9" x14ac:dyDescent="0.2">
      <c r="H1379" s="1"/>
      <c r="I1379" s="1"/>
    </row>
    <row r="1380" spans="8:9" x14ac:dyDescent="0.2">
      <c r="H1380" s="1"/>
      <c r="I1380" s="1"/>
    </row>
    <row r="1381" spans="8:9" x14ac:dyDescent="0.2">
      <c r="H1381" s="1"/>
      <c r="I1381" s="1"/>
    </row>
    <row r="1382" spans="8:9" x14ac:dyDescent="0.2">
      <c r="H1382" s="1"/>
      <c r="I1382" s="1"/>
    </row>
    <row r="1383" spans="8:9" x14ac:dyDescent="0.2">
      <c r="H1383" s="1"/>
      <c r="I1383" s="1"/>
    </row>
    <row r="1384" spans="8:9" x14ac:dyDescent="0.2">
      <c r="H1384" s="1"/>
      <c r="I1384" s="1"/>
    </row>
    <row r="1385" spans="8:9" x14ac:dyDescent="0.2">
      <c r="H1385" s="1"/>
      <c r="I1385" s="1"/>
    </row>
    <row r="1386" spans="8:9" x14ac:dyDescent="0.2">
      <c r="H1386" s="1"/>
      <c r="I1386" s="1"/>
    </row>
    <row r="1387" spans="8:9" x14ac:dyDescent="0.2">
      <c r="H1387" s="1"/>
      <c r="I1387" s="1"/>
    </row>
    <row r="1388" spans="8:9" x14ac:dyDescent="0.2">
      <c r="H1388" s="1"/>
      <c r="I1388" s="1"/>
    </row>
    <row r="1389" spans="8:9" x14ac:dyDescent="0.2">
      <c r="H1389" s="1"/>
      <c r="I1389" s="1"/>
    </row>
    <row r="1390" spans="8:9" x14ac:dyDescent="0.2">
      <c r="H1390" s="1"/>
      <c r="I1390" s="1"/>
    </row>
    <row r="1391" spans="8:9" x14ac:dyDescent="0.2">
      <c r="H1391" s="1"/>
      <c r="I1391" s="1"/>
    </row>
    <row r="1392" spans="8:9" x14ac:dyDescent="0.2">
      <c r="H1392" s="1"/>
      <c r="I1392" s="1"/>
    </row>
    <row r="1393" spans="8:9" x14ac:dyDescent="0.2">
      <c r="H1393" s="1"/>
      <c r="I1393" s="1"/>
    </row>
    <row r="1394" spans="8:9" x14ac:dyDescent="0.2">
      <c r="H1394" s="1"/>
      <c r="I1394" s="1"/>
    </row>
    <row r="1395" spans="8:9" x14ac:dyDescent="0.2">
      <c r="H1395" s="1"/>
      <c r="I1395" s="1"/>
    </row>
    <row r="1396" spans="8:9" x14ac:dyDescent="0.2">
      <c r="H1396" s="1"/>
      <c r="I1396" s="1"/>
    </row>
    <row r="1397" spans="8:9" x14ac:dyDescent="0.2">
      <c r="H1397" s="1"/>
      <c r="I1397" s="1"/>
    </row>
    <row r="1398" spans="8:9" x14ac:dyDescent="0.2">
      <c r="H1398" s="1"/>
      <c r="I1398" s="1"/>
    </row>
    <row r="1399" spans="8:9" x14ac:dyDescent="0.2">
      <c r="H1399" s="1"/>
      <c r="I1399" s="1"/>
    </row>
    <row r="1400" spans="8:9" x14ac:dyDescent="0.2">
      <c r="H1400" s="1"/>
      <c r="I1400" s="1"/>
    </row>
    <row r="1401" spans="8:9" x14ac:dyDescent="0.2">
      <c r="H1401" s="1"/>
      <c r="I1401" s="1"/>
    </row>
    <row r="1402" spans="8:9" x14ac:dyDescent="0.2">
      <c r="H1402" s="1"/>
      <c r="I1402" s="1"/>
    </row>
    <row r="1403" spans="8:9" x14ac:dyDescent="0.2">
      <c r="H1403" s="1"/>
      <c r="I1403" s="1"/>
    </row>
    <row r="1404" spans="8:9" x14ac:dyDescent="0.2">
      <c r="H1404" s="1"/>
      <c r="I1404" s="1"/>
    </row>
    <row r="1405" spans="8:9" x14ac:dyDescent="0.2">
      <c r="H1405" s="1"/>
      <c r="I1405" s="1"/>
    </row>
    <row r="1406" spans="8:9" x14ac:dyDescent="0.2">
      <c r="H1406" s="1"/>
      <c r="I1406" s="1"/>
    </row>
    <row r="1407" spans="8:9" x14ac:dyDescent="0.2">
      <c r="H1407" s="1"/>
      <c r="I1407" s="1"/>
    </row>
    <row r="1408" spans="8:9" x14ac:dyDescent="0.2">
      <c r="H1408" s="1"/>
      <c r="I1408" s="1"/>
    </row>
    <row r="1409" spans="8:9" x14ac:dyDescent="0.2">
      <c r="H1409" s="1"/>
      <c r="I1409" s="1"/>
    </row>
    <row r="1410" spans="8:9" x14ac:dyDescent="0.2">
      <c r="H1410" s="1"/>
      <c r="I1410" s="1"/>
    </row>
    <row r="1411" spans="8:9" x14ac:dyDescent="0.2">
      <c r="H1411" s="1"/>
      <c r="I1411" s="1"/>
    </row>
    <row r="1412" spans="8:9" x14ac:dyDescent="0.2">
      <c r="H1412" s="1"/>
      <c r="I1412" s="1"/>
    </row>
    <row r="1413" spans="8:9" x14ac:dyDescent="0.2">
      <c r="H1413" s="1"/>
      <c r="I1413" s="1"/>
    </row>
    <row r="1414" spans="8:9" x14ac:dyDescent="0.2">
      <c r="H1414" s="1"/>
      <c r="I1414" s="1"/>
    </row>
    <row r="1415" spans="8:9" x14ac:dyDescent="0.2">
      <c r="H1415" s="1"/>
      <c r="I1415" s="1"/>
    </row>
    <row r="1416" spans="8:9" x14ac:dyDescent="0.2">
      <c r="H1416" s="1"/>
      <c r="I1416" s="1"/>
    </row>
    <row r="1417" spans="8:9" x14ac:dyDescent="0.2">
      <c r="H1417" s="1"/>
      <c r="I1417" s="1"/>
    </row>
    <row r="1418" spans="8:9" x14ac:dyDescent="0.2">
      <c r="H1418" s="1"/>
      <c r="I1418" s="1"/>
    </row>
    <row r="1419" spans="8:9" x14ac:dyDescent="0.2">
      <c r="H1419" s="1"/>
      <c r="I1419" s="1"/>
    </row>
    <row r="1420" spans="8:9" x14ac:dyDescent="0.2">
      <c r="H1420" s="1"/>
      <c r="I1420" s="1"/>
    </row>
    <row r="1421" spans="8:9" x14ac:dyDescent="0.2">
      <c r="H1421" s="1"/>
      <c r="I1421" s="1"/>
    </row>
    <row r="1422" spans="8:9" x14ac:dyDescent="0.2">
      <c r="H1422" s="1"/>
      <c r="I1422" s="1"/>
    </row>
    <row r="1423" spans="8:9" x14ac:dyDescent="0.2">
      <c r="H1423" s="1"/>
      <c r="I1423" s="1"/>
    </row>
    <row r="1424" spans="8:9" x14ac:dyDescent="0.2">
      <c r="H1424" s="1"/>
      <c r="I1424" s="1"/>
    </row>
    <row r="1425" spans="8:9" x14ac:dyDescent="0.2">
      <c r="H1425" s="1"/>
      <c r="I1425" s="1"/>
    </row>
    <row r="1426" spans="8:9" x14ac:dyDescent="0.2">
      <c r="H1426" s="1"/>
      <c r="I1426" s="1"/>
    </row>
    <row r="1427" spans="8:9" x14ac:dyDescent="0.2">
      <c r="H1427" s="1"/>
      <c r="I1427" s="1"/>
    </row>
    <row r="1428" spans="8:9" x14ac:dyDescent="0.2">
      <c r="H1428" s="1"/>
      <c r="I1428" s="1"/>
    </row>
    <row r="1429" spans="8:9" x14ac:dyDescent="0.2">
      <c r="H1429" s="1"/>
      <c r="I1429" s="1"/>
    </row>
    <row r="1430" spans="8:9" x14ac:dyDescent="0.2">
      <c r="H1430" s="1"/>
      <c r="I1430" s="1"/>
    </row>
    <row r="1431" spans="8:9" x14ac:dyDescent="0.2">
      <c r="H1431" s="1"/>
      <c r="I1431" s="1"/>
    </row>
    <row r="1432" spans="8:9" x14ac:dyDescent="0.2">
      <c r="H1432" s="1"/>
      <c r="I1432" s="1"/>
    </row>
    <row r="1433" spans="8:9" x14ac:dyDescent="0.2">
      <c r="H1433" s="1"/>
      <c r="I1433" s="1"/>
    </row>
    <row r="1434" spans="8:9" x14ac:dyDescent="0.2">
      <c r="H1434" s="1"/>
      <c r="I1434" s="1"/>
    </row>
    <row r="1435" spans="8:9" x14ac:dyDescent="0.2">
      <c r="H1435" s="1"/>
      <c r="I1435" s="1"/>
    </row>
    <row r="1436" spans="8:9" x14ac:dyDescent="0.2">
      <c r="H1436" s="1"/>
      <c r="I1436" s="1"/>
    </row>
    <row r="1437" spans="8:9" x14ac:dyDescent="0.2">
      <c r="H1437" s="1"/>
      <c r="I1437" s="1"/>
    </row>
    <row r="1438" spans="8:9" x14ac:dyDescent="0.2">
      <c r="H1438" s="1"/>
      <c r="I1438" s="1"/>
    </row>
    <row r="1439" spans="8:9" x14ac:dyDescent="0.2">
      <c r="H1439" s="1"/>
      <c r="I1439" s="1"/>
    </row>
    <row r="1440" spans="8:9" x14ac:dyDescent="0.2">
      <c r="H1440" s="1"/>
      <c r="I1440" s="1"/>
    </row>
    <row r="1441" spans="8:9" x14ac:dyDescent="0.2">
      <c r="H1441" s="1"/>
      <c r="I1441" s="1"/>
    </row>
    <row r="1442" spans="8:9" x14ac:dyDescent="0.2">
      <c r="H1442" s="1"/>
      <c r="I1442" s="1"/>
    </row>
    <row r="1443" spans="8:9" x14ac:dyDescent="0.2">
      <c r="H1443" s="1"/>
      <c r="I1443" s="1"/>
    </row>
    <row r="1444" spans="8:9" x14ac:dyDescent="0.2">
      <c r="H1444" s="1"/>
      <c r="I1444" s="1"/>
    </row>
    <row r="1445" spans="8:9" x14ac:dyDescent="0.2">
      <c r="H1445" s="1"/>
      <c r="I1445" s="1"/>
    </row>
    <row r="1446" spans="8:9" x14ac:dyDescent="0.2">
      <c r="H1446" s="1"/>
      <c r="I1446" s="1"/>
    </row>
    <row r="1447" spans="8:9" x14ac:dyDescent="0.2">
      <c r="H1447" s="1"/>
      <c r="I1447" s="1"/>
    </row>
    <row r="1448" spans="8:9" x14ac:dyDescent="0.2">
      <c r="H1448" s="1"/>
      <c r="I1448" s="1"/>
    </row>
    <row r="1449" spans="8:9" x14ac:dyDescent="0.2">
      <c r="H1449" s="1"/>
      <c r="I1449" s="1"/>
    </row>
    <row r="1450" spans="8:9" x14ac:dyDescent="0.2">
      <c r="H1450" s="1"/>
      <c r="I1450" s="1"/>
    </row>
    <row r="1451" spans="8:9" x14ac:dyDescent="0.2">
      <c r="H1451" s="1"/>
      <c r="I1451" s="1"/>
    </row>
    <row r="1452" spans="8:9" x14ac:dyDescent="0.2">
      <c r="H1452" s="1"/>
      <c r="I1452" s="1"/>
    </row>
    <row r="1453" spans="8:9" x14ac:dyDescent="0.2">
      <c r="H1453" s="1"/>
      <c r="I1453" s="1"/>
    </row>
    <row r="1454" spans="8:9" x14ac:dyDescent="0.2">
      <c r="H1454" s="1"/>
      <c r="I1454" s="1"/>
    </row>
    <row r="1455" spans="8:9" x14ac:dyDescent="0.2">
      <c r="H1455" s="1"/>
      <c r="I1455" s="1"/>
    </row>
    <row r="1456" spans="8:9" x14ac:dyDescent="0.2">
      <c r="H1456" s="1"/>
      <c r="I1456" s="1"/>
    </row>
    <row r="1457" spans="8:9" x14ac:dyDescent="0.2">
      <c r="H1457" s="1"/>
      <c r="I1457" s="1"/>
    </row>
    <row r="1458" spans="8:9" x14ac:dyDescent="0.2">
      <c r="H1458" s="1"/>
      <c r="I1458" s="1"/>
    </row>
    <row r="1459" spans="8:9" x14ac:dyDescent="0.2">
      <c r="H1459" s="1"/>
      <c r="I1459" s="1"/>
    </row>
    <row r="1460" spans="8:9" x14ac:dyDescent="0.2">
      <c r="H1460" s="1"/>
      <c r="I1460" s="1"/>
    </row>
    <row r="1461" spans="8:9" x14ac:dyDescent="0.2">
      <c r="H1461" s="1"/>
      <c r="I1461" s="1"/>
    </row>
    <row r="1462" spans="8:9" x14ac:dyDescent="0.2">
      <c r="H1462" s="1"/>
      <c r="I1462" s="1"/>
    </row>
    <row r="1463" spans="8:9" x14ac:dyDescent="0.2">
      <c r="H1463" s="1"/>
      <c r="I1463" s="1"/>
    </row>
    <row r="1464" spans="8:9" x14ac:dyDescent="0.2">
      <c r="H1464" s="1"/>
      <c r="I1464" s="1"/>
    </row>
    <row r="1465" spans="8:9" x14ac:dyDescent="0.2">
      <c r="H1465" s="1"/>
      <c r="I1465" s="1"/>
    </row>
    <row r="1466" spans="8:9" x14ac:dyDescent="0.2">
      <c r="H1466" s="1"/>
      <c r="I1466" s="1"/>
    </row>
    <row r="1467" spans="8:9" x14ac:dyDescent="0.2">
      <c r="H1467" s="1"/>
      <c r="I1467" s="1"/>
    </row>
    <row r="1468" spans="8:9" x14ac:dyDescent="0.2">
      <c r="H1468" s="1"/>
      <c r="I1468" s="1"/>
    </row>
    <row r="1469" spans="8:9" x14ac:dyDescent="0.2">
      <c r="H1469" s="1"/>
      <c r="I1469" s="1"/>
    </row>
    <row r="1470" spans="8:9" x14ac:dyDescent="0.2">
      <c r="H1470" s="1"/>
      <c r="I1470" s="1"/>
    </row>
    <row r="1471" spans="8:9" x14ac:dyDescent="0.2">
      <c r="H1471" s="1"/>
      <c r="I1471" s="1"/>
    </row>
    <row r="1472" spans="8:9" x14ac:dyDescent="0.2">
      <c r="H1472" s="1"/>
      <c r="I1472" s="1"/>
    </row>
    <row r="1473" spans="8:9" x14ac:dyDescent="0.2">
      <c r="H1473" s="1"/>
      <c r="I1473" s="1"/>
    </row>
    <row r="1474" spans="8:9" x14ac:dyDescent="0.2">
      <c r="H1474" s="1"/>
      <c r="I1474" s="1"/>
    </row>
    <row r="1475" spans="8:9" x14ac:dyDescent="0.2">
      <c r="H1475" s="1"/>
      <c r="I1475" s="1"/>
    </row>
    <row r="1476" spans="8:9" x14ac:dyDescent="0.2">
      <c r="H1476" s="1"/>
      <c r="I1476" s="1"/>
    </row>
    <row r="1477" spans="8:9" x14ac:dyDescent="0.2">
      <c r="H1477" s="1"/>
      <c r="I1477" s="1"/>
    </row>
    <row r="1478" spans="8:9" x14ac:dyDescent="0.2">
      <c r="H1478" s="1"/>
      <c r="I1478" s="1"/>
    </row>
    <row r="1479" spans="8:9" x14ac:dyDescent="0.2">
      <c r="H1479" s="1"/>
      <c r="I1479" s="1"/>
    </row>
    <row r="1480" spans="8:9" x14ac:dyDescent="0.2">
      <c r="H1480" s="1"/>
      <c r="I1480" s="1"/>
    </row>
    <row r="1481" spans="8:9" x14ac:dyDescent="0.2">
      <c r="H1481" s="1"/>
      <c r="I1481" s="1"/>
    </row>
    <row r="1482" spans="8:9" x14ac:dyDescent="0.2">
      <c r="H1482" s="1"/>
      <c r="I1482" s="1"/>
    </row>
    <row r="1483" spans="8:9" x14ac:dyDescent="0.2">
      <c r="H1483" s="1"/>
      <c r="I1483" s="1"/>
    </row>
    <row r="1484" spans="8:9" x14ac:dyDescent="0.2">
      <c r="H1484" s="1"/>
      <c r="I1484" s="1"/>
    </row>
    <row r="1485" spans="8:9" x14ac:dyDescent="0.2">
      <c r="H1485" s="1"/>
      <c r="I1485" s="1"/>
    </row>
    <row r="1486" spans="8:9" x14ac:dyDescent="0.2">
      <c r="H1486" s="1"/>
      <c r="I1486" s="1"/>
    </row>
    <row r="1487" spans="8:9" x14ac:dyDescent="0.2">
      <c r="H1487" s="1"/>
      <c r="I1487" s="1"/>
    </row>
    <row r="1488" spans="8:9" x14ac:dyDescent="0.2">
      <c r="H1488" s="1"/>
      <c r="I1488" s="1"/>
    </row>
    <row r="1489" spans="8:9" x14ac:dyDescent="0.2">
      <c r="H1489" s="1"/>
      <c r="I1489" s="1"/>
    </row>
    <row r="1490" spans="8:9" x14ac:dyDescent="0.2">
      <c r="H1490" s="1"/>
      <c r="I1490" s="1"/>
    </row>
    <row r="1491" spans="8:9" x14ac:dyDescent="0.2">
      <c r="H1491" s="1"/>
      <c r="I1491" s="1"/>
    </row>
    <row r="1492" spans="8:9" x14ac:dyDescent="0.2">
      <c r="H1492" s="1"/>
      <c r="I1492" s="1"/>
    </row>
    <row r="1493" spans="8:9" x14ac:dyDescent="0.2">
      <c r="H1493" s="1"/>
      <c r="I1493" s="1"/>
    </row>
    <row r="1494" spans="8:9" x14ac:dyDescent="0.2">
      <c r="H1494" s="1"/>
      <c r="I1494" s="1"/>
    </row>
    <row r="1495" spans="8:9" x14ac:dyDescent="0.2">
      <c r="H1495" s="1"/>
      <c r="I1495" s="1"/>
    </row>
    <row r="1496" spans="8:9" x14ac:dyDescent="0.2">
      <c r="H1496" s="1"/>
      <c r="I1496" s="1"/>
    </row>
    <row r="1497" spans="8:9" x14ac:dyDescent="0.2">
      <c r="H1497" s="1"/>
      <c r="I1497" s="1"/>
    </row>
    <row r="1498" spans="8:9" x14ac:dyDescent="0.2">
      <c r="H1498" s="1"/>
      <c r="I1498" s="1"/>
    </row>
    <row r="1499" spans="8:9" x14ac:dyDescent="0.2">
      <c r="H1499" s="1"/>
      <c r="I1499" s="1"/>
    </row>
    <row r="1500" spans="8:9" x14ac:dyDescent="0.2">
      <c r="H1500" s="1"/>
      <c r="I1500" s="1"/>
    </row>
    <row r="1501" spans="8:9" x14ac:dyDescent="0.2">
      <c r="H1501" s="1"/>
      <c r="I1501" s="1"/>
    </row>
    <row r="1502" spans="8:9" x14ac:dyDescent="0.2">
      <c r="H1502" s="1"/>
      <c r="I1502" s="1"/>
    </row>
    <row r="1503" spans="8:9" x14ac:dyDescent="0.2">
      <c r="H1503" s="1"/>
      <c r="I1503" s="1"/>
    </row>
    <row r="1504" spans="8:9" x14ac:dyDescent="0.2">
      <c r="H1504" s="1"/>
      <c r="I1504" s="1"/>
    </row>
    <row r="1505" spans="8:9" x14ac:dyDescent="0.2">
      <c r="H1505" s="1"/>
      <c r="I1505" s="1"/>
    </row>
    <row r="1506" spans="8:9" x14ac:dyDescent="0.2">
      <c r="H1506" s="1"/>
      <c r="I1506" s="1"/>
    </row>
    <row r="1507" spans="8:9" x14ac:dyDescent="0.2">
      <c r="H1507" s="1"/>
      <c r="I1507" s="1"/>
    </row>
    <row r="1508" spans="8:9" x14ac:dyDescent="0.2">
      <c r="H1508" s="1"/>
      <c r="I1508" s="1"/>
    </row>
    <row r="1509" spans="8:9" x14ac:dyDescent="0.2">
      <c r="H1509" s="1"/>
      <c r="I1509" s="1"/>
    </row>
    <row r="1510" spans="8:9" x14ac:dyDescent="0.2">
      <c r="H1510" s="1"/>
      <c r="I1510" s="1"/>
    </row>
    <row r="1511" spans="8:9" x14ac:dyDescent="0.2">
      <c r="H1511" s="1"/>
      <c r="I1511" s="1"/>
    </row>
    <row r="1512" spans="8:9" x14ac:dyDescent="0.2">
      <c r="H1512" s="1"/>
      <c r="I1512" s="1"/>
    </row>
    <row r="1513" spans="8:9" x14ac:dyDescent="0.2">
      <c r="H1513" s="1"/>
      <c r="I1513" s="1"/>
    </row>
    <row r="1514" spans="8:9" x14ac:dyDescent="0.2">
      <c r="H1514" s="1"/>
      <c r="I1514" s="1"/>
    </row>
    <row r="1515" spans="8:9" x14ac:dyDescent="0.2">
      <c r="H1515" s="1"/>
      <c r="I1515" s="1"/>
    </row>
    <row r="1516" spans="8:9" x14ac:dyDescent="0.2">
      <c r="H1516" s="1"/>
      <c r="I1516" s="1"/>
    </row>
    <row r="1517" spans="8:9" x14ac:dyDescent="0.2">
      <c r="H1517" s="1"/>
      <c r="I1517" s="1"/>
    </row>
    <row r="1518" spans="8:9" x14ac:dyDescent="0.2">
      <c r="H1518" s="1"/>
      <c r="I1518" s="1"/>
    </row>
    <row r="1519" spans="8:9" x14ac:dyDescent="0.2">
      <c r="H1519" s="1"/>
      <c r="I1519" s="1"/>
    </row>
    <row r="1520" spans="8:9" x14ac:dyDescent="0.2">
      <c r="H1520" s="1"/>
      <c r="I1520" s="1"/>
    </row>
    <row r="1521" spans="8:9" x14ac:dyDescent="0.2">
      <c r="H1521" s="1"/>
      <c r="I1521" s="1"/>
    </row>
    <row r="1522" spans="8:9" x14ac:dyDescent="0.2">
      <c r="H1522" s="1"/>
      <c r="I1522" s="1"/>
    </row>
    <row r="1523" spans="8:9" x14ac:dyDescent="0.2">
      <c r="H1523" s="1"/>
      <c r="I1523" s="1"/>
    </row>
    <row r="1524" spans="8:9" x14ac:dyDescent="0.2">
      <c r="H1524" s="1"/>
      <c r="I1524" s="1"/>
    </row>
    <row r="1525" spans="8:9" x14ac:dyDescent="0.2">
      <c r="H1525" s="1"/>
      <c r="I1525" s="1"/>
    </row>
    <row r="1526" spans="8:9" x14ac:dyDescent="0.2">
      <c r="H1526" s="1"/>
      <c r="I1526" s="1"/>
    </row>
    <row r="1527" spans="8:9" x14ac:dyDescent="0.2">
      <c r="H1527" s="1"/>
      <c r="I1527" s="1"/>
    </row>
    <row r="1528" spans="8:9" x14ac:dyDescent="0.2">
      <c r="H1528" s="1"/>
      <c r="I1528" s="1"/>
    </row>
    <row r="1529" spans="8:9" x14ac:dyDescent="0.2">
      <c r="H1529" s="1"/>
      <c r="I1529" s="1"/>
    </row>
    <row r="1530" spans="8:9" x14ac:dyDescent="0.2">
      <c r="H1530" s="1"/>
      <c r="I1530" s="1"/>
    </row>
    <row r="1531" spans="8:9" x14ac:dyDescent="0.2">
      <c r="H1531" s="1"/>
      <c r="I1531" s="1"/>
    </row>
    <row r="1532" spans="8:9" x14ac:dyDescent="0.2">
      <c r="H1532" s="1"/>
      <c r="I1532" s="1"/>
    </row>
    <row r="1533" spans="8:9" x14ac:dyDescent="0.2">
      <c r="H1533" s="1"/>
      <c r="I1533" s="1"/>
    </row>
    <row r="1534" spans="8:9" x14ac:dyDescent="0.2">
      <c r="H1534" s="1"/>
      <c r="I1534" s="1"/>
    </row>
    <row r="1535" spans="8:9" x14ac:dyDescent="0.2">
      <c r="H1535" s="1"/>
      <c r="I1535" s="1"/>
    </row>
    <row r="1536" spans="8:9" x14ac:dyDescent="0.2">
      <c r="H1536" s="1"/>
      <c r="I1536" s="1"/>
    </row>
    <row r="1537" spans="8:9" x14ac:dyDescent="0.2">
      <c r="H1537" s="1"/>
      <c r="I1537" s="1"/>
    </row>
    <row r="1538" spans="8:9" x14ac:dyDescent="0.2">
      <c r="H1538" s="1"/>
      <c r="I1538" s="1"/>
    </row>
    <row r="1539" spans="8:9" x14ac:dyDescent="0.2">
      <c r="H1539" s="1"/>
      <c r="I1539" s="1"/>
    </row>
    <row r="1540" spans="8:9" x14ac:dyDescent="0.2">
      <c r="H1540" s="1"/>
      <c r="I1540" s="1"/>
    </row>
    <row r="1541" spans="8:9" x14ac:dyDescent="0.2">
      <c r="H1541" s="1"/>
      <c r="I1541" s="1"/>
    </row>
    <row r="1542" spans="8:9" x14ac:dyDescent="0.2">
      <c r="H1542" s="1"/>
      <c r="I1542" s="1"/>
    </row>
    <row r="1543" spans="8:9" x14ac:dyDescent="0.2">
      <c r="H1543" s="1"/>
      <c r="I1543" s="1"/>
    </row>
    <row r="1544" spans="8:9" x14ac:dyDescent="0.2">
      <c r="H1544" s="1"/>
      <c r="I1544" s="1"/>
    </row>
    <row r="1545" spans="8:9" x14ac:dyDescent="0.2">
      <c r="H1545" s="1"/>
      <c r="I1545" s="1"/>
    </row>
    <row r="1546" spans="8:9" x14ac:dyDescent="0.2">
      <c r="H1546" s="1"/>
      <c r="I1546" s="1"/>
    </row>
    <row r="1547" spans="8:9" x14ac:dyDescent="0.2">
      <c r="H1547" s="1"/>
      <c r="I1547" s="1"/>
    </row>
    <row r="1548" spans="8:9" x14ac:dyDescent="0.2">
      <c r="H1548" s="1"/>
      <c r="I1548" s="1"/>
    </row>
    <row r="1549" spans="8:9" x14ac:dyDescent="0.2">
      <c r="H1549" s="1"/>
      <c r="I1549" s="1"/>
    </row>
    <row r="1550" spans="8:9" x14ac:dyDescent="0.2">
      <c r="H1550" s="1"/>
      <c r="I1550" s="1"/>
    </row>
    <row r="1551" spans="8:9" x14ac:dyDescent="0.2">
      <c r="H1551" s="1"/>
      <c r="I1551" s="1"/>
    </row>
    <row r="1552" spans="8:9" x14ac:dyDescent="0.2">
      <c r="H1552" s="1"/>
      <c r="I1552" s="1"/>
    </row>
    <row r="1553" spans="8:9" x14ac:dyDescent="0.2">
      <c r="H1553" s="1"/>
      <c r="I1553" s="1"/>
    </row>
    <row r="1554" spans="8:9" x14ac:dyDescent="0.2">
      <c r="H1554" s="1"/>
      <c r="I1554" s="1"/>
    </row>
    <row r="1555" spans="8:9" x14ac:dyDescent="0.2">
      <c r="H1555" s="1"/>
      <c r="I1555" s="1"/>
    </row>
    <row r="1556" spans="8:9" x14ac:dyDescent="0.2">
      <c r="H1556" s="1"/>
      <c r="I1556" s="1"/>
    </row>
    <row r="1557" spans="8:9" x14ac:dyDescent="0.2">
      <c r="H1557" s="1"/>
      <c r="I1557" s="1"/>
    </row>
    <row r="1558" spans="8:9" x14ac:dyDescent="0.2">
      <c r="H1558" s="1"/>
      <c r="I1558" s="1"/>
    </row>
    <row r="1559" spans="8:9" x14ac:dyDescent="0.2">
      <c r="H1559" s="1"/>
      <c r="I1559" s="1"/>
    </row>
    <row r="1560" spans="8:9" x14ac:dyDescent="0.2">
      <c r="H1560" s="1"/>
      <c r="I1560" s="1"/>
    </row>
    <row r="1561" spans="8:9" x14ac:dyDescent="0.2">
      <c r="H1561" s="1"/>
      <c r="I1561" s="1"/>
    </row>
    <row r="1562" spans="8:9" x14ac:dyDescent="0.2">
      <c r="H1562" s="1"/>
      <c r="I1562" s="1"/>
    </row>
    <row r="1563" spans="8:9" x14ac:dyDescent="0.2">
      <c r="H1563" s="1"/>
      <c r="I1563" s="1"/>
    </row>
    <row r="1564" spans="8:9" x14ac:dyDescent="0.2">
      <c r="H1564" s="1"/>
      <c r="I1564" s="1"/>
    </row>
    <row r="1565" spans="8:9" x14ac:dyDescent="0.2">
      <c r="H1565" s="1"/>
      <c r="I1565" s="1"/>
    </row>
    <row r="1566" spans="8:9" x14ac:dyDescent="0.2">
      <c r="H1566" s="1"/>
      <c r="I1566" s="1"/>
    </row>
    <row r="1567" spans="8:9" x14ac:dyDescent="0.2">
      <c r="H1567" s="1"/>
      <c r="I1567" s="1"/>
    </row>
    <row r="1568" spans="8:9" x14ac:dyDescent="0.2">
      <c r="H1568" s="1"/>
      <c r="I1568" s="1"/>
    </row>
    <row r="1569" spans="8:9" x14ac:dyDescent="0.2">
      <c r="H1569" s="1"/>
      <c r="I1569" s="1"/>
    </row>
    <row r="1570" spans="8:9" x14ac:dyDescent="0.2">
      <c r="H1570" s="1"/>
      <c r="I1570" s="1"/>
    </row>
    <row r="1571" spans="8:9" x14ac:dyDescent="0.2">
      <c r="H1571" s="1"/>
      <c r="I1571" s="1"/>
    </row>
    <row r="1572" spans="8:9" x14ac:dyDescent="0.2">
      <c r="H1572" s="1"/>
      <c r="I1572" s="1"/>
    </row>
    <row r="1573" spans="8:9" x14ac:dyDescent="0.2">
      <c r="H1573" s="1"/>
      <c r="I1573" s="1"/>
    </row>
    <row r="1574" spans="8:9" x14ac:dyDescent="0.2">
      <c r="H1574" s="1"/>
      <c r="I1574" s="1"/>
    </row>
    <row r="1575" spans="8:9" x14ac:dyDescent="0.2">
      <c r="H1575" s="1"/>
      <c r="I1575" s="1"/>
    </row>
    <row r="1576" spans="8:9" x14ac:dyDescent="0.2">
      <c r="H1576" s="1"/>
      <c r="I1576" s="1"/>
    </row>
    <row r="1577" spans="8:9" x14ac:dyDescent="0.2">
      <c r="H1577" s="1"/>
      <c r="I1577" s="1"/>
    </row>
    <row r="1578" spans="8:9" x14ac:dyDescent="0.2">
      <c r="H1578" s="1"/>
      <c r="I1578" s="1"/>
    </row>
    <row r="1579" spans="8:9" x14ac:dyDescent="0.2">
      <c r="H1579" s="1"/>
      <c r="I1579" s="1"/>
    </row>
    <row r="1580" spans="8:9" x14ac:dyDescent="0.2">
      <c r="H1580" s="1"/>
      <c r="I1580" s="1"/>
    </row>
    <row r="1581" spans="8:9" x14ac:dyDescent="0.2">
      <c r="H1581" s="1"/>
      <c r="I1581" s="1"/>
    </row>
    <row r="1582" spans="8:9" x14ac:dyDescent="0.2">
      <c r="H1582" s="1"/>
      <c r="I1582" s="1"/>
    </row>
    <row r="1583" spans="8:9" x14ac:dyDescent="0.2">
      <c r="H1583" s="1"/>
      <c r="I1583" s="1"/>
    </row>
    <row r="1584" spans="8:9" x14ac:dyDescent="0.2">
      <c r="H1584" s="1"/>
      <c r="I1584" s="1"/>
    </row>
    <row r="1585" spans="8:9" x14ac:dyDescent="0.2">
      <c r="H1585" s="1"/>
      <c r="I1585" s="1"/>
    </row>
    <row r="1586" spans="8:9" x14ac:dyDescent="0.2">
      <c r="H1586" s="1"/>
      <c r="I1586" s="1"/>
    </row>
    <row r="1587" spans="8:9" x14ac:dyDescent="0.2">
      <c r="H1587" s="1"/>
      <c r="I1587" s="1"/>
    </row>
    <row r="1588" spans="8:9" x14ac:dyDescent="0.2">
      <c r="H1588" s="1"/>
      <c r="I1588" s="1"/>
    </row>
    <row r="1589" spans="8:9" x14ac:dyDescent="0.2">
      <c r="H1589" s="1"/>
      <c r="I1589" s="1"/>
    </row>
    <row r="1590" spans="8:9" x14ac:dyDescent="0.2">
      <c r="H1590" s="1"/>
      <c r="I1590" s="1"/>
    </row>
    <row r="1591" spans="8:9" x14ac:dyDescent="0.2">
      <c r="H1591" s="1"/>
      <c r="I1591" s="1"/>
    </row>
    <row r="1592" spans="8:9" x14ac:dyDescent="0.2">
      <c r="H1592" s="1"/>
      <c r="I1592" s="1"/>
    </row>
    <row r="1593" spans="8:9" x14ac:dyDescent="0.2">
      <c r="H1593" s="1"/>
      <c r="I1593" s="1"/>
    </row>
    <row r="1594" spans="8:9" x14ac:dyDescent="0.2">
      <c r="H1594" s="1"/>
      <c r="I1594" s="1"/>
    </row>
    <row r="1595" spans="8:9" x14ac:dyDescent="0.2">
      <c r="H1595" s="1"/>
      <c r="I1595" s="1"/>
    </row>
    <row r="1596" spans="8:9" x14ac:dyDescent="0.2">
      <c r="H1596" s="1"/>
      <c r="I1596" s="1"/>
    </row>
    <row r="1597" spans="8:9" x14ac:dyDescent="0.2">
      <c r="H1597" s="1"/>
      <c r="I1597" s="1"/>
    </row>
    <row r="1598" spans="8:9" x14ac:dyDescent="0.2">
      <c r="H1598" s="1"/>
      <c r="I1598" s="1"/>
    </row>
    <row r="1599" spans="8:9" x14ac:dyDescent="0.2">
      <c r="H1599" s="1"/>
      <c r="I1599" s="1"/>
    </row>
    <row r="1600" spans="8:9" x14ac:dyDescent="0.2">
      <c r="H1600" s="1"/>
      <c r="I1600" s="1"/>
    </row>
    <row r="1601" spans="8:9" x14ac:dyDescent="0.2">
      <c r="H1601" s="1"/>
      <c r="I1601" s="1"/>
    </row>
    <row r="1602" spans="8:9" x14ac:dyDescent="0.2">
      <c r="H1602" s="1"/>
      <c r="I1602" s="1"/>
    </row>
    <row r="1603" spans="8:9" x14ac:dyDescent="0.2">
      <c r="H1603" s="1"/>
      <c r="I1603" s="1"/>
    </row>
    <row r="1604" spans="8:9" x14ac:dyDescent="0.2">
      <c r="H1604" s="1"/>
      <c r="I1604" s="1"/>
    </row>
    <row r="1605" spans="8:9" x14ac:dyDescent="0.2">
      <c r="H1605" s="1"/>
      <c r="I1605" s="1"/>
    </row>
    <row r="1606" spans="8:9" x14ac:dyDescent="0.2">
      <c r="H1606" s="1"/>
      <c r="I1606" s="1"/>
    </row>
    <row r="1607" spans="8:9" x14ac:dyDescent="0.2">
      <c r="H1607" s="1"/>
      <c r="I1607" s="1"/>
    </row>
    <row r="1608" spans="8:9" x14ac:dyDescent="0.2">
      <c r="H1608" s="1"/>
      <c r="I1608" s="1"/>
    </row>
    <row r="1609" spans="8:9" x14ac:dyDescent="0.2">
      <c r="H1609" s="1"/>
      <c r="I1609" s="1"/>
    </row>
    <row r="1610" spans="8:9" x14ac:dyDescent="0.2">
      <c r="H1610" s="1"/>
      <c r="I1610" s="1"/>
    </row>
    <row r="1611" spans="8:9" x14ac:dyDescent="0.2">
      <c r="H1611" s="1"/>
      <c r="I1611" s="1"/>
    </row>
    <row r="1612" spans="8:9" x14ac:dyDescent="0.2">
      <c r="H1612" s="1"/>
      <c r="I1612" s="1"/>
    </row>
    <row r="1613" spans="8:9" x14ac:dyDescent="0.2">
      <c r="H1613" s="1"/>
      <c r="I1613" s="1"/>
    </row>
    <row r="1614" spans="8:9" x14ac:dyDescent="0.2">
      <c r="H1614" s="1"/>
      <c r="I1614" s="1"/>
    </row>
    <row r="1615" spans="8:9" x14ac:dyDescent="0.2">
      <c r="H1615" s="1"/>
      <c r="I1615" s="1"/>
    </row>
    <row r="1616" spans="8:9" x14ac:dyDescent="0.2">
      <c r="H1616" s="1"/>
      <c r="I1616" s="1"/>
    </row>
    <row r="1617" spans="8:9" x14ac:dyDescent="0.2">
      <c r="H1617" s="1"/>
      <c r="I1617" s="1"/>
    </row>
    <row r="1618" spans="8:9" x14ac:dyDescent="0.2">
      <c r="H1618" s="1"/>
      <c r="I1618" s="1"/>
    </row>
    <row r="1619" spans="8:9" x14ac:dyDescent="0.2">
      <c r="H1619" s="1"/>
      <c r="I1619" s="1"/>
    </row>
    <row r="1620" spans="8:9" x14ac:dyDescent="0.2">
      <c r="H1620" s="1"/>
      <c r="I1620" s="1"/>
    </row>
    <row r="1621" spans="8:9" x14ac:dyDescent="0.2">
      <c r="H1621" s="1"/>
      <c r="I1621" s="1"/>
    </row>
    <row r="1622" spans="8:9" x14ac:dyDescent="0.2">
      <c r="H1622" s="1"/>
      <c r="I1622" s="1"/>
    </row>
    <row r="1623" spans="8:9" x14ac:dyDescent="0.2">
      <c r="H1623" s="1"/>
      <c r="I1623" s="1"/>
    </row>
    <row r="1624" spans="8:9" x14ac:dyDescent="0.2">
      <c r="H1624" s="1"/>
      <c r="I1624" s="1"/>
    </row>
    <row r="1625" spans="8:9" x14ac:dyDescent="0.2">
      <c r="H1625" s="1"/>
      <c r="I1625" s="1"/>
    </row>
    <row r="1626" spans="8:9" x14ac:dyDescent="0.2">
      <c r="H1626" s="1"/>
      <c r="I1626" s="1"/>
    </row>
    <row r="1627" spans="8:9" x14ac:dyDescent="0.2">
      <c r="H1627" s="1"/>
      <c r="I1627" s="1"/>
    </row>
    <row r="1628" spans="8:9" x14ac:dyDescent="0.2">
      <c r="H1628" s="1"/>
      <c r="I1628" s="1"/>
    </row>
    <row r="1629" spans="8:9" x14ac:dyDescent="0.2">
      <c r="H1629" s="1"/>
      <c r="I1629" s="1"/>
    </row>
    <row r="1630" spans="8:9" x14ac:dyDescent="0.2">
      <c r="H1630" s="1"/>
      <c r="I1630" s="1"/>
    </row>
    <row r="1631" spans="8:9" x14ac:dyDescent="0.2">
      <c r="H1631" s="1"/>
      <c r="I1631" s="1"/>
    </row>
    <row r="1632" spans="8:9" x14ac:dyDescent="0.2">
      <c r="H1632" s="1"/>
      <c r="I1632" s="1"/>
    </row>
    <row r="1633" spans="8:9" x14ac:dyDescent="0.2">
      <c r="H1633" s="1"/>
      <c r="I1633" s="1"/>
    </row>
    <row r="1634" spans="8:9" x14ac:dyDescent="0.2">
      <c r="H1634" s="1"/>
      <c r="I1634" s="1"/>
    </row>
    <row r="1635" spans="8:9" x14ac:dyDescent="0.2">
      <c r="H1635" s="1"/>
      <c r="I1635" s="1"/>
    </row>
    <row r="1636" spans="8:9" x14ac:dyDescent="0.2">
      <c r="H1636" s="1"/>
      <c r="I1636" s="1"/>
    </row>
    <row r="1637" spans="8:9" x14ac:dyDescent="0.2">
      <c r="H1637" s="1"/>
      <c r="I1637" s="1"/>
    </row>
    <row r="1638" spans="8:9" x14ac:dyDescent="0.2">
      <c r="H1638" s="1"/>
      <c r="I1638" s="1"/>
    </row>
    <row r="1639" spans="8:9" x14ac:dyDescent="0.2">
      <c r="H1639" s="1"/>
      <c r="I1639" s="1"/>
    </row>
    <row r="1640" spans="8:9" x14ac:dyDescent="0.2">
      <c r="H1640" s="1"/>
      <c r="I1640" s="1"/>
    </row>
    <row r="1641" spans="8:9" x14ac:dyDescent="0.2">
      <c r="H1641" s="1"/>
      <c r="I1641" s="1"/>
    </row>
    <row r="1642" spans="8:9" x14ac:dyDescent="0.2">
      <c r="H1642" s="1"/>
      <c r="I1642" s="1"/>
    </row>
    <row r="1643" spans="8:9" x14ac:dyDescent="0.2">
      <c r="H1643" s="1"/>
      <c r="I1643" s="1"/>
    </row>
    <row r="1644" spans="8:9" x14ac:dyDescent="0.2">
      <c r="H1644" s="1"/>
      <c r="I1644" s="1"/>
    </row>
    <row r="1645" spans="8:9" x14ac:dyDescent="0.2">
      <c r="H1645" s="1"/>
      <c r="I1645" s="1"/>
    </row>
    <row r="1646" spans="8:9" x14ac:dyDescent="0.2">
      <c r="H1646" s="1"/>
      <c r="I1646" s="1"/>
    </row>
    <row r="1647" spans="8:9" x14ac:dyDescent="0.2">
      <c r="H1647" s="1"/>
      <c r="I1647" s="1"/>
    </row>
    <row r="1648" spans="8:9" x14ac:dyDescent="0.2">
      <c r="H1648" s="1"/>
      <c r="I1648" s="1"/>
    </row>
    <row r="1649" spans="8:9" x14ac:dyDescent="0.2">
      <c r="H1649" s="1"/>
      <c r="I1649" s="1"/>
    </row>
    <row r="1650" spans="8:9" x14ac:dyDescent="0.2">
      <c r="H1650" s="1"/>
      <c r="I1650" s="1"/>
    </row>
    <row r="1651" spans="8:9" x14ac:dyDescent="0.2">
      <c r="H1651" s="1"/>
      <c r="I1651" s="1"/>
    </row>
    <row r="1652" spans="8:9" x14ac:dyDescent="0.2">
      <c r="H1652" s="1"/>
      <c r="I1652" s="1"/>
    </row>
    <row r="1653" spans="8:9" x14ac:dyDescent="0.2">
      <c r="H1653" s="1"/>
      <c r="I1653" s="1"/>
    </row>
    <row r="1654" spans="8:9" x14ac:dyDescent="0.2">
      <c r="H1654" s="1"/>
      <c r="I1654" s="1"/>
    </row>
    <row r="1655" spans="8:9" x14ac:dyDescent="0.2">
      <c r="H1655" s="1"/>
      <c r="I1655" s="1"/>
    </row>
    <row r="1656" spans="8:9" x14ac:dyDescent="0.2">
      <c r="H1656" s="1"/>
      <c r="I1656" s="1"/>
    </row>
    <row r="1657" spans="8:9" x14ac:dyDescent="0.2">
      <c r="H1657" s="1"/>
      <c r="I1657" s="1"/>
    </row>
    <row r="1658" spans="8:9" x14ac:dyDescent="0.2">
      <c r="H1658" s="1"/>
      <c r="I1658" s="1"/>
    </row>
    <row r="1659" spans="8:9" x14ac:dyDescent="0.2">
      <c r="H1659" s="1"/>
      <c r="I1659" s="1"/>
    </row>
    <row r="1660" spans="8:9" x14ac:dyDescent="0.2">
      <c r="H1660" s="1"/>
      <c r="I1660" s="1"/>
    </row>
    <row r="1661" spans="8:9" x14ac:dyDescent="0.2">
      <c r="H1661" s="1"/>
      <c r="I1661" s="1"/>
    </row>
    <row r="1662" spans="8:9" x14ac:dyDescent="0.2">
      <c r="H1662" s="1"/>
      <c r="I1662" s="1"/>
    </row>
    <row r="1663" spans="8:9" x14ac:dyDescent="0.2">
      <c r="H1663" s="1"/>
      <c r="I1663" s="1"/>
    </row>
    <row r="1664" spans="8:9" x14ac:dyDescent="0.2">
      <c r="H1664" s="1"/>
      <c r="I1664" s="1"/>
    </row>
    <row r="1665" spans="8:9" x14ac:dyDescent="0.2">
      <c r="H1665" s="1"/>
      <c r="I1665" s="1"/>
    </row>
    <row r="1666" spans="8:9" x14ac:dyDescent="0.2">
      <c r="H1666" s="1"/>
      <c r="I1666" s="1"/>
    </row>
    <row r="1667" spans="8:9" x14ac:dyDescent="0.2">
      <c r="H1667" s="1"/>
      <c r="I1667" s="1"/>
    </row>
    <row r="1668" spans="8:9" x14ac:dyDescent="0.2">
      <c r="H1668" s="1"/>
      <c r="I1668" s="1"/>
    </row>
    <row r="1669" spans="8:9" x14ac:dyDescent="0.2">
      <c r="H1669" s="1"/>
      <c r="I1669" s="1"/>
    </row>
    <row r="1670" spans="8:9" x14ac:dyDescent="0.2">
      <c r="H1670" s="1"/>
      <c r="I1670" s="1"/>
    </row>
    <row r="1671" spans="8:9" x14ac:dyDescent="0.2">
      <c r="H1671" s="1"/>
      <c r="I1671" s="1"/>
    </row>
    <row r="1672" spans="8:9" x14ac:dyDescent="0.2">
      <c r="H1672" s="1"/>
      <c r="I1672" s="1"/>
    </row>
    <row r="1673" spans="8:9" x14ac:dyDescent="0.2">
      <c r="H1673" s="1"/>
      <c r="I1673" s="1"/>
    </row>
    <row r="1674" spans="8:9" x14ac:dyDescent="0.2">
      <c r="H1674" s="1"/>
      <c r="I1674" s="1"/>
    </row>
    <row r="1675" spans="8:9" x14ac:dyDescent="0.2">
      <c r="H1675" s="1"/>
      <c r="I1675" s="1"/>
    </row>
    <row r="1676" spans="8:9" x14ac:dyDescent="0.2">
      <c r="H1676" s="1"/>
      <c r="I1676" s="1"/>
    </row>
    <row r="1677" spans="8:9" x14ac:dyDescent="0.2">
      <c r="H1677" s="1"/>
      <c r="I1677" s="1"/>
    </row>
    <row r="1678" spans="8:9" x14ac:dyDescent="0.2">
      <c r="H1678" s="1"/>
      <c r="I1678" s="1"/>
    </row>
    <row r="1679" spans="8:9" x14ac:dyDescent="0.2">
      <c r="H1679" s="1"/>
      <c r="I1679" s="1"/>
    </row>
    <row r="1680" spans="8:9" x14ac:dyDescent="0.2">
      <c r="H1680" s="1"/>
      <c r="I1680" s="1"/>
    </row>
    <row r="1681" spans="8:9" x14ac:dyDescent="0.2">
      <c r="H1681" s="1"/>
      <c r="I1681" s="1"/>
    </row>
    <row r="1682" spans="8:9" x14ac:dyDescent="0.2">
      <c r="H1682" s="1"/>
      <c r="I1682" s="1"/>
    </row>
    <row r="1683" spans="8:9" x14ac:dyDescent="0.2">
      <c r="H1683" s="1"/>
      <c r="I1683" s="1"/>
    </row>
    <row r="1684" spans="8:9" x14ac:dyDescent="0.2">
      <c r="H1684" s="1"/>
      <c r="I1684" s="1"/>
    </row>
    <row r="1685" spans="8:9" x14ac:dyDescent="0.2">
      <c r="H1685" s="1"/>
      <c r="I1685" s="1"/>
    </row>
    <row r="1686" spans="8:9" x14ac:dyDescent="0.2">
      <c r="H1686" s="1"/>
      <c r="I1686" s="1"/>
    </row>
    <row r="1687" spans="8:9" x14ac:dyDescent="0.2">
      <c r="H1687" s="1"/>
      <c r="I1687" s="1"/>
    </row>
    <row r="1688" spans="8:9" x14ac:dyDescent="0.2">
      <c r="H1688" s="1"/>
      <c r="I1688" s="1"/>
    </row>
    <row r="1689" spans="8:9" x14ac:dyDescent="0.2">
      <c r="H1689" s="1"/>
      <c r="I1689" s="1"/>
    </row>
    <row r="1690" spans="8:9" x14ac:dyDescent="0.2">
      <c r="H1690" s="1"/>
      <c r="I1690" s="1"/>
    </row>
    <row r="1691" spans="8:9" x14ac:dyDescent="0.2">
      <c r="H1691" s="1"/>
      <c r="I1691" s="1"/>
    </row>
    <row r="1692" spans="8:9" x14ac:dyDescent="0.2">
      <c r="H1692" s="1"/>
      <c r="I1692" s="1"/>
    </row>
    <row r="1693" spans="8:9" x14ac:dyDescent="0.2">
      <c r="H1693" s="1"/>
      <c r="I1693" s="1"/>
    </row>
    <row r="1694" spans="8:9" x14ac:dyDescent="0.2">
      <c r="H1694" s="1"/>
      <c r="I1694" s="1"/>
    </row>
    <row r="1695" spans="8:9" x14ac:dyDescent="0.2">
      <c r="H1695" s="1"/>
      <c r="I1695" s="1"/>
    </row>
    <row r="1696" spans="8:9" x14ac:dyDescent="0.2">
      <c r="H1696" s="1"/>
      <c r="I1696" s="1"/>
    </row>
    <row r="1697" spans="8:9" x14ac:dyDescent="0.2">
      <c r="H1697" s="1"/>
      <c r="I1697" s="1"/>
    </row>
    <row r="1698" spans="8:9" x14ac:dyDescent="0.2">
      <c r="H1698" s="1"/>
      <c r="I1698" s="1"/>
    </row>
    <row r="1699" spans="8:9" x14ac:dyDescent="0.2">
      <c r="H1699" s="1"/>
      <c r="I1699" s="1"/>
    </row>
    <row r="1700" spans="8:9" x14ac:dyDescent="0.2">
      <c r="H1700" s="1"/>
      <c r="I1700" s="1"/>
    </row>
    <row r="1701" spans="8:9" x14ac:dyDescent="0.2">
      <c r="H1701" s="1"/>
      <c r="I1701" s="1"/>
    </row>
    <row r="1702" spans="8:9" x14ac:dyDescent="0.2">
      <c r="H1702" s="1"/>
      <c r="I1702" s="1"/>
    </row>
    <row r="1703" spans="8:9" x14ac:dyDescent="0.2">
      <c r="H1703" s="1"/>
      <c r="I1703" s="1"/>
    </row>
    <row r="1704" spans="8:9" x14ac:dyDescent="0.2">
      <c r="H1704" s="1"/>
      <c r="I1704" s="1"/>
    </row>
    <row r="1705" spans="8:9" x14ac:dyDescent="0.2">
      <c r="H1705" s="1"/>
      <c r="I1705" s="1"/>
    </row>
    <row r="1706" spans="8:9" x14ac:dyDescent="0.2">
      <c r="H1706" s="1"/>
      <c r="I1706" s="1"/>
    </row>
    <row r="1707" spans="8:9" x14ac:dyDescent="0.2">
      <c r="H1707" s="1"/>
      <c r="I1707" s="1"/>
    </row>
    <row r="1708" spans="8:9" x14ac:dyDescent="0.2">
      <c r="H1708" s="1"/>
      <c r="I1708" s="1"/>
    </row>
    <row r="1709" spans="8:9" x14ac:dyDescent="0.2">
      <c r="H1709" s="1"/>
      <c r="I1709" s="1"/>
    </row>
    <row r="1710" spans="8:9" x14ac:dyDescent="0.2">
      <c r="H1710" s="1"/>
      <c r="I1710" s="1"/>
    </row>
    <row r="1711" spans="8:9" x14ac:dyDescent="0.2">
      <c r="H1711" s="1"/>
      <c r="I1711" s="1"/>
    </row>
    <row r="1712" spans="8:9" x14ac:dyDescent="0.2">
      <c r="H1712" s="1"/>
      <c r="I1712" s="1"/>
    </row>
    <row r="1713" spans="8:9" x14ac:dyDescent="0.2">
      <c r="H1713" s="1"/>
      <c r="I1713" s="1"/>
    </row>
    <row r="1714" spans="8:9" x14ac:dyDescent="0.2">
      <c r="H1714" s="1"/>
      <c r="I1714" s="1"/>
    </row>
    <row r="1715" spans="8:9" x14ac:dyDescent="0.2">
      <c r="H1715" s="1"/>
      <c r="I1715" s="1"/>
    </row>
    <row r="1716" spans="8:9" x14ac:dyDescent="0.2">
      <c r="H1716" s="1"/>
      <c r="I1716" s="1"/>
    </row>
    <row r="1717" spans="8:9" x14ac:dyDescent="0.2">
      <c r="H1717" s="1"/>
      <c r="I1717" s="1"/>
    </row>
    <row r="1718" spans="8:9" x14ac:dyDescent="0.2">
      <c r="H1718" s="1"/>
      <c r="I1718" s="1"/>
    </row>
    <row r="1719" spans="8:9" x14ac:dyDescent="0.2">
      <c r="H1719" s="1"/>
      <c r="I1719" s="1"/>
    </row>
    <row r="1720" spans="8:9" x14ac:dyDescent="0.2">
      <c r="H1720" s="1"/>
      <c r="I1720" s="1"/>
    </row>
    <row r="1721" spans="8:9" x14ac:dyDescent="0.2">
      <c r="H1721" s="1"/>
      <c r="I1721" s="1"/>
    </row>
    <row r="1722" spans="8:9" x14ac:dyDescent="0.2">
      <c r="H1722" s="1"/>
      <c r="I1722" s="1"/>
    </row>
    <row r="1723" spans="8:9" x14ac:dyDescent="0.2">
      <c r="H1723" s="1"/>
      <c r="I1723" s="1"/>
    </row>
    <row r="1724" spans="8:9" x14ac:dyDescent="0.2">
      <c r="H1724" s="1"/>
      <c r="I1724" s="1"/>
    </row>
    <row r="1725" spans="8:9" x14ac:dyDescent="0.2">
      <c r="H1725" s="1"/>
      <c r="I1725" s="1"/>
    </row>
    <row r="1726" spans="8:9" x14ac:dyDescent="0.2">
      <c r="H1726" s="1"/>
      <c r="I1726" s="1"/>
    </row>
    <row r="1727" spans="8:9" x14ac:dyDescent="0.2">
      <c r="H1727" s="1"/>
      <c r="I1727" s="1"/>
    </row>
    <row r="1728" spans="8:9" x14ac:dyDescent="0.2">
      <c r="H1728" s="1"/>
      <c r="I1728" s="1"/>
    </row>
    <row r="1729" spans="8:9" x14ac:dyDescent="0.2">
      <c r="H1729" s="1"/>
      <c r="I1729" s="1"/>
    </row>
    <row r="1730" spans="8:9" x14ac:dyDescent="0.2">
      <c r="H1730" s="1"/>
      <c r="I1730" s="1"/>
    </row>
    <row r="1731" spans="8:9" x14ac:dyDescent="0.2">
      <c r="H1731" s="1"/>
      <c r="I1731" s="1"/>
    </row>
    <row r="1732" spans="8:9" x14ac:dyDescent="0.2">
      <c r="H1732" s="1"/>
      <c r="I1732" s="1"/>
    </row>
    <row r="1733" spans="8:9" x14ac:dyDescent="0.2">
      <c r="H1733" s="1"/>
      <c r="I1733" s="1"/>
    </row>
    <row r="1734" spans="8:9" x14ac:dyDescent="0.2">
      <c r="H1734" s="1"/>
      <c r="I1734" s="1"/>
    </row>
    <row r="1735" spans="8:9" x14ac:dyDescent="0.2">
      <c r="H1735" s="1"/>
      <c r="I1735" s="1"/>
    </row>
    <row r="1736" spans="8:9" x14ac:dyDescent="0.2">
      <c r="H1736" s="1"/>
      <c r="I1736" s="1"/>
    </row>
    <row r="1737" spans="8:9" x14ac:dyDescent="0.2">
      <c r="H1737" s="1"/>
      <c r="I1737" s="1"/>
    </row>
    <row r="1738" spans="8:9" x14ac:dyDescent="0.2">
      <c r="H1738" s="1"/>
      <c r="I1738" s="1"/>
    </row>
    <row r="1739" spans="8:9" x14ac:dyDescent="0.2">
      <c r="H1739" s="1"/>
      <c r="I1739" s="1"/>
    </row>
    <row r="1740" spans="8:9" x14ac:dyDescent="0.2">
      <c r="H1740" s="1"/>
      <c r="I1740" s="1"/>
    </row>
    <row r="1741" spans="8:9" x14ac:dyDescent="0.2">
      <c r="H1741" s="1"/>
      <c r="I1741" s="1"/>
    </row>
    <row r="1742" spans="8:9" x14ac:dyDescent="0.2">
      <c r="H1742" s="1"/>
      <c r="I1742" s="1"/>
    </row>
    <row r="1743" spans="8:9" x14ac:dyDescent="0.2">
      <c r="H1743" s="1"/>
      <c r="I1743" s="1"/>
    </row>
    <row r="1744" spans="8:9" x14ac:dyDescent="0.2">
      <c r="H1744" s="1"/>
      <c r="I1744" s="1"/>
    </row>
    <row r="1745" spans="8:9" x14ac:dyDescent="0.2">
      <c r="H1745" s="1"/>
      <c r="I1745" s="1"/>
    </row>
    <row r="1746" spans="8:9" x14ac:dyDescent="0.2">
      <c r="H1746" s="1"/>
      <c r="I1746" s="1"/>
    </row>
    <row r="1747" spans="8:9" x14ac:dyDescent="0.2">
      <c r="H1747" s="1"/>
      <c r="I1747" s="1"/>
    </row>
    <row r="1748" spans="8:9" x14ac:dyDescent="0.2">
      <c r="H1748" s="1"/>
      <c r="I1748" s="1"/>
    </row>
    <row r="1749" spans="8:9" x14ac:dyDescent="0.2">
      <c r="H1749" s="1"/>
      <c r="I1749" s="1"/>
    </row>
    <row r="1750" spans="8:9" x14ac:dyDescent="0.2">
      <c r="H1750" s="1"/>
      <c r="I1750" s="1"/>
    </row>
    <row r="1751" spans="8:9" x14ac:dyDescent="0.2">
      <c r="H1751" s="1"/>
      <c r="I1751" s="1"/>
    </row>
    <row r="1752" spans="8:9" x14ac:dyDescent="0.2">
      <c r="H1752" s="1"/>
      <c r="I1752" s="1"/>
    </row>
    <row r="1753" spans="8:9" x14ac:dyDescent="0.2">
      <c r="H1753" s="1"/>
      <c r="I1753" s="1"/>
    </row>
    <row r="1754" spans="8:9" x14ac:dyDescent="0.2">
      <c r="H1754" s="1"/>
      <c r="I1754" s="1"/>
    </row>
    <row r="1755" spans="8:9" x14ac:dyDescent="0.2">
      <c r="H1755" s="1"/>
      <c r="I1755" s="1"/>
    </row>
    <row r="1756" spans="8:9" x14ac:dyDescent="0.2">
      <c r="H1756" s="1"/>
      <c r="I1756" s="1"/>
    </row>
    <row r="1757" spans="8:9" x14ac:dyDescent="0.2">
      <c r="H1757" s="1"/>
      <c r="I1757" s="1"/>
    </row>
    <row r="1758" spans="8:9" x14ac:dyDescent="0.2">
      <c r="H1758" s="1"/>
      <c r="I1758" s="1"/>
    </row>
    <row r="1759" spans="8:9" x14ac:dyDescent="0.2">
      <c r="H1759" s="1"/>
      <c r="I1759" s="1"/>
    </row>
    <row r="1760" spans="8:9" x14ac:dyDescent="0.2">
      <c r="H1760" s="1"/>
      <c r="I1760" s="1"/>
    </row>
    <row r="1761" spans="8:9" x14ac:dyDescent="0.2">
      <c r="H1761" s="1"/>
      <c r="I1761" s="1"/>
    </row>
    <row r="1762" spans="8:9" x14ac:dyDescent="0.2">
      <c r="H1762" s="1"/>
      <c r="I1762" s="1"/>
    </row>
    <row r="1763" spans="8:9" x14ac:dyDescent="0.2">
      <c r="H1763" s="1"/>
      <c r="I1763" s="1"/>
    </row>
    <row r="1764" spans="8:9" x14ac:dyDescent="0.2">
      <c r="H1764" s="1"/>
      <c r="I1764" s="1"/>
    </row>
    <row r="1765" spans="8:9" x14ac:dyDescent="0.2">
      <c r="H1765" s="1"/>
      <c r="I1765" s="1"/>
    </row>
    <row r="1766" spans="8:9" x14ac:dyDescent="0.2">
      <c r="H1766" s="1"/>
      <c r="I1766" s="1"/>
    </row>
    <row r="1767" spans="8:9" x14ac:dyDescent="0.2">
      <c r="H1767" s="1"/>
      <c r="I1767" s="1"/>
    </row>
    <row r="1768" spans="8:9" x14ac:dyDescent="0.2">
      <c r="H1768" s="1"/>
      <c r="I1768" s="1"/>
    </row>
    <row r="1769" spans="8:9" x14ac:dyDescent="0.2">
      <c r="H1769" s="1"/>
      <c r="I1769" s="1"/>
    </row>
    <row r="1770" spans="8:9" x14ac:dyDescent="0.2">
      <c r="H1770" s="1"/>
      <c r="I1770" s="1"/>
    </row>
    <row r="1771" spans="8:9" x14ac:dyDescent="0.2">
      <c r="H1771" s="1"/>
      <c r="I1771" s="1"/>
    </row>
    <row r="1772" spans="8:9" x14ac:dyDescent="0.2">
      <c r="H1772" s="1"/>
      <c r="I1772" s="1"/>
    </row>
    <row r="1773" spans="8:9" x14ac:dyDescent="0.2">
      <c r="H1773" s="1"/>
      <c r="I1773" s="1"/>
    </row>
    <row r="1774" spans="8:9" x14ac:dyDescent="0.2">
      <c r="H1774" s="1"/>
      <c r="I1774" s="1"/>
    </row>
    <row r="1775" spans="8:9" x14ac:dyDescent="0.2">
      <c r="H1775" s="1"/>
      <c r="I1775" s="1"/>
    </row>
    <row r="1776" spans="8:9" x14ac:dyDescent="0.2">
      <c r="H1776" s="1"/>
      <c r="I1776" s="1"/>
    </row>
    <row r="1777" spans="8:9" x14ac:dyDescent="0.2">
      <c r="H1777" s="1"/>
      <c r="I1777" s="1"/>
    </row>
    <row r="1778" spans="8:9" x14ac:dyDescent="0.2">
      <c r="H1778" s="1"/>
      <c r="I1778" s="1"/>
    </row>
    <row r="1779" spans="8:9" x14ac:dyDescent="0.2">
      <c r="H1779" s="1"/>
      <c r="I1779" s="1"/>
    </row>
    <row r="1780" spans="8:9" x14ac:dyDescent="0.2">
      <c r="H1780" s="1"/>
      <c r="I1780" s="1"/>
    </row>
    <row r="1781" spans="8:9" x14ac:dyDescent="0.2">
      <c r="H1781" s="1"/>
      <c r="I1781" s="1"/>
    </row>
    <row r="1782" spans="8:9" x14ac:dyDescent="0.2">
      <c r="H1782" s="1"/>
      <c r="I1782" s="1"/>
    </row>
    <row r="1783" spans="8:9" x14ac:dyDescent="0.2">
      <c r="H1783" s="1"/>
      <c r="I1783" s="1"/>
    </row>
    <row r="1784" spans="8:9" x14ac:dyDescent="0.2">
      <c r="H1784" s="1"/>
      <c r="I1784" s="1"/>
    </row>
    <row r="1785" spans="8:9" x14ac:dyDescent="0.2">
      <c r="H1785" s="1"/>
      <c r="I1785" s="1"/>
    </row>
    <row r="1786" spans="8:9" x14ac:dyDescent="0.2">
      <c r="H1786" s="1"/>
      <c r="I1786" s="1"/>
    </row>
    <row r="1787" spans="8:9" x14ac:dyDescent="0.2">
      <c r="H1787" s="1"/>
      <c r="I1787" s="1"/>
    </row>
    <row r="1788" spans="8:9" x14ac:dyDescent="0.2">
      <c r="H1788" s="1"/>
      <c r="I1788" s="1"/>
    </row>
    <row r="1789" spans="8:9" x14ac:dyDescent="0.2">
      <c r="H1789" s="1"/>
      <c r="I1789" s="1"/>
    </row>
    <row r="1790" spans="8:9" x14ac:dyDescent="0.2">
      <c r="H1790" s="1"/>
      <c r="I1790" s="1"/>
    </row>
    <row r="1791" spans="8:9" x14ac:dyDescent="0.2">
      <c r="H1791" s="1"/>
      <c r="I1791" s="1"/>
    </row>
    <row r="1792" spans="8:9" x14ac:dyDescent="0.2">
      <c r="H1792" s="1"/>
      <c r="I1792" s="1"/>
    </row>
    <row r="1793" spans="8:9" x14ac:dyDescent="0.2">
      <c r="H1793" s="1"/>
      <c r="I1793" s="1"/>
    </row>
    <row r="1794" spans="8:9" x14ac:dyDescent="0.2">
      <c r="H1794" s="1"/>
      <c r="I1794" s="1"/>
    </row>
    <row r="1795" spans="8:9" x14ac:dyDescent="0.2">
      <c r="H1795" s="1"/>
      <c r="I1795" s="1"/>
    </row>
    <row r="1796" spans="8:9" x14ac:dyDescent="0.2">
      <c r="H1796" s="1"/>
      <c r="I1796" s="1"/>
    </row>
    <row r="1797" spans="8:9" x14ac:dyDescent="0.2">
      <c r="H1797" s="1"/>
      <c r="I1797" s="1"/>
    </row>
    <row r="1798" spans="8:9" x14ac:dyDescent="0.2">
      <c r="H1798" s="1"/>
      <c r="I1798" s="1"/>
    </row>
    <row r="1799" spans="8:9" x14ac:dyDescent="0.2">
      <c r="H1799" s="1"/>
      <c r="I1799" s="1"/>
    </row>
    <row r="1800" spans="8:9" x14ac:dyDescent="0.2">
      <c r="H1800" s="1"/>
      <c r="I1800" s="1"/>
    </row>
    <row r="1801" spans="8:9" x14ac:dyDescent="0.2">
      <c r="H1801" s="1"/>
      <c r="I1801" s="1"/>
    </row>
    <row r="1802" spans="8:9" x14ac:dyDescent="0.2">
      <c r="H1802" s="1"/>
      <c r="I1802" s="1"/>
    </row>
    <row r="1803" spans="8:9" x14ac:dyDescent="0.2">
      <c r="H1803" s="1"/>
      <c r="I1803" s="1"/>
    </row>
    <row r="1804" spans="8:9" x14ac:dyDescent="0.2">
      <c r="H1804" s="1"/>
      <c r="I1804" s="1"/>
    </row>
    <row r="1805" spans="8:9" x14ac:dyDescent="0.2">
      <c r="H1805" s="1"/>
      <c r="I1805" s="1"/>
    </row>
    <row r="1806" spans="8:9" x14ac:dyDescent="0.2">
      <c r="H1806" s="1"/>
      <c r="I1806" s="1"/>
    </row>
    <row r="1807" spans="8:9" x14ac:dyDescent="0.2">
      <c r="H1807" s="1"/>
      <c r="I1807" s="1"/>
    </row>
    <row r="1808" spans="8:9" x14ac:dyDescent="0.2">
      <c r="H1808" s="1"/>
      <c r="I1808" s="1"/>
    </row>
    <row r="1809" spans="8:9" x14ac:dyDescent="0.2">
      <c r="H1809" s="1"/>
      <c r="I1809" s="1"/>
    </row>
    <row r="1810" spans="8:9" x14ac:dyDescent="0.2">
      <c r="H1810" s="1"/>
      <c r="I1810" s="1"/>
    </row>
    <row r="1811" spans="8:9" x14ac:dyDescent="0.2">
      <c r="H1811" s="1"/>
      <c r="I1811" s="1"/>
    </row>
    <row r="1812" spans="8:9" x14ac:dyDescent="0.2">
      <c r="H1812" s="1"/>
      <c r="I1812" s="1"/>
    </row>
    <row r="1813" spans="8:9" x14ac:dyDescent="0.2">
      <c r="H1813" s="1"/>
      <c r="I1813" s="1"/>
    </row>
    <row r="1814" spans="8:9" x14ac:dyDescent="0.2">
      <c r="H1814" s="1"/>
      <c r="I1814" s="1"/>
    </row>
    <row r="1815" spans="8:9" x14ac:dyDescent="0.2">
      <c r="H1815" s="1"/>
      <c r="I1815" s="1"/>
    </row>
    <row r="1816" spans="8:9" x14ac:dyDescent="0.2">
      <c r="H1816" s="1"/>
      <c r="I1816" s="1"/>
    </row>
    <row r="1817" spans="8:9" x14ac:dyDescent="0.2">
      <c r="H1817" s="1"/>
      <c r="I1817" s="1"/>
    </row>
    <row r="1818" spans="8:9" x14ac:dyDescent="0.2">
      <c r="H1818" s="1"/>
      <c r="I1818" s="1"/>
    </row>
    <row r="1819" spans="8:9" x14ac:dyDescent="0.2">
      <c r="H1819" s="1"/>
      <c r="I1819" s="1"/>
    </row>
    <row r="1820" spans="8:9" x14ac:dyDescent="0.2">
      <c r="H1820" s="1"/>
      <c r="I1820" s="1"/>
    </row>
    <row r="1821" spans="8:9" x14ac:dyDescent="0.2">
      <c r="H1821" s="1"/>
      <c r="I1821" s="1"/>
    </row>
    <row r="1822" spans="8:9" x14ac:dyDescent="0.2">
      <c r="H1822" s="1"/>
      <c r="I1822" s="1"/>
    </row>
    <row r="1823" spans="8:9" x14ac:dyDescent="0.2">
      <c r="H1823" s="1"/>
      <c r="I1823" s="1"/>
    </row>
    <row r="1824" spans="8:9" x14ac:dyDescent="0.2">
      <c r="H1824" s="1"/>
      <c r="I1824" s="1"/>
    </row>
    <row r="1825" spans="8:9" x14ac:dyDescent="0.2">
      <c r="H1825" s="1"/>
      <c r="I1825" s="1"/>
    </row>
    <row r="1826" spans="8:9" x14ac:dyDescent="0.2">
      <c r="H1826" s="1"/>
      <c r="I1826" s="1"/>
    </row>
    <row r="1827" spans="8:9" x14ac:dyDescent="0.2">
      <c r="H1827" s="1"/>
      <c r="I1827" s="1"/>
    </row>
    <row r="1828" spans="8:9" x14ac:dyDescent="0.2">
      <c r="H1828" s="1"/>
      <c r="I1828" s="1"/>
    </row>
    <row r="1829" spans="8:9" x14ac:dyDescent="0.2">
      <c r="H1829" s="1"/>
      <c r="I1829" s="1"/>
    </row>
    <row r="1830" spans="8:9" x14ac:dyDescent="0.2">
      <c r="H1830" s="1"/>
      <c r="I1830" s="1"/>
    </row>
    <row r="1831" spans="8:9" x14ac:dyDescent="0.2">
      <c r="H1831" s="1"/>
      <c r="I1831" s="1"/>
    </row>
    <row r="1832" spans="8:9" x14ac:dyDescent="0.2">
      <c r="H1832" s="1"/>
      <c r="I1832" s="1"/>
    </row>
    <row r="1833" spans="8:9" x14ac:dyDescent="0.2">
      <c r="H1833" s="1"/>
      <c r="I1833" s="1"/>
    </row>
    <row r="1834" spans="8:9" x14ac:dyDescent="0.2">
      <c r="H1834" s="1"/>
      <c r="I1834" s="1"/>
    </row>
    <row r="1835" spans="8:9" x14ac:dyDescent="0.2">
      <c r="H1835" s="1"/>
      <c r="I1835" s="1"/>
    </row>
    <row r="1836" spans="8:9" x14ac:dyDescent="0.2">
      <c r="H1836" s="1"/>
      <c r="I1836" s="1"/>
    </row>
    <row r="1837" spans="8:9" x14ac:dyDescent="0.2">
      <c r="H1837" s="1"/>
      <c r="I1837" s="1"/>
    </row>
    <row r="1838" spans="8:9" x14ac:dyDescent="0.2">
      <c r="H1838" s="1"/>
      <c r="I1838" s="1"/>
    </row>
    <row r="1839" spans="8:9" x14ac:dyDescent="0.2">
      <c r="H1839" s="1"/>
      <c r="I1839" s="1"/>
    </row>
    <row r="1840" spans="8:9" x14ac:dyDescent="0.2">
      <c r="H1840" s="1"/>
      <c r="I1840" s="1"/>
    </row>
    <row r="1841" spans="8:9" x14ac:dyDescent="0.2">
      <c r="H1841" s="1"/>
      <c r="I1841" s="1"/>
    </row>
    <row r="1842" spans="8:9" x14ac:dyDescent="0.2">
      <c r="H1842" s="1"/>
      <c r="I1842" s="1"/>
    </row>
    <row r="1843" spans="8:9" x14ac:dyDescent="0.2">
      <c r="H1843" s="1"/>
      <c r="I1843" s="1"/>
    </row>
    <row r="1844" spans="8:9" x14ac:dyDescent="0.2">
      <c r="H1844" s="1"/>
      <c r="I1844" s="1"/>
    </row>
    <row r="1845" spans="8:9" x14ac:dyDescent="0.2">
      <c r="H1845" s="1"/>
      <c r="I1845" s="1"/>
    </row>
    <row r="1846" spans="8:9" x14ac:dyDescent="0.2">
      <c r="H1846" s="1"/>
      <c r="I1846" s="1"/>
    </row>
    <row r="1847" spans="8:9" x14ac:dyDescent="0.2">
      <c r="H1847" s="1"/>
      <c r="I1847" s="1"/>
    </row>
    <row r="1848" spans="8:9" x14ac:dyDescent="0.2">
      <c r="H1848" s="1"/>
      <c r="I1848" s="1"/>
    </row>
    <row r="1849" spans="8:9" x14ac:dyDescent="0.2">
      <c r="H1849" s="1"/>
      <c r="I1849" s="1"/>
    </row>
    <row r="1850" spans="8:9" x14ac:dyDescent="0.2">
      <c r="H1850" s="1"/>
      <c r="I1850" s="1"/>
    </row>
    <row r="1851" spans="8:9" x14ac:dyDescent="0.2">
      <c r="H1851" s="1"/>
      <c r="I1851" s="1"/>
    </row>
    <row r="1852" spans="8:9" x14ac:dyDescent="0.2">
      <c r="H1852" s="1"/>
      <c r="I1852" s="1"/>
    </row>
    <row r="1853" spans="8:9" x14ac:dyDescent="0.2">
      <c r="H1853" s="1"/>
      <c r="I1853" s="1"/>
    </row>
    <row r="1854" spans="8:9" x14ac:dyDescent="0.2">
      <c r="H1854" s="1"/>
      <c r="I1854" s="1"/>
    </row>
    <row r="1855" spans="8:9" x14ac:dyDescent="0.2">
      <c r="H1855" s="1"/>
      <c r="I1855" s="1"/>
    </row>
    <row r="1856" spans="8:9" x14ac:dyDescent="0.2">
      <c r="H1856" s="1"/>
      <c r="I1856" s="1"/>
    </row>
    <row r="1857" spans="8:9" x14ac:dyDescent="0.2">
      <c r="H1857" s="1"/>
      <c r="I1857" s="1"/>
    </row>
    <row r="1858" spans="8:9" x14ac:dyDescent="0.2">
      <c r="H1858" s="1"/>
      <c r="I1858" s="1"/>
    </row>
    <row r="1859" spans="8:9" x14ac:dyDescent="0.2">
      <c r="H1859" s="1"/>
      <c r="I1859" s="1"/>
    </row>
    <row r="1860" spans="8:9" x14ac:dyDescent="0.2">
      <c r="H1860" s="1"/>
      <c r="I1860" s="1"/>
    </row>
    <row r="1861" spans="8:9" x14ac:dyDescent="0.2">
      <c r="H1861" s="1"/>
      <c r="I1861" s="1"/>
    </row>
    <row r="1862" spans="8:9" x14ac:dyDescent="0.2">
      <c r="H1862" s="1"/>
      <c r="I1862" s="1"/>
    </row>
    <row r="1863" spans="8:9" x14ac:dyDescent="0.2">
      <c r="H1863" s="1"/>
      <c r="I1863" s="1"/>
    </row>
    <row r="1864" spans="8:9" x14ac:dyDescent="0.2">
      <c r="H1864" s="1"/>
      <c r="I1864" s="1"/>
    </row>
    <row r="1865" spans="8:9" x14ac:dyDescent="0.2">
      <c r="H1865" s="1"/>
      <c r="I1865" s="1"/>
    </row>
    <row r="1866" spans="8:9" x14ac:dyDescent="0.2">
      <c r="H1866" s="1"/>
      <c r="I1866" s="1"/>
    </row>
    <row r="1867" spans="8:9" x14ac:dyDescent="0.2">
      <c r="H1867" s="1"/>
      <c r="I1867" s="1"/>
    </row>
    <row r="1868" spans="8:9" x14ac:dyDescent="0.2">
      <c r="H1868" s="1"/>
      <c r="I1868" s="1"/>
    </row>
    <row r="1869" spans="8:9" x14ac:dyDescent="0.2">
      <c r="H1869" s="1"/>
      <c r="I1869" s="1"/>
    </row>
    <row r="1870" spans="8:9" x14ac:dyDescent="0.2">
      <c r="H1870" s="1"/>
      <c r="I1870" s="1"/>
    </row>
    <row r="1871" spans="8:9" x14ac:dyDescent="0.2">
      <c r="H1871" s="1"/>
      <c r="I1871" s="1"/>
    </row>
    <row r="1872" spans="8:9" x14ac:dyDescent="0.2">
      <c r="H1872" s="1"/>
      <c r="I1872" s="1"/>
    </row>
    <row r="1873" spans="8:9" x14ac:dyDescent="0.2">
      <c r="H1873" s="1"/>
      <c r="I1873" s="1"/>
    </row>
    <row r="1874" spans="8:9" x14ac:dyDescent="0.2">
      <c r="H1874" s="1"/>
      <c r="I1874" s="1"/>
    </row>
    <row r="1875" spans="8:9" x14ac:dyDescent="0.2">
      <c r="H1875" s="1"/>
      <c r="I1875" s="1"/>
    </row>
    <row r="1876" spans="8:9" x14ac:dyDescent="0.2">
      <c r="H1876" s="1"/>
      <c r="I1876" s="1"/>
    </row>
    <row r="1877" spans="8:9" x14ac:dyDescent="0.2">
      <c r="H1877" s="1"/>
      <c r="I1877" s="1"/>
    </row>
    <row r="1878" spans="8:9" x14ac:dyDescent="0.2">
      <c r="H1878" s="1"/>
      <c r="I1878" s="1"/>
    </row>
    <row r="1879" spans="8:9" x14ac:dyDescent="0.2">
      <c r="H1879" s="1"/>
      <c r="I1879" s="1"/>
    </row>
    <row r="1880" spans="8:9" x14ac:dyDescent="0.2">
      <c r="H1880" s="1"/>
      <c r="I1880" s="1"/>
    </row>
    <row r="1881" spans="8:9" x14ac:dyDescent="0.2">
      <c r="H1881" s="1"/>
      <c r="I1881" s="1"/>
    </row>
    <row r="1882" spans="8:9" x14ac:dyDescent="0.2">
      <c r="H1882" s="1"/>
      <c r="I1882" s="1"/>
    </row>
    <row r="1883" spans="8:9" x14ac:dyDescent="0.2">
      <c r="H1883" s="1"/>
      <c r="I1883" s="1"/>
    </row>
    <row r="1884" spans="8:9" x14ac:dyDescent="0.2">
      <c r="H1884" s="1"/>
      <c r="I1884" s="1"/>
    </row>
    <row r="1885" spans="8:9" x14ac:dyDescent="0.2">
      <c r="H1885" s="1"/>
      <c r="I1885" s="1"/>
    </row>
    <row r="1886" spans="8:9" x14ac:dyDescent="0.2">
      <c r="H1886" s="1"/>
      <c r="I1886" s="1"/>
    </row>
    <row r="1887" spans="8:9" x14ac:dyDescent="0.2">
      <c r="H1887" s="1"/>
      <c r="I1887" s="1"/>
    </row>
    <row r="1888" spans="8:9" x14ac:dyDescent="0.2">
      <c r="H1888" s="1"/>
      <c r="I1888" s="1"/>
    </row>
    <row r="1889" spans="8:9" x14ac:dyDescent="0.2">
      <c r="H1889" s="1"/>
      <c r="I1889" s="1"/>
    </row>
    <row r="1890" spans="8:9" x14ac:dyDescent="0.2">
      <c r="H1890" s="1"/>
      <c r="I1890" s="1"/>
    </row>
    <row r="1891" spans="8:9" x14ac:dyDescent="0.2">
      <c r="H1891" s="1"/>
      <c r="I1891" s="1"/>
    </row>
    <row r="1892" spans="8:9" x14ac:dyDescent="0.2">
      <c r="H1892" s="1"/>
      <c r="I1892" s="1"/>
    </row>
    <row r="1893" spans="8:9" x14ac:dyDescent="0.2">
      <c r="H1893" s="1"/>
      <c r="I1893" s="1"/>
    </row>
    <row r="1894" spans="8:9" x14ac:dyDescent="0.2">
      <c r="H1894" s="1"/>
      <c r="I1894" s="1"/>
    </row>
    <row r="1895" spans="8:9" x14ac:dyDescent="0.2">
      <c r="H1895" s="1"/>
      <c r="I1895" s="1"/>
    </row>
    <row r="1896" spans="8:9" x14ac:dyDescent="0.2">
      <c r="H1896" s="1"/>
      <c r="I1896" s="1"/>
    </row>
    <row r="1897" spans="8:9" x14ac:dyDescent="0.2">
      <c r="H1897" s="1"/>
      <c r="I1897" s="1"/>
    </row>
    <row r="1898" spans="8:9" x14ac:dyDescent="0.2">
      <c r="H1898" s="1"/>
      <c r="I1898" s="1"/>
    </row>
    <row r="1899" spans="8:9" x14ac:dyDescent="0.2">
      <c r="H1899" s="1"/>
      <c r="I1899" s="1"/>
    </row>
    <row r="1900" spans="8:9" x14ac:dyDescent="0.2">
      <c r="H1900" s="1"/>
      <c r="I1900" s="1"/>
    </row>
    <row r="1901" spans="8:9" x14ac:dyDescent="0.2">
      <c r="H1901" s="1"/>
      <c r="I1901" s="1"/>
    </row>
    <row r="1902" spans="8:9" x14ac:dyDescent="0.2">
      <c r="H1902" s="1"/>
      <c r="I1902" s="1"/>
    </row>
    <row r="1903" spans="8:9" x14ac:dyDescent="0.2">
      <c r="H1903" s="1"/>
      <c r="I1903" s="1"/>
    </row>
    <row r="1904" spans="8:9" x14ac:dyDescent="0.2">
      <c r="H1904" s="1"/>
      <c r="I1904" s="1"/>
    </row>
    <row r="1905" spans="8:9" x14ac:dyDescent="0.2">
      <c r="H1905" s="1"/>
      <c r="I1905" s="1"/>
    </row>
    <row r="1906" spans="8:9" x14ac:dyDescent="0.2">
      <c r="H1906" s="1"/>
      <c r="I1906" s="1"/>
    </row>
    <row r="1907" spans="8:9" x14ac:dyDescent="0.2">
      <c r="H1907" s="1"/>
      <c r="I1907" s="1"/>
    </row>
    <row r="1908" spans="8:9" x14ac:dyDescent="0.2">
      <c r="H1908" s="1"/>
      <c r="I1908" s="1"/>
    </row>
    <row r="1909" spans="8:9" x14ac:dyDescent="0.2">
      <c r="H1909" s="1"/>
      <c r="I1909" s="1"/>
    </row>
    <row r="1910" spans="8:9" x14ac:dyDescent="0.2">
      <c r="H1910" s="1"/>
      <c r="I1910" s="1"/>
    </row>
    <row r="1911" spans="8:9" x14ac:dyDescent="0.2">
      <c r="H1911" s="1"/>
      <c r="I1911" s="1"/>
    </row>
    <row r="1912" spans="8:9" x14ac:dyDescent="0.2">
      <c r="H1912" s="1"/>
      <c r="I1912" s="1"/>
    </row>
    <row r="1913" spans="8:9" x14ac:dyDescent="0.2">
      <c r="H1913" s="1"/>
      <c r="I1913" s="1"/>
    </row>
    <row r="1914" spans="8:9" x14ac:dyDescent="0.2">
      <c r="H1914" s="1"/>
      <c r="I1914" s="1"/>
    </row>
    <row r="1915" spans="8:9" x14ac:dyDescent="0.2">
      <c r="H1915" s="1"/>
      <c r="I1915" s="1"/>
    </row>
    <row r="1916" spans="8:9" x14ac:dyDescent="0.2">
      <c r="H1916" s="1"/>
      <c r="I1916" s="1"/>
    </row>
    <row r="1917" spans="8:9" x14ac:dyDescent="0.2">
      <c r="H1917" s="1"/>
      <c r="I1917" s="1"/>
    </row>
    <row r="1918" spans="8:9" x14ac:dyDescent="0.2">
      <c r="H1918" s="1"/>
      <c r="I1918" s="1"/>
    </row>
    <row r="1919" spans="8:9" x14ac:dyDescent="0.2">
      <c r="H1919" s="1"/>
      <c r="I1919" s="1"/>
    </row>
    <row r="1920" spans="8:9" x14ac:dyDescent="0.2">
      <c r="H1920" s="1"/>
      <c r="I1920" s="1"/>
    </row>
    <row r="1921" spans="8:9" x14ac:dyDescent="0.2">
      <c r="H1921" s="1"/>
      <c r="I1921" s="1"/>
    </row>
    <row r="1922" spans="8:9" x14ac:dyDescent="0.2">
      <c r="H1922" s="1"/>
      <c r="I1922" s="1"/>
    </row>
    <row r="1923" spans="8:9" x14ac:dyDescent="0.2">
      <c r="H1923" s="1"/>
      <c r="I1923" s="1"/>
    </row>
    <row r="1924" spans="8:9" x14ac:dyDescent="0.2">
      <c r="H1924" s="1"/>
      <c r="I1924" s="1"/>
    </row>
    <row r="1925" spans="8:9" x14ac:dyDescent="0.2">
      <c r="H1925" s="1"/>
      <c r="I1925" s="1"/>
    </row>
    <row r="1926" spans="8:9" x14ac:dyDescent="0.2">
      <c r="H1926" s="1"/>
      <c r="I1926" s="1"/>
    </row>
    <row r="1927" spans="8:9" x14ac:dyDescent="0.2">
      <c r="H1927" s="1"/>
      <c r="I1927" s="1"/>
    </row>
    <row r="1928" spans="8:9" x14ac:dyDescent="0.2">
      <c r="H1928" s="1"/>
      <c r="I1928" s="1"/>
    </row>
    <row r="1929" spans="8:9" x14ac:dyDescent="0.2">
      <c r="H1929" s="1"/>
      <c r="I1929" s="1"/>
    </row>
    <row r="1930" spans="8:9" x14ac:dyDescent="0.2">
      <c r="H1930" s="1"/>
      <c r="I1930" s="1"/>
    </row>
    <row r="1931" spans="8:9" x14ac:dyDescent="0.2">
      <c r="H1931" s="1"/>
      <c r="I1931" s="1"/>
    </row>
    <row r="1932" spans="8:9" x14ac:dyDescent="0.2">
      <c r="H1932" s="1"/>
      <c r="I1932" s="1"/>
    </row>
    <row r="1933" spans="8:9" x14ac:dyDescent="0.2">
      <c r="H1933" s="1"/>
      <c r="I1933" s="1"/>
    </row>
    <row r="1934" spans="8:9" x14ac:dyDescent="0.2">
      <c r="H1934" s="1"/>
      <c r="I1934" s="1"/>
    </row>
    <row r="1935" spans="8:9" x14ac:dyDescent="0.2">
      <c r="H1935" s="1"/>
      <c r="I1935" s="1"/>
    </row>
    <row r="1936" spans="8:9" x14ac:dyDescent="0.2">
      <c r="H1936" s="1"/>
      <c r="I1936" s="1"/>
    </row>
    <row r="1937" spans="8:9" x14ac:dyDescent="0.2">
      <c r="H1937" s="1"/>
      <c r="I1937" s="1"/>
    </row>
    <row r="1938" spans="8:9" x14ac:dyDescent="0.2">
      <c r="H1938" s="1"/>
      <c r="I1938" s="1"/>
    </row>
    <row r="1939" spans="8:9" x14ac:dyDescent="0.2">
      <c r="H1939" s="1"/>
      <c r="I1939" s="1"/>
    </row>
    <row r="1940" spans="8:9" x14ac:dyDescent="0.2">
      <c r="H1940" s="1"/>
      <c r="I1940" s="1"/>
    </row>
    <row r="1941" spans="8:9" x14ac:dyDescent="0.2">
      <c r="H1941" s="1"/>
      <c r="I1941" s="1"/>
    </row>
    <row r="1942" spans="8:9" x14ac:dyDescent="0.2">
      <c r="H1942" s="1"/>
      <c r="I1942" s="1"/>
    </row>
    <row r="1943" spans="8:9" x14ac:dyDescent="0.2">
      <c r="H1943" s="1"/>
      <c r="I1943" s="1"/>
    </row>
    <row r="1944" spans="8:9" x14ac:dyDescent="0.2">
      <c r="H1944" s="1"/>
      <c r="I1944" s="1"/>
    </row>
    <row r="1945" spans="8:9" x14ac:dyDescent="0.2">
      <c r="H1945" s="1"/>
      <c r="I1945" s="1"/>
    </row>
    <row r="1946" spans="8:9" x14ac:dyDescent="0.2">
      <c r="H1946" s="1"/>
      <c r="I1946" s="1"/>
    </row>
    <row r="1947" spans="8:9" x14ac:dyDescent="0.2">
      <c r="H1947" s="1"/>
      <c r="I1947" s="1"/>
    </row>
    <row r="1948" spans="8:9" x14ac:dyDescent="0.2">
      <c r="H1948" s="1"/>
      <c r="I1948" s="1"/>
    </row>
    <row r="1949" spans="8:9" x14ac:dyDescent="0.2">
      <c r="H1949" s="1"/>
      <c r="I1949" s="1"/>
    </row>
    <row r="1950" spans="8:9" x14ac:dyDescent="0.2">
      <c r="H1950" s="1"/>
      <c r="I1950" s="1"/>
    </row>
    <row r="1951" spans="8:9" x14ac:dyDescent="0.2">
      <c r="H1951" s="1"/>
      <c r="I1951" s="1"/>
    </row>
    <row r="1952" spans="8:9" x14ac:dyDescent="0.2">
      <c r="H1952" s="1"/>
      <c r="I1952" s="1"/>
    </row>
    <row r="1953" spans="8:9" x14ac:dyDescent="0.2">
      <c r="H1953" s="1"/>
      <c r="I1953" s="1"/>
    </row>
    <row r="1954" spans="8:9" x14ac:dyDescent="0.2">
      <c r="H1954" s="1"/>
      <c r="I1954" s="1"/>
    </row>
    <row r="1955" spans="8:9" x14ac:dyDescent="0.2">
      <c r="H1955" s="1"/>
      <c r="I1955" s="1"/>
    </row>
    <row r="1956" spans="8:9" x14ac:dyDescent="0.2">
      <c r="H1956" s="1"/>
      <c r="I1956" s="1"/>
    </row>
    <row r="1957" spans="8:9" x14ac:dyDescent="0.2">
      <c r="H1957" s="1"/>
      <c r="I1957" s="1"/>
    </row>
    <row r="1958" spans="8:9" x14ac:dyDescent="0.2">
      <c r="H1958" s="1"/>
      <c r="I1958" s="1"/>
    </row>
    <row r="1959" spans="8:9" x14ac:dyDescent="0.2">
      <c r="H1959" s="1"/>
      <c r="I1959" s="1"/>
    </row>
    <row r="1960" spans="8:9" x14ac:dyDescent="0.2">
      <c r="H1960" s="1"/>
      <c r="I1960" s="1"/>
    </row>
    <row r="1961" spans="8:9" x14ac:dyDescent="0.2">
      <c r="H1961" s="1"/>
      <c r="I1961" s="1"/>
    </row>
    <row r="1962" spans="8:9" x14ac:dyDescent="0.2">
      <c r="H1962" s="1"/>
      <c r="I1962" s="1"/>
    </row>
    <row r="1963" spans="8:9" x14ac:dyDescent="0.2">
      <c r="H1963" s="1"/>
      <c r="I1963" s="1"/>
    </row>
    <row r="1964" spans="8:9" x14ac:dyDescent="0.2">
      <c r="H1964" s="1"/>
      <c r="I1964" s="1"/>
    </row>
    <row r="1965" spans="8:9" x14ac:dyDescent="0.2">
      <c r="H1965" s="1"/>
      <c r="I1965" s="1"/>
    </row>
    <row r="1966" spans="8:9" x14ac:dyDescent="0.2">
      <c r="H1966" s="1"/>
      <c r="I1966" s="1"/>
    </row>
    <row r="1967" spans="8:9" x14ac:dyDescent="0.2">
      <c r="H1967" s="1"/>
      <c r="I1967" s="1"/>
    </row>
    <row r="1968" spans="8:9" x14ac:dyDescent="0.2">
      <c r="H1968" s="1"/>
      <c r="I1968" s="1"/>
    </row>
    <row r="1969" spans="8:9" x14ac:dyDescent="0.2">
      <c r="H1969" s="1"/>
      <c r="I1969" s="1"/>
    </row>
    <row r="1970" spans="8:9" x14ac:dyDescent="0.2">
      <c r="H1970" s="1"/>
      <c r="I1970" s="1"/>
    </row>
    <row r="1971" spans="8:9" x14ac:dyDescent="0.2">
      <c r="H1971" s="1"/>
      <c r="I1971" s="1"/>
    </row>
    <row r="1972" spans="8:9" x14ac:dyDescent="0.2">
      <c r="H1972" s="1"/>
      <c r="I1972" s="1"/>
    </row>
    <row r="1973" spans="8:9" x14ac:dyDescent="0.2">
      <c r="H1973" s="1"/>
      <c r="I1973" s="1"/>
    </row>
    <row r="1974" spans="8:9" x14ac:dyDescent="0.2">
      <c r="H1974" s="1"/>
      <c r="I1974" s="1"/>
    </row>
    <row r="1975" spans="8:9" x14ac:dyDescent="0.2">
      <c r="H1975" s="1"/>
      <c r="I1975" s="1"/>
    </row>
    <row r="1976" spans="8:9" x14ac:dyDescent="0.2">
      <c r="H1976" s="1"/>
      <c r="I1976" s="1"/>
    </row>
    <row r="1977" spans="8:9" x14ac:dyDescent="0.2">
      <c r="H1977" s="1"/>
      <c r="I1977" s="1"/>
    </row>
    <row r="1978" spans="8:9" x14ac:dyDescent="0.2">
      <c r="H1978" s="1"/>
      <c r="I1978" s="1"/>
    </row>
    <row r="1979" spans="8:9" x14ac:dyDescent="0.2">
      <c r="H1979" s="1"/>
      <c r="I1979" s="1"/>
    </row>
    <row r="1980" spans="8:9" x14ac:dyDescent="0.2">
      <c r="H1980" s="1"/>
      <c r="I1980" s="1"/>
    </row>
    <row r="1981" spans="8:9" x14ac:dyDescent="0.2">
      <c r="H1981" s="1"/>
      <c r="I1981" s="1"/>
    </row>
    <row r="1982" spans="8:9" x14ac:dyDescent="0.2">
      <c r="H1982" s="1"/>
      <c r="I1982" s="1"/>
    </row>
    <row r="1983" spans="8:9" x14ac:dyDescent="0.2">
      <c r="H1983" s="1"/>
      <c r="I1983" s="1"/>
    </row>
    <row r="1984" spans="8:9" x14ac:dyDescent="0.2">
      <c r="H1984" s="1"/>
      <c r="I1984" s="1"/>
    </row>
    <row r="1985" spans="8:9" x14ac:dyDescent="0.2">
      <c r="H1985" s="1"/>
      <c r="I1985" s="1"/>
    </row>
    <row r="1986" spans="8:9" x14ac:dyDescent="0.2">
      <c r="H1986" s="1"/>
      <c r="I1986" s="1"/>
    </row>
    <row r="1987" spans="8:9" x14ac:dyDescent="0.2">
      <c r="H1987" s="1"/>
      <c r="I1987" s="1"/>
    </row>
    <row r="1988" spans="8:9" x14ac:dyDescent="0.2">
      <c r="H1988" s="1"/>
      <c r="I1988" s="1"/>
    </row>
    <row r="1989" spans="8:9" x14ac:dyDescent="0.2">
      <c r="H1989" s="1"/>
      <c r="I1989" s="1"/>
    </row>
    <row r="1990" spans="8:9" x14ac:dyDescent="0.2">
      <c r="H1990" s="1"/>
      <c r="I1990" s="1"/>
    </row>
    <row r="1991" spans="8:9" x14ac:dyDescent="0.2">
      <c r="H1991" s="1"/>
      <c r="I1991" s="1"/>
    </row>
    <row r="1992" spans="8:9" x14ac:dyDescent="0.2">
      <c r="H1992" s="1"/>
      <c r="I1992" s="1"/>
    </row>
    <row r="1993" spans="8:9" x14ac:dyDescent="0.2">
      <c r="H1993" s="1"/>
      <c r="I1993" s="1"/>
    </row>
    <row r="1994" spans="8:9" x14ac:dyDescent="0.2">
      <c r="H1994" s="1"/>
      <c r="I1994" s="1"/>
    </row>
    <row r="1995" spans="8:9" x14ac:dyDescent="0.2">
      <c r="H1995" s="1"/>
      <c r="I1995" s="1"/>
    </row>
    <row r="1996" spans="8:9" x14ac:dyDescent="0.2">
      <c r="H1996" s="1"/>
      <c r="I1996" s="1"/>
    </row>
    <row r="1997" spans="8:9" x14ac:dyDescent="0.2">
      <c r="H1997" s="1"/>
      <c r="I1997" s="1"/>
    </row>
    <row r="1998" spans="8:9" x14ac:dyDescent="0.2">
      <c r="H1998" s="1"/>
      <c r="I1998" s="1"/>
    </row>
    <row r="1999" spans="8:9" x14ac:dyDescent="0.2">
      <c r="H1999" s="1"/>
      <c r="I1999" s="1"/>
    </row>
    <row r="2000" spans="8:9" x14ac:dyDescent="0.2">
      <c r="H2000" s="1"/>
      <c r="I2000" s="1"/>
    </row>
    <row r="2001" spans="8:9" x14ac:dyDescent="0.2">
      <c r="H2001" s="1"/>
      <c r="I2001" s="1"/>
    </row>
    <row r="2002" spans="8:9" x14ac:dyDescent="0.2">
      <c r="H2002" s="1"/>
      <c r="I2002" s="1"/>
    </row>
    <row r="2003" spans="8:9" x14ac:dyDescent="0.2">
      <c r="H2003" s="1"/>
      <c r="I2003" s="1"/>
    </row>
    <row r="2004" spans="8:9" x14ac:dyDescent="0.2">
      <c r="H2004" s="1"/>
      <c r="I2004" s="1"/>
    </row>
    <row r="2005" spans="8:9" x14ac:dyDescent="0.2">
      <c r="H2005" s="1"/>
      <c r="I2005" s="1"/>
    </row>
    <row r="2006" spans="8:9" x14ac:dyDescent="0.2">
      <c r="H2006" s="1"/>
      <c r="I2006" s="1"/>
    </row>
    <row r="2007" spans="8:9" x14ac:dyDescent="0.2">
      <c r="H2007" s="1"/>
      <c r="I2007" s="1"/>
    </row>
    <row r="2008" spans="8:9" x14ac:dyDescent="0.2">
      <c r="H2008" s="1"/>
      <c r="I2008" s="1"/>
    </row>
    <row r="2009" spans="8:9" x14ac:dyDescent="0.2">
      <c r="H2009" s="1"/>
      <c r="I2009" s="1"/>
    </row>
    <row r="2010" spans="8:9" x14ac:dyDescent="0.2">
      <c r="H2010" s="1"/>
      <c r="I2010" s="1"/>
    </row>
    <row r="2011" spans="8:9" x14ac:dyDescent="0.2">
      <c r="H2011" s="1"/>
      <c r="I2011" s="1"/>
    </row>
    <row r="2012" spans="8:9" x14ac:dyDescent="0.2">
      <c r="H2012" s="1"/>
      <c r="I2012" s="1"/>
    </row>
    <row r="2013" spans="8:9" x14ac:dyDescent="0.2">
      <c r="H2013" s="1"/>
      <c r="I2013" s="1"/>
    </row>
    <row r="2014" spans="8:9" x14ac:dyDescent="0.2">
      <c r="H2014" s="1"/>
      <c r="I2014" s="1"/>
    </row>
    <row r="2015" spans="8:9" x14ac:dyDescent="0.2">
      <c r="H2015" s="1"/>
      <c r="I2015" s="1"/>
    </row>
    <row r="2016" spans="8:9" x14ac:dyDescent="0.2">
      <c r="H2016" s="1"/>
      <c r="I2016" s="1"/>
    </row>
    <row r="2017" spans="8:9" x14ac:dyDescent="0.2">
      <c r="H2017" s="1"/>
      <c r="I2017" s="1"/>
    </row>
    <row r="2018" spans="8:9" x14ac:dyDescent="0.2">
      <c r="H2018" s="1"/>
      <c r="I2018" s="1"/>
    </row>
    <row r="2019" spans="8:9" x14ac:dyDescent="0.2">
      <c r="H2019" s="1"/>
      <c r="I2019" s="1"/>
    </row>
    <row r="2020" spans="8:9" x14ac:dyDescent="0.2">
      <c r="H2020" s="1"/>
      <c r="I2020" s="1"/>
    </row>
    <row r="2021" spans="8:9" x14ac:dyDescent="0.2">
      <c r="H2021" s="1"/>
      <c r="I2021" s="1"/>
    </row>
    <row r="2022" spans="8:9" x14ac:dyDescent="0.2">
      <c r="H2022" s="1"/>
      <c r="I2022" s="1"/>
    </row>
    <row r="2023" spans="8:9" x14ac:dyDescent="0.2">
      <c r="H2023" s="1"/>
      <c r="I2023" s="1"/>
    </row>
    <row r="2024" spans="8:9" x14ac:dyDescent="0.2">
      <c r="H2024" s="1"/>
      <c r="I2024" s="1"/>
    </row>
    <row r="2025" spans="8:9" x14ac:dyDescent="0.2">
      <c r="H2025" s="1"/>
      <c r="I2025" s="1"/>
    </row>
    <row r="2026" spans="8:9" x14ac:dyDescent="0.2">
      <c r="H2026" s="1"/>
      <c r="I2026" s="1"/>
    </row>
    <row r="2027" spans="8:9" x14ac:dyDescent="0.2">
      <c r="H2027" s="1"/>
      <c r="I2027" s="1"/>
    </row>
    <row r="2028" spans="8:9" x14ac:dyDescent="0.2">
      <c r="H2028" s="1"/>
      <c r="I2028" s="1"/>
    </row>
    <row r="2029" spans="8:9" x14ac:dyDescent="0.2">
      <c r="H2029" s="1"/>
      <c r="I2029" s="1"/>
    </row>
    <row r="2030" spans="8:9" x14ac:dyDescent="0.2">
      <c r="H2030" s="1"/>
      <c r="I2030" s="1"/>
    </row>
    <row r="2031" spans="8:9" x14ac:dyDescent="0.2">
      <c r="H2031" s="1"/>
      <c r="I2031" s="1"/>
    </row>
    <row r="2032" spans="8:9" x14ac:dyDescent="0.2">
      <c r="H2032" s="1"/>
      <c r="I2032" s="1"/>
    </row>
    <row r="2033" spans="8:9" x14ac:dyDescent="0.2">
      <c r="H2033" s="1"/>
      <c r="I2033" s="1"/>
    </row>
    <row r="2034" spans="8:9" x14ac:dyDescent="0.2">
      <c r="H2034" s="1"/>
      <c r="I2034" s="1"/>
    </row>
    <row r="2035" spans="8:9" x14ac:dyDescent="0.2">
      <c r="H2035" s="1"/>
      <c r="I2035" s="1"/>
    </row>
    <row r="2036" spans="8:9" x14ac:dyDescent="0.2">
      <c r="H2036" s="1"/>
      <c r="I2036" s="1"/>
    </row>
    <row r="2037" spans="8:9" x14ac:dyDescent="0.2">
      <c r="H2037" s="1"/>
      <c r="I2037" s="1"/>
    </row>
    <row r="2038" spans="8:9" x14ac:dyDescent="0.2">
      <c r="H2038" s="1"/>
      <c r="I2038" s="1"/>
    </row>
    <row r="2039" spans="8:9" x14ac:dyDescent="0.2">
      <c r="H2039" s="1"/>
      <c r="I2039" s="1"/>
    </row>
    <row r="2040" spans="8:9" x14ac:dyDescent="0.2">
      <c r="H2040" s="1"/>
      <c r="I2040" s="1"/>
    </row>
    <row r="2041" spans="8:9" x14ac:dyDescent="0.2">
      <c r="H2041" s="1"/>
      <c r="I2041" s="1"/>
    </row>
    <row r="2042" spans="8:9" x14ac:dyDescent="0.2">
      <c r="H2042" s="1"/>
      <c r="I2042" s="1"/>
    </row>
    <row r="2043" spans="8:9" x14ac:dyDescent="0.2">
      <c r="H2043" s="1"/>
      <c r="I2043" s="1"/>
    </row>
    <row r="2044" spans="8:9" x14ac:dyDescent="0.2">
      <c r="H2044" s="1"/>
      <c r="I2044" s="1"/>
    </row>
    <row r="2045" spans="8:9" x14ac:dyDescent="0.2">
      <c r="H2045" s="1"/>
      <c r="I2045" s="1"/>
    </row>
    <row r="2046" spans="8:9" x14ac:dyDescent="0.2">
      <c r="H2046" s="1"/>
      <c r="I2046" s="1"/>
    </row>
    <row r="2047" spans="8:9" x14ac:dyDescent="0.2">
      <c r="H2047" s="1"/>
      <c r="I2047" s="1"/>
    </row>
    <row r="2048" spans="8:9" x14ac:dyDescent="0.2">
      <c r="H2048" s="1"/>
      <c r="I2048" s="1"/>
    </row>
    <row r="2049" spans="8:9" x14ac:dyDescent="0.2">
      <c r="H2049" s="1"/>
      <c r="I2049" s="1"/>
    </row>
    <row r="2050" spans="8:9" x14ac:dyDescent="0.2">
      <c r="H2050" s="1"/>
      <c r="I2050" s="1"/>
    </row>
    <row r="2051" spans="8:9" x14ac:dyDescent="0.2">
      <c r="H2051" s="1"/>
      <c r="I2051" s="1"/>
    </row>
    <row r="2052" spans="8:9" x14ac:dyDescent="0.2">
      <c r="H2052" s="1"/>
      <c r="I2052" s="1"/>
    </row>
    <row r="2053" spans="8:9" x14ac:dyDescent="0.2">
      <c r="H2053" s="1"/>
      <c r="I2053" s="1"/>
    </row>
    <row r="2054" spans="8:9" x14ac:dyDescent="0.2">
      <c r="H2054" s="1"/>
      <c r="I2054" s="1"/>
    </row>
    <row r="2055" spans="8:9" x14ac:dyDescent="0.2">
      <c r="H2055" s="1"/>
      <c r="I2055" s="1"/>
    </row>
    <row r="2056" spans="8:9" x14ac:dyDescent="0.2">
      <c r="H2056" s="1"/>
      <c r="I2056" s="1"/>
    </row>
    <row r="2057" spans="8:9" x14ac:dyDescent="0.2">
      <c r="H2057" s="1"/>
      <c r="I2057" s="1"/>
    </row>
    <row r="2058" spans="8:9" x14ac:dyDescent="0.2">
      <c r="H2058" s="1"/>
      <c r="I2058" s="1"/>
    </row>
    <row r="2059" spans="8:9" x14ac:dyDescent="0.2">
      <c r="H2059" s="1"/>
      <c r="I2059" s="1"/>
    </row>
    <row r="2060" spans="8:9" x14ac:dyDescent="0.2">
      <c r="H2060" s="1"/>
      <c r="I2060" s="1"/>
    </row>
    <row r="2061" spans="8:9" x14ac:dyDescent="0.2">
      <c r="H2061" s="1"/>
      <c r="I2061" s="1"/>
    </row>
    <row r="2062" spans="8:9" x14ac:dyDescent="0.2">
      <c r="H2062" s="1"/>
      <c r="I2062" s="1"/>
    </row>
    <row r="2063" spans="8:9" x14ac:dyDescent="0.2">
      <c r="H2063" s="1"/>
      <c r="I2063" s="1"/>
    </row>
    <row r="2064" spans="8:9" x14ac:dyDescent="0.2">
      <c r="H2064" s="1"/>
      <c r="I2064" s="1"/>
    </row>
    <row r="2065" spans="8:9" x14ac:dyDescent="0.2">
      <c r="H2065" s="1"/>
      <c r="I2065" s="1"/>
    </row>
    <row r="2066" spans="8:9" x14ac:dyDescent="0.2">
      <c r="H2066" s="1"/>
      <c r="I2066" s="1"/>
    </row>
    <row r="2067" spans="8:9" x14ac:dyDescent="0.2">
      <c r="H2067" s="1"/>
      <c r="I2067" s="1"/>
    </row>
    <row r="2068" spans="8:9" x14ac:dyDescent="0.2">
      <c r="H2068" s="1"/>
      <c r="I2068" s="1"/>
    </row>
    <row r="2069" spans="8:9" x14ac:dyDescent="0.2">
      <c r="H2069" s="1"/>
      <c r="I2069" s="1"/>
    </row>
    <row r="2070" spans="8:9" x14ac:dyDescent="0.2">
      <c r="H2070" s="1"/>
      <c r="I2070" s="1"/>
    </row>
    <row r="2071" spans="8:9" x14ac:dyDescent="0.2">
      <c r="H2071" s="1"/>
      <c r="I2071" s="1"/>
    </row>
    <row r="2072" spans="8:9" x14ac:dyDescent="0.2">
      <c r="H2072" s="1"/>
      <c r="I2072" s="1"/>
    </row>
    <row r="2073" spans="8:9" x14ac:dyDescent="0.2">
      <c r="H2073" s="1"/>
      <c r="I2073" s="1"/>
    </row>
    <row r="2074" spans="8:9" x14ac:dyDescent="0.2">
      <c r="H2074" s="1"/>
      <c r="I2074" s="1"/>
    </row>
    <row r="2075" spans="8:9" x14ac:dyDescent="0.2">
      <c r="H2075" s="1"/>
      <c r="I2075" s="1"/>
    </row>
    <row r="2076" spans="8:9" x14ac:dyDescent="0.2">
      <c r="H2076" s="1"/>
      <c r="I2076" s="1"/>
    </row>
    <row r="2077" spans="8:9" x14ac:dyDescent="0.2">
      <c r="H2077" s="1"/>
      <c r="I2077" s="1"/>
    </row>
    <row r="2078" spans="8:9" x14ac:dyDescent="0.2">
      <c r="H2078" s="1"/>
      <c r="I2078" s="1"/>
    </row>
    <row r="2079" spans="8:9" x14ac:dyDescent="0.2">
      <c r="H2079" s="1"/>
      <c r="I2079" s="1"/>
    </row>
    <row r="2080" spans="8:9" x14ac:dyDescent="0.2">
      <c r="H2080" s="1"/>
      <c r="I2080" s="1"/>
    </row>
    <row r="2081" spans="8:9" x14ac:dyDescent="0.2">
      <c r="H2081" s="1"/>
      <c r="I2081" s="1"/>
    </row>
    <row r="2082" spans="8:9" x14ac:dyDescent="0.2">
      <c r="H2082" s="1"/>
      <c r="I2082" s="1"/>
    </row>
    <row r="2083" spans="8:9" x14ac:dyDescent="0.2">
      <c r="H2083" s="1"/>
      <c r="I2083" s="1"/>
    </row>
    <row r="2084" spans="8:9" x14ac:dyDescent="0.2">
      <c r="H2084" s="1"/>
      <c r="I2084" s="1"/>
    </row>
    <row r="2085" spans="8:9" x14ac:dyDescent="0.2">
      <c r="H2085" s="1"/>
      <c r="I2085" s="1"/>
    </row>
    <row r="2086" spans="8:9" x14ac:dyDescent="0.2">
      <c r="H2086" s="1"/>
      <c r="I2086" s="1"/>
    </row>
    <row r="2087" spans="8:9" x14ac:dyDescent="0.2">
      <c r="H2087" s="1"/>
      <c r="I2087" s="1"/>
    </row>
    <row r="2088" spans="8:9" x14ac:dyDescent="0.2">
      <c r="H2088" s="1"/>
      <c r="I2088" s="1"/>
    </row>
    <row r="2089" spans="8:9" x14ac:dyDescent="0.2">
      <c r="H2089" s="1"/>
      <c r="I2089" s="1"/>
    </row>
    <row r="2090" spans="8:9" x14ac:dyDescent="0.2">
      <c r="H2090" s="1"/>
      <c r="I2090" s="1"/>
    </row>
    <row r="2091" spans="8:9" x14ac:dyDescent="0.2">
      <c r="H2091" s="1"/>
      <c r="I2091" s="1"/>
    </row>
    <row r="2092" spans="8:9" x14ac:dyDescent="0.2">
      <c r="H2092" s="1"/>
      <c r="I2092" s="1"/>
    </row>
    <row r="2093" spans="8:9" x14ac:dyDescent="0.2">
      <c r="H2093" s="1"/>
      <c r="I2093" s="1"/>
    </row>
    <row r="2094" spans="8:9" x14ac:dyDescent="0.2">
      <c r="H2094" s="1"/>
      <c r="I2094" s="1"/>
    </row>
    <row r="2095" spans="8:9" x14ac:dyDescent="0.2">
      <c r="H2095" s="1"/>
      <c r="I2095" s="1"/>
    </row>
    <row r="2096" spans="8:9" x14ac:dyDescent="0.2">
      <c r="H2096" s="1"/>
      <c r="I2096" s="1"/>
    </row>
    <row r="2097" spans="8:9" x14ac:dyDescent="0.2">
      <c r="H2097" s="1"/>
      <c r="I2097" s="1"/>
    </row>
    <row r="2098" spans="8:9" x14ac:dyDescent="0.2">
      <c r="H2098" s="1"/>
      <c r="I2098" s="1"/>
    </row>
    <row r="2099" spans="8:9" x14ac:dyDescent="0.2">
      <c r="H2099" s="1"/>
      <c r="I2099" s="1"/>
    </row>
    <row r="2100" spans="8:9" x14ac:dyDescent="0.2">
      <c r="H2100" s="1"/>
      <c r="I2100" s="1"/>
    </row>
    <row r="2101" spans="8:9" x14ac:dyDescent="0.2">
      <c r="H2101" s="1"/>
      <c r="I2101" s="1"/>
    </row>
    <row r="2102" spans="8:9" x14ac:dyDescent="0.2">
      <c r="H2102" s="1"/>
      <c r="I2102" s="1"/>
    </row>
    <row r="2103" spans="8:9" x14ac:dyDescent="0.2">
      <c r="H2103" s="1"/>
      <c r="I2103" s="1"/>
    </row>
    <row r="2104" spans="8:9" x14ac:dyDescent="0.2">
      <c r="H2104" s="1"/>
      <c r="I2104" s="1"/>
    </row>
    <row r="2105" spans="8:9" x14ac:dyDescent="0.2">
      <c r="H2105" s="1"/>
      <c r="I2105" s="1"/>
    </row>
    <row r="2106" spans="8:9" x14ac:dyDescent="0.2">
      <c r="H2106" s="1"/>
      <c r="I2106" s="1"/>
    </row>
    <row r="2107" spans="8:9" x14ac:dyDescent="0.2">
      <c r="H2107" s="1"/>
      <c r="I2107" s="1"/>
    </row>
    <row r="2108" spans="8:9" x14ac:dyDescent="0.2">
      <c r="H2108" s="1"/>
      <c r="I2108" s="1"/>
    </row>
    <row r="2109" spans="8:9" x14ac:dyDescent="0.2">
      <c r="H2109" s="1"/>
      <c r="I2109" s="1"/>
    </row>
    <row r="2110" spans="8:9" x14ac:dyDescent="0.2">
      <c r="H2110" s="1"/>
      <c r="I2110" s="1"/>
    </row>
    <row r="2111" spans="8:9" x14ac:dyDescent="0.2">
      <c r="H2111" s="1"/>
      <c r="I2111" s="1"/>
    </row>
    <row r="2112" spans="8:9" x14ac:dyDescent="0.2">
      <c r="H2112" s="1"/>
      <c r="I2112" s="1"/>
    </row>
    <row r="2113" spans="8:9" x14ac:dyDescent="0.2">
      <c r="H2113" s="1"/>
      <c r="I2113" s="1"/>
    </row>
    <row r="2114" spans="8:9" x14ac:dyDescent="0.2">
      <c r="H2114" s="1"/>
      <c r="I2114" s="1"/>
    </row>
    <row r="2115" spans="8:9" x14ac:dyDescent="0.2">
      <c r="H2115" s="1"/>
      <c r="I2115" s="1"/>
    </row>
    <row r="2116" spans="8:9" x14ac:dyDescent="0.2">
      <c r="H2116" s="1"/>
      <c r="I2116" s="1"/>
    </row>
    <row r="2117" spans="8:9" x14ac:dyDescent="0.2">
      <c r="H2117" s="1"/>
      <c r="I2117" s="1"/>
    </row>
    <row r="2118" spans="8:9" x14ac:dyDescent="0.2">
      <c r="H2118" s="1"/>
      <c r="I2118" s="1"/>
    </row>
    <row r="2119" spans="8:9" x14ac:dyDescent="0.2">
      <c r="H2119" s="1"/>
      <c r="I2119" s="1"/>
    </row>
    <row r="2120" spans="8:9" x14ac:dyDescent="0.2">
      <c r="H2120" s="1"/>
      <c r="I2120" s="1"/>
    </row>
    <row r="2121" spans="8:9" x14ac:dyDescent="0.2">
      <c r="H2121" s="1"/>
      <c r="I2121" s="1"/>
    </row>
    <row r="2122" spans="8:9" x14ac:dyDescent="0.2">
      <c r="H2122" s="1"/>
      <c r="I2122" s="1"/>
    </row>
    <row r="2123" spans="8:9" x14ac:dyDescent="0.2">
      <c r="H2123" s="1"/>
      <c r="I2123" s="1"/>
    </row>
    <row r="2124" spans="8:9" x14ac:dyDescent="0.2">
      <c r="H2124" s="1"/>
      <c r="I2124" s="1"/>
    </row>
    <row r="2125" spans="8:9" x14ac:dyDescent="0.2">
      <c r="H2125" s="1"/>
      <c r="I2125" s="1"/>
    </row>
    <row r="2126" spans="8:9" x14ac:dyDescent="0.2">
      <c r="H2126" s="1"/>
      <c r="I2126" s="1"/>
    </row>
    <row r="2127" spans="8:9" x14ac:dyDescent="0.2">
      <c r="H2127" s="1"/>
      <c r="I2127" s="1"/>
    </row>
    <row r="2128" spans="8:9" x14ac:dyDescent="0.2">
      <c r="H2128" s="1"/>
      <c r="I2128" s="1"/>
    </row>
    <row r="2129" spans="8:9" x14ac:dyDescent="0.2">
      <c r="H2129" s="1"/>
      <c r="I2129" s="1"/>
    </row>
    <row r="2130" spans="8:9" x14ac:dyDescent="0.2">
      <c r="H2130" s="1"/>
      <c r="I2130" s="1"/>
    </row>
    <row r="2131" spans="8:9" x14ac:dyDescent="0.2">
      <c r="H2131" s="1"/>
      <c r="I2131" s="1"/>
    </row>
    <row r="2132" spans="8:9" x14ac:dyDescent="0.2">
      <c r="H2132" s="1"/>
      <c r="I2132" s="1"/>
    </row>
    <row r="2133" spans="8:9" x14ac:dyDescent="0.2">
      <c r="H2133" s="1"/>
      <c r="I2133" s="1"/>
    </row>
    <row r="2134" spans="8:9" x14ac:dyDescent="0.2">
      <c r="H2134" s="1"/>
      <c r="I2134" s="1"/>
    </row>
    <row r="2135" spans="8:9" x14ac:dyDescent="0.2">
      <c r="H2135" s="1"/>
      <c r="I2135" s="1"/>
    </row>
    <row r="2136" spans="8:9" x14ac:dyDescent="0.2">
      <c r="H2136" s="1"/>
      <c r="I2136" s="1"/>
    </row>
    <row r="2137" spans="8:9" x14ac:dyDescent="0.2">
      <c r="H2137" s="1"/>
      <c r="I2137" s="1"/>
    </row>
    <row r="2138" spans="8:9" x14ac:dyDescent="0.2">
      <c r="H2138" s="1"/>
      <c r="I2138" s="1"/>
    </row>
    <row r="2139" spans="8:9" x14ac:dyDescent="0.2">
      <c r="H2139" s="1"/>
      <c r="I2139" s="1"/>
    </row>
    <row r="2140" spans="8:9" x14ac:dyDescent="0.2">
      <c r="H2140" s="1"/>
      <c r="I2140" s="1"/>
    </row>
    <row r="2141" spans="8:9" x14ac:dyDescent="0.2">
      <c r="H2141" s="1"/>
      <c r="I2141" s="1"/>
    </row>
    <row r="2142" spans="8:9" x14ac:dyDescent="0.2">
      <c r="H2142" s="1"/>
      <c r="I2142" s="1"/>
    </row>
    <row r="2143" spans="8:9" x14ac:dyDescent="0.2">
      <c r="H2143" s="1"/>
      <c r="I2143" s="1"/>
    </row>
    <row r="2144" spans="8:9" x14ac:dyDescent="0.2">
      <c r="H2144" s="1"/>
      <c r="I2144" s="1"/>
    </row>
    <row r="2145" spans="8:9" x14ac:dyDescent="0.2">
      <c r="H2145" s="1"/>
      <c r="I2145" s="1"/>
    </row>
    <row r="2146" spans="8:9" x14ac:dyDescent="0.2">
      <c r="H2146" s="1"/>
      <c r="I2146" s="1"/>
    </row>
    <row r="2147" spans="8:9" x14ac:dyDescent="0.2">
      <c r="H2147" s="1"/>
      <c r="I2147" s="1"/>
    </row>
    <row r="2148" spans="8:9" x14ac:dyDescent="0.2">
      <c r="H2148" s="1"/>
      <c r="I2148" s="1"/>
    </row>
    <row r="2149" spans="8:9" x14ac:dyDescent="0.2">
      <c r="H2149" s="1"/>
      <c r="I2149" s="1"/>
    </row>
    <row r="2150" spans="8:9" x14ac:dyDescent="0.2">
      <c r="H2150" s="1"/>
      <c r="I2150" s="1"/>
    </row>
    <row r="2151" spans="8:9" x14ac:dyDescent="0.2">
      <c r="H2151" s="1"/>
      <c r="I2151" s="1"/>
    </row>
    <row r="2152" spans="8:9" x14ac:dyDescent="0.2">
      <c r="H2152" s="1"/>
      <c r="I2152" s="1"/>
    </row>
    <row r="2153" spans="8:9" x14ac:dyDescent="0.2">
      <c r="H2153" s="1"/>
      <c r="I2153" s="1"/>
    </row>
    <row r="2154" spans="8:9" x14ac:dyDescent="0.2">
      <c r="H2154" s="1"/>
      <c r="I2154" s="1"/>
    </row>
    <row r="2155" spans="8:9" x14ac:dyDescent="0.2">
      <c r="H2155" s="1"/>
      <c r="I2155" s="1"/>
    </row>
    <row r="2156" spans="8:9" x14ac:dyDescent="0.2">
      <c r="H2156" s="1"/>
      <c r="I2156" s="1"/>
    </row>
    <row r="2157" spans="8:9" x14ac:dyDescent="0.2">
      <c r="H2157" s="1"/>
      <c r="I2157" s="1"/>
    </row>
    <row r="2158" spans="8:9" x14ac:dyDescent="0.2">
      <c r="H2158" s="1"/>
      <c r="I2158" s="1"/>
    </row>
    <row r="2159" spans="8:9" x14ac:dyDescent="0.2">
      <c r="H2159" s="1"/>
      <c r="I2159" s="1"/>
    </row>
    <row r="2160" spans="8:9" x14ac:dyDescent="0.2">
      <c r="H2160" s="1"/>
      <c r="I2160" s="1"/>
    </row>
    <row r="2161" spans="8:9" x14ac:dyDescent="0.2">
      <c r="H2161" s="1"/>
      <c r="I2161" s="1"/>
    </row>
    <row r="2162" spans="8:9" x14ac:dyDescent="0.2">
      <c r="H2162" s="1"/>
      <c r="I2162" s="1"/>
    </row>
    <row r="2163" spans="8:9" x14ac:dyDescent="0.2">
      <c r="H2163" s="1"/>
      <c r="I2163" s="1"/>
    </row>
    <row r="2164" spans="8:9" x14ac:dyDescent="0.2">
      <c r="H2164" s="1"/>
      <c r="I2164" s="1"/>
    </row>
    <row r="2165" spans="8:9" x14ac:dyDescent="0.2">
      <c r="H2165" s="1"/>
      <c r="I2165" s="1"/>
    </row>
    <row r="2166" spans="8:9" x14ac:dyDescent="0.2">
      <c r="H2166" s="1"/>
      <c r="I2166" s="1"/>
    </row>
    <row r="2167" spans="8:9" x14ac:dyDescent="0.2">
      <c r="H2167" s="1"/>
      <c r="I2167" s="1"/>
    </row>
    <row r="2168" spans="8:9" x14ac:dyDescent="0.2">
      <c r="H2168" s="1"/>
      <c r="I2168" s="1"/>
    </row>
    <row r="2169" spans="8:9" x14ac:dyDescent="0.2">
      <c r="H2169" s="1"/>
      <c r="I2169" s="1"/>
    </row>
    <row r="2170" spans="8:9" x14ac:dyDescent="0.2">
      <c r="H2170" s="1"/>
      <c r="I2170" s="1"/>
    </row>
    <row r="2171" spans="8:9" x14ac:dyDescent="0.2">
      <c r="H2171" s="1"/>
      <c r="I2171" s="1"/>
    </row>
    <row r="2172" spans="8:9" x14ac:dyDescent="0.2">
      <c r="H2172" s="1"/>
      <c r="I2172" s="1"/>
    </row>
    <row r="2173" spans="8:9" x14ac:dyDescent="0.2">
      <c r="H2173" s="1"/>
      <c r="I2173" s="1"/>
    </row>
    <row r="2174" spans="8:9" x14ac:dyDescent="0.2">
      <c r="H2174" s="1"/>
      <c r="I2174" s="1"/>
    </row>
    <row r="2175" spans="8:9" x14ac:dyDescent="0.2">
      <c r="H2175" s="1"/>
      <c r="I2175" s="1"/>
    </row>
    <row r="2176" spans="8:9" x14ac:dyDescent="0.2">
      <c r="H2176" s="1"/>
      <c r="I2176" s="1"/>
    </row>
    <row r="2177" spans="8:9" x14ac:dyDescent="0.2">
      <c r="H2177" s="1"/>
      <c r="I2177" s="1"/>
    </row>
    <row r="2178" spans="8:9" x14ac:dyDescent="0.2">
      <c r="H2178" s="1"/>
      <c r="I2178" s="1"/>
    </row>
    <row r="2179" spans="8:9" x14ac:dyDescent="0.2">
      <c r="H2179" s="1"/>
      <c r="I2179" s="1"/>
    </row>
    <row r="2180" spans="8:9" x14ac:dyDescent="0.2">
      <c r="H2180" s="1"/>
      <c r="I2180" s="1"/>
    </row>
    <row r="2181" spans="8:9" x14ac:dyDescent="0.2">
      <c r="H2181" s="1"/>
      <c r="I2181" s="1"/>
    </row>
    <row r="2182" spans="8:9" x14ac:dyDescent="0.2">
      <c r="H2182" s="1"/>
      <c r="I2182" s="1"/>
    </row>
    <row r="2183" spans="8:9" x14ac:dyDescent="0.2">
      <c r="H2183" s="1"/>
      <c r="I2183" s="1"/>
    </row>
    <row r="2184" spans="8:9" x14ac:dyDescent="0.2">
      <c r="H2184" s="1"/>
      <c r="I2184" s="1"/>
    </row>
    <row r="2185" spans="8:9" x14ac:dyDescent="0.2">
      <c r="H2185" s="1"/>
      <c r="I2185" s="1"/>
    </row>
    <row r="2186" spans="8:9" x14ac:dyDescent="0.2">
      <c r="H2186" s="1"/>
      <c r="I2186" s="1"/>
    </row>
    <row r="2187" spans="8:9" x14ac:dyDescent="0.2">
      <c r="H2187" s="1"/>
      <c r="I2187" s="1"/>
    </row>
    <row r="2188" spans="8:9" x14ac:dyDescent="0.2">
      <c r="H2188" s="1"/>
      <c r="I2188" s="1"/>
    </row>
    <row r="2189" spans="8:9" x14ac:dyDescent="0.2">
      <c r="H2189" s="1"/>
      <c r="I2189" s="1"/>
    </row>
    <row r="2190" spans="8:9" x14ac:dyDescent="0.2">
      <c r="H2190" s="1"/>
      <c r="I2190" s="1"/>
    </row>
    <row r="2191" spans="8:9" x14ac:dyDescent="0.2">
      <c r="H2191" s="1"/>
      <c r="I2191" s="1"/>
    </row>
    <row r="2192" spans="8:9" x14ac:dyDescent="0.2">
      <c r="H2192" s="1"/>
      <c r="I2192" s="1"/>
    </row>
    <row r="2193" spans="8:9" x14ac:dyDescent="0.2">
      <c r="H2193" s="1"/>
      <c r="I2193" s="1"/>
    </row>
    <row r="2194" spans="8:9" x14ac:dyDescent="0.2">
      <c r="H2194" s="1"/>
      <c r="I2194" s="1"/>
    </row>
    <row r="2195" spans="8:9" x14ac:dyDescent="0.2">
      <c r="H2195" s="1"/>
      <c r="I2195" s="1"/>
    </row>
    <row r="2196" spans="8:9" x14ac:dyDescent="0.2">
      <c r="H2196" s="1"/>
      <c r="I2196" s="1"/>
    </row>
    <row r="2197" spans="8:9" x14ac:dyDescent="0.2">
      <c r="H2197" s="1"/>
      <c r="I2197" s="1"/>
    </row>
    <row r="2198" spans="8:9" x14ac:dyDescent="0.2">
      <c r="H2198" s="1"/>
      <c r="I2198" s="1"/>
    </row>
    <row r="2199" spans="8:9" x14ac:dyDescent="0.2">
      <c r="H2199" s="1"/>
      <c r="I2199" s="1"/>
    </row>
    <row r="2200" spans="8:9" x14ac:dyDescent="0.2">
      <c r="H2200" s="1"/>
      <c r="I2200" s="1"/>
    </row>
    <row r="2201" spans="8:9" x14ac:dyDescent="0.2">
      <c r="H2201" s="1"/>
      <c r="I2201" s="1"/>
    </row>
    <row r="2202" spans="8:9" x14ac:dyDescent="0.2">
      <c r="H2202" s="1"/>
      <c r="I2202" s="1"/>
    </row>
    <row r="2203" spans="8:9" x14ac:dyDescent="0.2">
      <c r="H2203" s="1"/>
      <c r="I2203" s="1"/>
    </row>
    <row r="2204" spans="8:9" x14ac:dyDescent="0.2">
      <c r="H2204" s="1"/>
      <c r="I2204" s="1"/>
    </row>
    <row r="2205" spans="8:9" x14ac:dyDescent="0.2">
      <c r="H2205" s="1"/>
      <c r="I2205" s="1"/>
    </row>
    <row r="2206" spans="8:9" x14ac:dyDescent="0.2">
      <c r="H2206" s="1"/>
      <c r="I2206" s="1"/>
    </row>
    <row r="2207" spans="8:9" x14ac:dyDescent="0.2">
      <c r="H2207" s="1"/>
      <c r="I2207" s="1"/>
    </row>
    <row r="2208" spans="8:9" x14ac:dyDescent="0.2">
      <c r="H2208" s="1"/>
      <c r="I2208" s="1"/>
    </row>
    <row r="2209" spans="8:9" x14ac:dyDescent="0.2">
      <c r="H2209" s="1"/>
      <c r="I2209" s="1"/>
    </row>
    <row r="2210" spans="8:9" x14ac:dyDescent="0.2">
      <c r="H2210" s="1"/>
      <c r="I2210" s="1"/>
    </row>
    <row r="2211" spans="8:9" x14ac:dyDescent="0.2">
      <c r="H2211" s="1"/>
      <c r="I2211" s="1"/>
    </row>
    <row r="2212" spans="8:9" x14ac:dyDescent="0.2">
      <c r="H2212" s="1"/>
      <c r="I2212" s="1"/>
    </row>
    <row r="2213" spans="8:9" x14ac:dyDescent="0.2">
      <c r="H2213" s="1"/>
      <c r="I2213" s="1"/>
    </row>
    <row r="2214" spans="8:9" x14ac:dyDescent="0.2">
      <c r="H2214" s="1"/>
      <c r="I2214" s="1"/>
    </row>
    <row r="2215" spans="8:9" x14ac:dyDescent="0.2">
      <c r="H2215" s="1"/>
      <c r="I2215" s="1"/>
    </row>
    <row r="2216" spans="8:9" x14ac:dyDescent="0.2">
      <c r="H2216" s="1"/>
      <c r="I2216" s="1"/>
    </row>
    <row r="2217" spans="8:9" x14ac:dyDescent="0.2">
      <c r="H2217" s="1"/>
      <c r="I2217" s="1"/>
    </row>
    <row r="2218" spans="8:9" x14ac:dyDescent="0.2">
      <c r="H2218" s="1"/>
      <c r="I2218" s="1"/>
    </row>
    <row r="2219" spans="8:9" x14ac:dyDescent="0.2">
      <c r="H2219" s="1"/>
      <c r="I2219" s="1"/>
    </row>
    <row r="2220" spans="8:9" x14ac:dyDescent="0.2">
      <c r="H2220" s="1"/>
      <c r="I2220" s="1"/>
    </row>
    <row r="2221" spans="8:9" x14ac:dyDescent="0.2">
      <c r="H2221" s="1"/>
      <c r="I2221" s="1"/>
    </row>
    <row r="2222" spans="8:9" x14ac:dyDescent="0.2">
      <c r="H2222" s="1"/>
      <c r="I2222" s="1"/>
    </row>
    <row r="2223" spans="8:9" x14ac:dyDescent="0.2">
      <c r="H2223" s="1"/>
      <c r="I2223" s="1"/>
    </row>
    <row r="2224" spans="8:9" x14ac:dyDescent="0.2">
      <c r="H2224" s="1"/>
      <c r="I2224" s="1"/>
    </row>
    <row r="2225" spans="8:9" x14ac:dyDescent="0.2">
      <c r="H2225" s="1"/>
      <c r="I2225" s="1"/>
    </row>
    <row r="2226" spans="8:9" x14ac:dyDescent="0.2">
      <c r="H2226" s="1"/>
      <c r="I2226" s="1"/>
    </row>
    <row r="2227" spans="8:9" x14ac:dyDescent="0.2">
      <c r="H2227" s="1"/>
      <c r="I2227" s="1"/>
    </row>
    <row r="2228" spans="8:9" x14ac:dyDescent="0.2">
      <c r="H2228" s="1"/>
      <c r="I2228" s="1"/>
    </row>
    <row r="2229" spans="8:9" x14ac:dyDescent="0.2">
      <c r="H2229" s="1"/>
      <c r="I2229" s="1"/>
    </row>
    <row r="2230" spans="8:9" x14ac:dyDescent="0.2">
      <c r="H2230" s="1"/>
      <c r="I2230" s="1"/>
    </row>
    <row r="2231" spans="8:9" x14ac:dyDescent="0.2">
      <c r="H2231" s="1"/>
      <c r="I2231" s="1"/>
    </row>
    <row r="2232" spans="8:9" x14ac:dyDescent="0.2">
      <c r="H2232" s="1"/>
      <c r="I2232" s="1"/>
    </row>
    <row r="2233" spans="8:9" x14ac:dyDescent="0.2">
      <c r="H2233" s="1"/>
      <c r="I2233" s="1"/>
    </row>
    <row r="2234" spans="8:9" x14ac:dyDescent="0.2">
      <c r="H2234" s="1"/>
      <c r="I2234" s="1"/>
    </row>
    <row r="2235" spans="8:9" x14ac:dyDescent="0.2">
      <c r="H2235" s="1"/>
      <c r="I2235" s="1"/>
    </row>
    <row r="2236" spans="8:9" x14ac:dyDescent="0.2">
      <c r="H2236" s="1"/>
      <c r="I2236" s="1"/>
    </row>
    <row r="2237" spans="8:9" x14ac:dyDescent="0.2">
      <c r="H2237" s="1"/>
      <c r="I2237" s="1"/>
    </row>
    <row r="2238" spans="8:9" x14ac:dyDescent="0.2">
      <c r="H2238" s="1"/>
      <c r="I2238" s="1"/>
    </row>
    <row r="2239" spans="8:9" x14ac:dyDescent="0.2">
      <c r="H2239" s="1"/>
      <c r="I2239" s="1"/>
    </row>
    <row r="2240" spans="8:9" x14ac:dyDescent="0.2">
      <c r="H2240" s="1"/>
      <c r="I2240" s="1"/>
    </row>
    <row r="2241" spans="8:9" x14ac:dyDescent="0.2">
      <c r="H2241" s="1"/>
      <c r="I2241" s="1"/>
    </row>
    <row r="2242" spans="8:9" x14ac:dyDescent="0.2">
      <c r="H2242" s="1"/>
      <c r="I2242" s="1"/>
    </row>
    <row r="2243" spans="8:9" x14ac:dyDescent="0.2">
      <c r="H2243" s="1"/>
      <c r="I2243" s="1"/>
    </row>
    <row r="2244" spans="8:9" x14ac:dyDescent="0.2">
      <c r="H2244" s="1"/>
      <c r="I2244" s="1"/>
    </row>
    <row r="2245" spans="8:9" x14ac:dyDescent="0.2">
      <c r="H2245" s="1"/>
      <c r="I2245" s="1"/>
    </row>
    <row r="2246" spans="8:9" x14ac:dyDescent="0.2">
      <c r="H2246" s="1"/>
      <c r="I2246" s="1"/>
    </row>
    <row r="2247" spans="8:9" x14ac:dyDescent="0.2">
      <c r="H2247" s="1"/>
      <c r="I2247" s="1"/>
    </row>
    <row r="2248" spans="8:9" x14ac:dyDescent="0.2">
      <c r="H2248" s="1"/>
      <c r="I2248" s="1"/>
    </row>
    <row r="2249" spans="8:9" x14ac:dyDescent="0.2">
      <c r="H2249" s="1"/>
      <c r="I2249" s="1"/>
    </row>
    <row r="2250" spans="8:9" x14ac:dyDescent="0.2">
      <c r="H2250" s="1"/>
      <c r="I2250" s="1"/>
    </row>
    <row r="2251" spans="8:9" x14ac:dyDescent="0.2">
      <c r="H2251" s="1"/>
      <c r="I2251" s="1"/>
    </row>
    <row r="2252" spans="8:9" x14ac:dyDescent="0.2">
      <c r="H2252" s="1"/>
      <c r="I2252" s="1"/>
    </row>
    <row r="2253" spans="8:9" x14ac:dyDescent="0.2">
      <c r="H2253" s="1"/>
      <c r="I2253" s="1"/>
    </row>
    <row r="2254" spans="8:9" x14ac:dyDescent="0.2">
      <c r="H2254" s="1"/>
      <c r="I2254" s="1"/>
    </row>
    <row r="2255" spans="8:9" x14ac:dyDescent="0.2">
      <c r="H2255" s="1"/>
      <c r="I2255" s="1"/>
    </row>
    <row r="2256" spans="8:9" x14ac:dyDescent="0.2">
      <c r="H2256" s="1"/>
      <c r="I2256" s="1"/>
    </row>
    <row r="2257" spans="8:9" x14ac:dyDescent="0.2">
      <c r="H2257" s="1"/>
      <c r="I2257" s="1"/>
    </row>
    <row r="2258" spans="8:9" x14ac:dyDescent="0.2">
      <c r="H2258" s="1"/>
      <c r="I2258" s="1"/>
    </row>
    <row r="2259" spans="8:9" x14ac:dyDescent="0.2">
      <c r="H2259" s="1"/>
      <c r="I2259" s="1"/>
    </row>
    <row r="2260" spans="8:9" x14ac:dyDescent="0.2">
      <c r="H2260" s="1"/>
      <c r="I2260" s="1"/>
    </row>
    <row r="2261" spans="8:9" x14ac:dyDescent="0.2">
      <c r="H2261" s="1"/>
      <c r="I2261" s="1"/>
    </row>
    <row r="2262" spans="8:9" x14ac:dyDescent="0.2">
      <c r="H2262" s="1"/>
      <c r="I2262" s="1"/>
    </row>
    <row r="2263" spans="8:9" x14ac:dyDescent="0.2">
      <c r="H2263" s="1"/>
      <c r="I2263" s="1"/>
    </row>
    <row r="2264" spans="8:9" x14ac:dyDescent="0.2">
      <c r="H2264" s="1"/>
      <c r="I2264" s="1"/>
    </row>
    <row r="2265" spans="8:9" x14ac:dyDescent="0.2">
      <c r="H2265" s="1"/>
      <c r="I2265" s="1"/>
    </row>
    <row r="2266" spans="8:9" x14ac:dyDescent="0.2">
      <c r="H2266" s="1"/>
      <c r="I2266" s="1"/>
    </row>
    <row r="2267" spans="8:9" x14ac:dyDescent="0.2">
      <c r="H2267" s="1"/>
      <c r="I2267" s="1"/>
    </row>
    <row r="2268" spans="8:9" x14ac:dyDescent="0.2">
      <c r="H2268" s="1"/>
      <c r="I2268" s="1"/>
    </row>
    <row r="2269" spans="8:9" x14ac:dyDescent="0.2">
      <c r="H2269" s="1"/>
      <c r="I2269" s="1"/>
    </row>
    <row r="2270" spans="8:9" x14ac:dyDescent="0.2">
      <c r="H2270" s="1"/>
      <c r="I2270" s="1"/>
    </row>
    <row r="2271" spans="8:9" x14ac:dyDescent="0.2">
      <c r="H2271" s="1"/>
      <c r="I2271" s="1"/>
    </row>
    <row r="2272" spans="8:9" x14ac:dyDescent="0.2">
      <c r="H2272" s="1"/>
      <c r="I2272" s="1"/>
    </row>
    <row r="2273" spans="8:9" x14ac:dyDescent="0.2">
      <c r="H2273" s="1"/>
      <c r="I2273" s="1"/>
    </row>
    <row r="2274" spans="8:9" x14ac:dyDescent="0.2">
      <c r="H2274" s="1"/>
      <c r="I2274" s="1"/>
    </row>
    <row r="2275" spans="8:9" x14ac:dyDescent="0.2">
      <c r="H2275" s="1"/>
      <c r="I2275" s="1"/>
    </row>
    <row r="2276" spans="8:9" x14ac:dyDescent="0.2">
      <c r="H2276" s="1"/>
      <c r="I2276" s="1"/>
    </row>
    <row r="2277" spans="8:9" x14ac:dyDescent="0.2">
      <c r="H2277" s="1"/>
      <c r="I2277" s="1"/>
    </row>
    <row r="2278" spans="8:9" x14ac:dyDescent="0.2">
      <c r="H2278" s="1"/>
      <c r="I2278" s="1"/>
    </row>
    <row r="2279" spans="8:9" x14ac:dyDescent="0.2">
      <c r="H2279" s="1"/>
      <c r="I2279" s="1"/>
    </row>
    <row r="2280" spans="8:9" x14ac:dyDescent="0.2">
      <c r="H2280" s="1"/>
      <c r="I2280" s="1"/>
    </row>
    <row r="2281" spans="8:9" x14ac:dyDescent="0.2">
      <c r="H2281" s="1"/>
      <c r="I2281" s="1"/>
    </row>
    <row r="2282" spans="8:9" x14ac:dyDescent="0.2">
      <c r="H2282" s="1"/>
      <c r="I2282" s="1"/>
    </row>
    <row r="2283" spans="8:9" x14ac:dyDescent="0.2">
      <c r="H2283" s="1"/>
      <c r="I2283" s="1"/>
    </row>
    <row r="2284" spans="8:9" x14ac:dyDescent="0.2">
      <c r="H2284" s="1"/>
      <c r="I2284" s="1"/>
    </row>
    <row r="2285" spans="8:9" x14ac:dyDescent="0.2">
      <c r="H2285" s="1"/>
      <c r="I2285" s="1"/>
    </row>
    <row r="2286" spans="8:9" x14ac:dyDescent="0.2">
      <c r="H2286" s="1"/>
      <c r="I2286" s="1"/>
    </row>
    <row r="2287" spans="8:9" x14ac:dyDescent="0.2">
      <c r="H2287" s="1"/>
      <c r="I2287" s="1"/>
    </row>
    <row r="2288" spans="8:9" x14ac:dyDescent="0.2">
      <c r="H2288" s="1"/>
      <c r="I2288" s="1"/>
    </row>
    <row r="2289" spans="8:9" x14ac:dyDescent="0.2">
      <c r="H2289" s="1"/>
      <c r="I2289" s="1"/>
    </row>
    <row r="2290" spans="8:9" x14ac:dyDescent="0.2">
      <c r="H2290" s="1"/>
      <c r="I2290" s="1"/>
    </row>
    <row r="2291" spans="8:9" x14ac:dyDescent="0.2">
      <c r="H2291" s="1"/>
      <c r="I2291" s="1"/>
    </row>
    <row r="2292" spans="8:9" x14ac:dyDescent="0.2">
      <c r="H2292" s="1"/>
      <c r="I2292" s="1"/>
    </row>
    <row r="2293" spans="8:9" x14ac:dyDescent="0.2">
      <c r="H2293" s="1"/>
      <c r="I2293" s="1"/>
    </row>
    <row r="2294" spans="8:9" x14ac:dyDescent="0.2">
      <c r="H2294" s="1"/>
      <c r="I2294" s="1"/>
    </row>
    <row r="2295" spans="8:9" x14ac:dyDescent="0.2">
      <c r="H2295" s="1"/>
      <c r="I2295" s="1"/>
    </row>
    <row r="2296" spans="8:9" x14ac:dyDescent="0.2">
      <c r="H2296" s="1"/>
      <c r="I2296" s="1"/>
    </row>
    <row r="2297" spans="8:9" x14ac:dyDescent="0.2">
      <c r="H2297" s="1"/>
      <c r="I2297" s="1"/>
    </row>
    <row r="2298" spans="8:9" x14ac:dyDescent="0.2">
      <c r="H2298" s="1"/>
      <c r="I2298" s="1"/>
    </row>
    <row r="2299" spans="8:9" x14ac:dyDescent="0.2">
      <c r="H2299" s="1"/>
      <c r="I2299" s="1"/>
    </row>
    <row r="2300" spans="8:9" x14ac:dyDescent="0.2">
      <c r="H2300" s="1"/>
      <c r="I2300" s="1"/>
    </row>
    <row r="2301" spans="8:9" x14ac:dyDescent="0.2">
      <c r="H2301" s="1"/>
      <c r="I2301" s="1"/>
    </row>
    <row r="2302" spans="8:9" x14ac:dyDescent="0.2">
      <c r="H2302" s="1"/>
      <c r="I2302" s="1"/>
    </row>
    <row r="2303" spans="8:9" x14ac:dyDescent="0.2">
      <c r="H2303" s="1"/>
      <c r="I2303" s="1"/>
    </row>
    <row r="2304" spans="8:9" x14ac:dyDescent="0.2">
      <c r="H2304" s="1"/>
      <c r="I2304" s="1"/>
    </row>
    <row r="2305" spans="8:9" x14ac:dyDescent="0.2">
      <c r="H2305" s="1"/>
      <c r="I2305" s="1"/>
    </row>
    <row r="2306" spans="8:9" x14ac:dyDescent="0.2">
      <c r="H2306" s="1"/>
      <c r="I2306" s="1"/>
    </row>
    <row r="2307" spans="8:9" x14ac:dyDescent="0.2">
      <c r="H2307" s="1"/>
      <c r="I2307" s="1"/>
    </row>
    <row r="2308" spans="8:9" x14ac:dyDescent="0.2">
      <c r="H2308" s="1"/>
      <c r="I2308" s="1"/>
    </row>
    <row r="2309" spans="8:9" x14ac:dyDescent="0.2">
      <c r="H2309" s="1"/>
      <c r="I2309" s="1"/>
    </row>
    <row r="2310" spans="8:9" x14ac:dyDescent="0.2">
      <c r="H2310" s="1"/>
      <c r="I2310" s="1"/>
    </row>
    <row r="2311" spans="8:9" x14ac:dyDescent="0.2">
      <c r="H2311" s="1"/>
      <c r="I2311" s="1"/>
    </row>
    <row r="2312" spans="8:9" x14ac:dyDescent="0.2">
      <c r="H2312" s="1"/>
      <c r="I2312" s="1"/>
    </row>
    <row r="2313" spans="8:9" x14ac:dyDescent="0.2">
      <c r="H2313" s="1"/>
      <c r="I2313" s="1"/>
    </row>
    <row r="2314" spans="8:9" x14ac:dyDescent="0.2">
      <c r="H2314" s="1"/>
      <c r="I2314" s="1"/>
    </row>
    <row r="2315" spans="8:9" x14ac:dyDescent="0.2">
      <c r="H2315" s="1"/>
      <c r="I2315" s="1"/>
    </row>
    <row r="2316" spans="8:9" x14ac:dyDescent="0.2">
      <c r="H2316" s="1"/>
      <c r="I2316" s="1"/>
    </row>
    <row r="2317" spans="8:9" x14ac:dyDescent="0.2">
      <c r="H2317" s="1"/>
      <c r="I2317" s="1"/>
    </row>
    <row r="2318" spans="8:9" x14ac:dyDescent="0.2">
      <c r="H2318" s="1"/>
      <c r="I2318" s="1"/>
    </row>
    <row r="2319" spans="8:9" x14ac:dyDescent="0.2">
      <c r="H2319" s="1"/>
      <c r="I2319" s="1"/>
    </row>
    <row r="2320" spans="8:9" x14ac:dyDescent="0.2">
      <c r="H2320" s="1"/>
      <c r="I2320" s="1"/>
    </row>
    <row r="2321" spans="8:9" x14ac:dyDescent="0.2">
      <c r="H2321" s="1"/>
      <c r="I2321" s="1"/>
    </row>
    <row r="2322" spans="8:9" x14ac:dyDescent="0.2">
      <c r="H2322" s="1"/>
      <c r="I2322" s="1"/>
    </row>
    <row r="2323" spans="8:9" x14ac:dyDescent="0.2">
      <c r="H2323" s="1"/>
      <c r="I2323" s="1"/>
    </row>
    <row r="2324" spans="8:9" x14ac:dyDescent="0.2">
      <c r="H2324" s="1"/>
      <c r="I2324" s="1"/>
    </row>
    <row r="2325" spans="8:9" x14ac:dyDescent="0.2">
      <c r="H2325" s="1"/>
      <c r="I2325" s="1"/>
    </row>
    <row r="2326" spans="8:9" x14ac:dyDescent="0.2">
      <c r="H2326" s="1"/>
      <c r="I2326" s="1"/>
    </row>
    <row r="2327" spans="8:9" x14ac:dyDescent="0.2">
      <c r="H2327" s="1"/>
      <c r="I2327" s="1"/>
    </row>
    <row r="2328" spans="8:9" x14ac:dyDescent="0.2">
      <c r="H2328" s="1"/>
      <c r="I2328" s="1"/>
    </row>
    <row r="2329" spans="8:9" x14ac:dyDescent="0.2">
      <c r="H2329" s="1"/>
      <c r="I2329" s="1"/>
    </row>
    <row r="2330" spans="8:9" x14ac:dyDescent="0.2">
      <c r="H2330" s="1"/>
      <c r="I2330" s="1"/>
    </row>
    <row r="2331" spans="8:9" x14ac:dyDescent="0.2">
      <c r="H2331" s="1"/>
      <c r="I2331" s="1"/>
    </row>
    <row r="2332" spans="8:9" x14ac:dyDescent="0.2">
      <c r="H2332" s="1"/>
      <c r="I2332" s="1"/>
    </row>
    <row r="2333" spans="8:9" x14ac:dyDescent="0.2">
      <c r="H2333" s="1"/>
      <c r="I2333" s="1"/>
    </row>
    <row r="2334" spans="8:9" x14ac:dyDescent="0.2">
      <c r="H2334" s="1"/>
      <c r="I2334" s="1"/>
    </row>
    <row r="2335" spans="8:9" x14ac:dyDescent="0.2">
      <c r="H2335" s="1"/>
      <c r="I2335" s="1"/>
    </row>
    <row r="2336" spans="8:9" x14ac:dyDescent="0.2">
      <c r="H2336" s="1"/>
      <c r="I2336" s="1"/>
    </row>
    <row r="2337" spans="8:9" x14ac:dyDescent="0.2">
      <c r="H2337" s="1"/>
      <c r="I2337" s="1"/>
    </row>
    <row r="2338" spans="8:9" x14ac:dyDescent="0.2">
      <c r="H2338" s="1"/>
      <c r="I2338" s="1"/>
    </row>
    <row r="2339" spans="8:9" x14ac:dyDescent="0.2">
      <c r="H2339" s="1"/>
      <c r="I2339" s="1"/>
    </row>
    <row r="2340" spans="8:9" x14ac:dyDescent="0.2">
      <c r="H2340" s="1"/>
      <c r="I2340" s="1"/>
    </row>
    <row r="2341" spans="8:9" x14ac:dyDescent="0.2">
      <c r="H2341" s="1"/>
      <c r="I2341" s="1"/>
    </row>
    <row r="2342" spans="8:9" x14ac:dyDescent="0.2">
      <c r="H2342" s="1"/>
      <c r="I2342" s="1"/>
    </row>
    <row r="2343" spans="8:9" x14ac:dyDescent="0.2">
      <c r="H2343" s="1"/>
      <c r="I2343" s="1"/>
    </row>
    <row r="2344" spans="8:9" x14ac:dyDescent="0.2">
      <c r="H2344" s="1"/>
      <c r="I2344" s="1"/>
    </row>
    <row r="2345" spans="8:9" x14ac:dyDescent="0.2">
      <c r="H2345" s="1"/>
      <c r="I2345" s="1"/>
    </row>
    <row r="2346" spans="8:9" x14ac:dyDescent="0.2">
      <c r="H2346" s="1"/>
      <c r="I2346" s="1"/>
    </row>
    <row r="2347" spans="8:9" x14ac:dyDescent="0.2">
      <c r="H2347" s="1"/>
      <c r="I2347" s="1"/>
    </row>
    <row r="2348" spans="8:9" x14ac:dyDescent="0.2">
      <c r="H2348" s="1"/>
      <c r="I2348" s="1"/>
    </row>
    <row r="2349" spans="8:9" x14ac:dyDescent="0.2">
      <c r="H2349" s="1"/>
      <c r="I2349" s="1"/>
    </row>
    <row r="2350" spans="8:9" x14ac:dyDescent="0.2">
      <c r="H2350" s="1"/>
      <c r="I2350" s="1"/>
    </row>
    <row r="2351" spans="8:9" x14ac:dyDescent="0.2">
      <c r="H2351" s="1"/>
      <c r="I2351" s="1"/>
    </row>
    <row r="2352" spans="8:9" x14ac:dyDescent="0.2">
      <c r="H2352" s="1"/>
      <c r="I2352" s="1"/>
    </row>
    <row r="2353" spans="8:9" x14ac:dyDescent="0.2">
      <c r="H2353" s="1"/>
      <c r="I2353" s="1"/>
    </row>
    <row r="2354" spans="8:9" x14ac:dyDescent="0.2">
      <c r="H2354" s="1"/>
      <c r="I2354" s="1"/>
    </row>
    <row r="2355" spans="8:9" x14ac:dyDescent="0.2">
      <c r="H2355" s="1"/>
      <c r="I2355" s="1"/>
    </row>
    <row r="2356" spans="8:9" x14ac:dyDescent="0.2">
      <c r="H2356" s="1"/>
      <c r="I2356" s="1"/>
    </row>
    <row r="2357" spans="8:9" x14ac:dyDescent="0.2">
      <c r="H2357" s="1"/>
      <c r="I2357" s="1"/>
    </row>
    <row r="2358" spans="8:9" x14ac:dyDescent="0.2">
      <c r="H2358" s="1"/>
      <c r="I2358" s="1"/>
    </row>
    <row r="2359" spans="8:9" x14ac:dyDescent="0.2">
      <c r="H2359" s="1"/>
      <c r="I2359" s="1"/>
    </row>
    <row r="2360" spans="8:9" x14ac:dyDescent="0.2">
      <c r="H2360" s="1"/>
      <c r="I2360" s="1"/>
    </row>
    <row r="2361" spans="8:9" x14ac:dyDescent="0.2">
      <c r="H2361" s="1"/>
      <c r="I2361" s="1"/>
    </row>
    <row r="2362" spans="8:9" x14ac:dyDescent="0.2">
      <c r="H2362" s="1"/>
      <c r="I2362" s="1"/>
    </row>
    <row r="2363" spans="8:9" x14ac:dyDescent="0.2">
      <c r="H2363" s="1"/>
      <c r="I2363" s="1"/>
    </row>
    <row r="2364" spans="8:9" x14ac:dyDescent="0.2">
      <c r="H2364" s="1"/>
      <c r="I2364" s="1"/>
    </row>
    <row r="2365" spans="8:9" x14ac:dyDescent="0.2">
      <c r="H2365" s="1"/>
      <c r="I2365" s="1"/>
    </row>
    <row r="2366" spans="8:9" x14ac:dyDescent="0.2">
      <c r="H2366" s="1"/>
      <c r="I2366" s="1"/>
    </row>
    <row r="2367" spans="8:9" x14ac:dyDescent="0.2">
      <c r="H2367" s="1"/>
      <c r="I2367" s="1"/>
    </row>
    <row r="2368" spans="8:9" x14ac:dyDescent="0.2">
      <c r="H2368" s="1"/>
      <c r="I2368" s="1"/>
    </row>
    <row r="2369" spans="8:9" x14ac:dyDescent="0.2">
      <c r="H2369" s="1"/>
      <c r="I2369" s="1"/>
    </row>
    <row r="2370" spans="8:9" x14ac:dyDescent="0.2">
      <c r="H2370" s="1"/>
      <c r="I2370" s="1"/>
    </row>
    <row r="2371" spans="8:9" x14ac:dyDescent="0.2">
      <c r="H2371" s="1"/>
      <c r="I2371" s="1"/>
    </row>
    <row r="2372" spans="8:9" x14ac:dyDescent="0.2">
      <c r="H2372" s="1"/>
      <c r="I2372" s="1"/>
    </row>
    <row r="2373" spans="8:9" x14ac:dyDescent="0.2">
      <c r="H2373" s="1"/>
      <c r="I2373" s="1"/>
    </row>
    <row r="2374" spans="8:9" x14ac:dyDescent="0.2">
      <c r="H2374" s="1"/>
      <c r="I2374" s="1"/>
    </row>
    <row r="2375" spans="8:9" x14ac:dyDescent="0.2">
      <c r="H2375" s="1"/>
      <c r="I2375" s="1"/>
    </row>
    <row r="2376" spans="8:9" x14ac:dyDescent="0.2">
      <c r="H2376" s="1"/>
      <c r="I2376" s="1"/>
    </row>
    <row r="2377" spans="8:9" x14ac:dyDescent="0.2">
      <c r="H2377" s="1"/>
      <c r="I2377" s="1"/>
    </row>
    <row r="2378" spans="8:9" x14ac:dyDescent="0.2">
      <c r="H2378" s="1"/>
      <c r="I2378" s="1"/>
    </row>
    <row r="2379" spans="8:9" x14ac:dyDescent="0.2">
      <c r="H2379" s="1"/>
      <c r="I2379" s="1"/>
    </row>
    <row r="2380" spans="8:9" x14ac:dyDescent="0.2">
      <c r="H2380" s="1"/>
      <c r="I2380" s="1"/>
    </row>
    <row r="2381" spans="8:9" x14ac:dyDescent="0.2">
      <c r="H2381" s="1"/>
      <c r="I2381" s="1"/>
    </row>
    <row r="2382" spans="8:9" x14ac:dyDescent="0.2">
      <c r="H2382" s="1"/>
      <c r="I2382" s="1"/>
    </row>
    <row r="2383" spans="8:9" x14ac:dyDescent="0.2">
      <c r="H2383" s="1"/>
      <c r="I2383" s="1"/>
    </row>
    <row r="2384" spans="8:9" x14ac:dyDescent="0.2">
      <c r="H2384" s="1"/>
      <c r="I2384" s="1"/>
    </row>
    <row r="2385" spans="8:9" x14ac:dyDescent="0.2">
      <c r="H2385" s="1"/>
      <c r="I2385" s="1"/>
    </row>
    <row r="2386" spans="8:9" x14ac:dyDescent="0.2">
      <c r="H2386" s="1"/>
      <c r="I2386" s="1"/>
    </row>
    <row r="2387" spans="8:9" x14ac:dyDescent="0.2">
      <c r="H2387" s="1"/>
      <c r="I2387" s="1"/>
    </row>
    <row r="2388" spans="8:9" x14ac:dyDescent="0.2">
      <c r="H2388" s="1"/>
      <c r="I2388" s="1"/>
    </row>
    <row r="2389" spans="8:9" x14ac:dyDescent="0.2">
      <c r="H2389" s="1"/>
      <c r="I2389" s="1"/>
    </row>
    <row r="2390" spans="8:9" x14ac:dyDescent="0.2">
      <c r="H2390" s="1"/>
      <c r="I2390" s="1"/>
    </row>
    <row r="2391" spans="8:9" x14ac:dyDescent="0.2">
      <c r="H2391" s="1"/>
      <c r="I2391" s="1"/>
    </row>
    <row r="2392" spans="8:9" x14ac:dyDescent="0.2">
      <c r="H2392" s="1"/>
      <c r="I2392" s="1"/>
    </row>
    <row r="2393" spans="8:9" x14ac:dyDescent="0.2">
      <c r="H2393" s="1"/>
      <c r="I2393" s="1"/>
    </row>
    <row r="2394" spans="8:9" x14ac:dyDescent="0.2">
      <c r="H2394" s="1"/>
      <c r="I2394" s="1"/>
    </row>
    <row r="2395" spans="8:9" x14ac:dyDescent="0.2">
      <c r="H2395" s="1"/>
      <c r="I2395" s="1"/>
    </row>
    <row r="2396" spans="8:9" x14ac:dyDescent="0.2">
      <c r="H2396" s="1"/>
      <c r="I2396" s="1"/>
    </row>
    <row r="2397" spans="8:9" x14ac:dyDescent="0.2">
      <c r="H2397" s="1"/>
      <c r="I2397" s="1"/>
    </row>
    <row r="2398" spans="8:9" x14ac:dyDescent="0.2">
      <c r="H2398" s="1"/>
      <c r="I2398" s="1"/>
    </row>
    <row r="2399" spans="8:9" x14ac:dyDescent="0.2">
      <c r="H2399" s="1"/>
      <c r="I2399" s="1"/>
    </row>
    <row r="2400" spans="8:9" x14ac:dyDescent="0.2">
      <c r="H2400" s="1"/>
      <c r="I2400" s="1"/>
    </row>
    <row r="2401" spans="8:9" x14ac:dyDescent="0.2">
      <c r="H2401" s="1"/>
      <c r="I2401" s="1"/>
    </row>
    <row r="2402" spans="8:9" x14ac:dyDescent="0.2">
      <c r="H2402" s="1"/>
      <c r="I2402" s="1"/>
    </row>
    <row r="2403" spans="8:9" x14ac:dyDescent="0.2">
      <c r="H2403" s="1"/>
      <c r="I2403" s="1"/>
    </row>
    <row r="2404" spans="8:9" x14ac:dyDescent="0.2">
      <c r="H2404" s="1"/>
      <c r="I2404" s="1"/>
    </row>
    <row r="2405" spans="8:9" x14ac:dyDescent="0.2">
      <c r="H2405" s="1"/>
      <c r="I2405" s="1"/>
    </row>
    <row r="2406" spans="8:9" x14ac:dyDescent="0.2">
      <c r="H2406" s="1"/>
      <c r="I2406" s="1"/>
    </row>
    <row r="2407" spans="8:9" x14ac:dyDescent="0.2">
      <c r="H2407" s="1"/>
      <c r="I2407" s="1"/>
    </row>
    <row r="2408" spans="8:9" x14ac:dyDescent="0.2">
      <c r="H2408" s="1"/>
      <c r="I2408" s="1"/>
    </row>
    <row r="2409" spans="8:9" x14ac:dyDescent="0.2">
      <c r="H2409" s="1"/>
      <c r="I2409" s="1"/>
    </row>
    <row r="2410" spans="8:9" x14ac:dyDescent="0.2">
      <c r="H2410" s="1"/>
      <c r="I2410" s="1"/>
    </row>
    <row r="2411" spans="8:9" x14ac:dyDescent="0.2">
      <c r="H2411" s="1"/>
      <c r="I2411" s="1"/>
    </row>
    <row r="2412" spans="8:9" x14ac:dyDescent="0.2">
      <c r="H2412" s="1"/>
      <c r="I2412" s="1"/>
    </row>
    <row r="2413" spans="8:9" x14ac:dyDescent="0.2">
      <c r="H2413" s="1"/>
      <c r="I2413" s="1"/>
    </row>
    <row r="2414" spans="8:9" x14ac:dyDescent="0.2">
      <c r="H2414" s="1"/>
      <c r="I2414" s="1"/>
    </row>
    <row r="2415" spans="8:9" x14ac:dyDescent="0.2">
      <c r="H2415" s="1"/>
      <c r="I2415" s="1"/>
    </row>
    <row r="2416" spans="8:9" x14ac:dyDescent="0.2">
      <c r="H2416" s="1"/>
      <c r="I2416" s="1"/>
    </row>
    <row r="2417" spans="8:9" x14ac:dyDescent="0.2">
      <c r="H2417" s="1"/>
      <c r="I2417" s="1"/>
    </row>
    <row r="2418" spans="8:9" x14ac:dyDescent="0.2">
      <c r="H2418" s="1"/>
      <c r="I2418" s="1"/>
    </row>
    <row r="2419" spans="8:9" x14ac:dyDescent="0.2">
      <c r="H2419" s="1"/>
      <c r="I2419" s="1"/>
    </row>
    <row r="2420" spans="8:9" x14ac:dyDescent="0.2">
      <c r="H2420" s="1"/>
      <c r="I2420" s="1"/>
    </row>
    <row r="2421" spans="8:9" x14ac:dyDescent="0.2">
      <c r="H2421" s="1"/>
      <c r="I2421" s="1"/>
    </row>
    <row r="2422" spans="8:9" x14ac:dyDescent="0.2">
      <c r="H2422" s="1"/>
      <c r="I2422" s="1"/>
    </row>
    <row r="2423" spans="8:9" x14ac:dyDescent="0.2">
      <c r="H2423" s="1"/>
      <c r="I2423" s="1"/>
    </row>
    <row r="2424" spans="8:9" x14ac:dyDescent="0.2">
      <c r="H2424" s="1"/>
      <c r="I2424" s="1"/>
    </row>
    <row r="2425" spans="8:9" x14ac:dyDescent="0.2">
      <c r="H2425" s="1"/>
      <c r="I2425" s="1"/>
    </row>
    <row r="2426" spans="8:9" x14ac:dyDescent="0.2">
      <c r="H2426" s="1"/>
      <c r="I2426" s="1"/>
    </row>
    <row r="2427" spans="8:9" x14ac:dyDescent="0.2">
      <c r="H2427" s="1"/>
      <c r="I2427" s="1"/>
    </row>
    <row r="2428" spans="8:9" x14ac:dyDescent="0.2">
      <c r="H2428" s="1"/>
      <c r="I2428" s="1"/>
    </row>
    <row r="2429" spans="8:9" x14ac:dyDescent="0.2">
      <c r="H2429" s="1"/>
      <c r="I2429" s="1"/>
    </row>
    <row r="2430" spans="8:9" x14ac:dyDescent="0.2">
      <c r="H2430" s="1"/>
      <c r="I2430" s="1"/>
    </row>
    <row r="2431" spans="8:9" x14ac:dyDescent="0.2">
      <c r="H2431" s="1"/>
      <c r="I2431" s="1"/>
    </row>
    <row r="2432" spans="8:9" x14ac:dyDescent="0.2">
      <c r="H2432" s="1"/>
      <c r="I2432" s="1"/>
    </row>
    <row r="2433" spans="8:9" x14ac:dyDescent="0.2">
      <c r="H2433" s="1"/>
      <c r="I2433" s="1"/>
    </row>
    <row r="2434" spans="8:9" x14ac:dyDescent="0.2">
      <c r="H2434" s="1"/>
      <c r="I2434" s="1"/>
    </row>
    <row r="2435" spans="8:9" x14ac:dyDescent="0.2">
      <c r="H2435" s="1"/>
      <c r="I2435" s="1"/>
    </row>
    <row r="2436" spans="8:9" x14ac:dyDescent="0.2">
      <c r="H2436" s="1"/>
      <c r="I2436" s="1"/>
    </row>
    <row r="2437" spans="8:9" x14ac:dyDescent="0.2">
      <c r="H2437" s="1"/>
      <c r="I2437" s="1"/>
    </row>
    <row r="2438" spans="8:9" x14ac:dyDescent="0.2">
      <c r="H2438" s="1"/>
      <c r="I2438" s="1"/>
    </row>
    <row r="2439" spans="8:9" x14ac:dyDescent="0.2">
      <c r="H2439" s="1"/>
      <c r="I2439" s="1"/>
    </row>
    <row r="2440" spans="8:9" x14ac:dyDescent="0.2">
      <c r="H2440" s="1"/>
      <c r="I2440" s="1"/>
    </row>
    <row r="2441" spans="8:9" x14ac:dyDescent="0.2">
      <c r="H2441" s="1"/>
      <c r="I2441" s="1"/>
    </row>
    <row r="2442" spans="8:9" x14ac:dyDescent="0.2">
      <c r="H2442" s="1"/>
      <c r="I2442" s="1"/>
    </row>
    <row r="2443" spans="8:9" x14ac:dyDescent="0.2">
      <c r="H2443" s="1"/>
      <c r="I2443" s="1"/>
    </row>
    <row r="2444" spans="8:9" x14ac:dyDescent="0.2">
      <c r="H2444" s="1"/>
      <c r="I2444" s="1"/>
    </row>
    <row r="2445" spans="8:9" x14ac:dyDescent="0.2">
      <c r="H2445" s="1"/>
      <c r="I2445" s="1"/>
    </row>
    <row r="2446" spans="8:9" x14ac:dyDescent="0.2">
      <c r="H2446" s="1"/>
      <c r="I2446" s="1"/>
    </row>
    <row r="2447" spans="8:9" x14ac:dyDescent="0.2">
      <c r="H2447" s="1"/>
      <c r="I2447" s="1"/>
    </row>
    <row r="2448" spans="8:9" x14ac:dyDescent="0.2">
      <c r="H2448" s="1"/>
      <c r="I2448" s="1"/>
    </row>
    <row r="2449" spans="8:9" x14ac:dyDescent="0.2">
      <c r="H2449" s="1"/>
      <c r="I2449" s="1"/>
    </row>
    <row r="2450" spans="8:9" x14ac:dyDescent="0.2">
      <c r="H2450" s="1"/>
      <c r="I2450" s="1"/>
    </row>
    <row r="2451" spans="8:9" x14ac:dyDescent="0.2">
      <c r="H2451" s="1"/>
      <c r="I2451" s="1"/>
    </row>
    <row r="2452" spans="8:9" x14ac:dyDescent="0.2">
      <c r="H2452" s="1"/>
      <c r="I2452" s="1"/>
    </row>
    <row r="2453" spans="8:9" x14ac:dyDescent="0.2">
      <c r="H2453" s="1"/>
      <c r="I2453" s="1"/>
    </row>
    <row r="2454" spans="8:9" x14ac:dyDescent="0.2">
      <c r="H2454" s="1"/>
      <c r="I2454" s="1"/>
    </row>
    <row r="2455" spans="8:9" x14ac:dyDescent="0.2">
      <c r="H2455" s="1"/>
      <c r="I2455" s="1"/>
    </row>
    <row r="2456" spans="8:9" x14ac:dyDescent="0.2">
      <c r="H2456" s="1"/>
      <c r="I2456" s="1"/>
    </row>
    <row r="2457" spans="8:9" x14ac:dyDescent="0.2">
      <c r="H2457" s="1"/>
      <c r="I2457" s="1"/>
    </row>
    <row r="2458" spans="8:9" x14ac:dyDescent="0.2">
      <c r="H2458" s="1"/>
      <c r="I2458" s="1"/>
    </row>
    <row r="2459" spans="8:9" x14ac:dyDescent="0.2">
      <c r="H2459" s="1"/>
      <c r="I2459" s="1"/>
    </row>
    <row r="2460" spans="8:9" x14ac:dyDescent="0.2">
      <c r="H2460" s="1"/>
      <c r="I2460" s="1"/>
    </row>
    <row r="2461" spans="8:9" x14ac:dyDescent="0.2">
      <c r="H2461" s="1"/>
      <c r="I2461" s="1"/>
    </row>
    <row r="2462" spans="8:9" x14ac:dyDescent="0.2">
      <c r="H2462" s="1"/>
      <c r="I2462" s="1"/>
    </row>
    <row r="2463" spans="8:9" x14ac:dyDescent="0.2">
      <c r="H2463" s="1"/>
      <c r="I2463" s="1"/>
    </row>
    <row r="2464" spans="8:9" x14ac:dyDescent="0.2">
      <c r="H2464" s="1"/>
      <c r="I2464" s="1"/>
    </row>
    <row r="2465" spans="8:9" x14ac:dyDescent="0.2">
      <c r="H2465" s="1"/>
      <c r="I2465" s="1"/>
    </row>
    <row r="2466" spans="8:9" x14ac:dyDescent="0.2">
      <c r="H2466" s="1"/>
      <c r="I2466" s="1"/>
    </row>
    <row r="2467" spans="8:9" x14ac:dyDescent="0.2">
      <c r="H2467" s="1"/>
      <c r="I2467" s="1"/>
    </row>
    <row r="2468" spans="8:9" x14ac:dyDescent="0.2">
      <c r="H2468" s="1"/>
      <c r="I2468" s="1"/>
    </row>
    <row r="2469" spans="8:9" x14ac:dyDescent="0.2">
      <c r="H2469" s="1"/>
      <c r="I2469" s="1"/>
    </row>
    <row r="2470" spans="8:9" x14ac:dyDescent="0.2">
      <c r="H2470" s="1"/>
      <c r="I2470" s="1"/>
    </row>
    <row r="2471" spans="8:9" x14ac:dyDescent="0.2">
      <c r="H2471" s="1"/>
      <c r="I2471" s="1"/>
    </row>
    <row r="2472" spans="8:9" x14ac:dyDescent="0.2">
      <c r="H2472" s="1"/>
      <c r="I2472" s="1"/>
    </row>
    <row r="2473" spans="8:9" x14ac:dyDescent="0.2">
      <c r="H2473" s="1"/>
      <c r="I2473" s="1"/>
    </row>
    <row r="2474" spans="8:9" x14ac:dyDescent="0.2">
      <c r="H2474" s="1"/>
      <c r="I2474" s="1"/>
    </row>
    <row r="2475" spans="8:9" x14ac:dyDescent="0.2">
      <c r="H2475" s="1"/>
      <c r="I2475" s="1"/>
    </row>
    <row r="2476" spans="8:9" x14ac:dyDescent="0.2">
      <c r="H2476" s="1"/>
      <c r="I2476" s="1"/>
    </row>
    <row r="2477" spans="8:9" x14ac:dyDescent="0.2">
      <c r="H2477" s="1"/>
      <c r="I2477" s="1"/>
    </row>
    <row r="2478" spans="8:9" x14ac:dyDescent="0.2">
      <c r="H2478" s="1"/>
      <c r="I2478" s="1"/>
    </row>
    <row r="2479" spans="8:9" x14ac:dyDescent="0.2">
      <c r="H2479" s="1"/>
      <c r="I2479" s="1"/>
    </row>
    <row r="2480" spans="8:9" x14ac:dyDescent="0.2">
      <c r="H2480" s="1"/>
      <c r="I2480" s="1"/>
    </row>
    <row r="2481" spans="8:9" x14ac:dyDescent="0.2">
      <c r="H2481" s="1"/>
      <c r="I2481" s="1"/>
    </row>
    <row r="2482" spans="8:9" x14ac:dyDescent="0.2">
      <c r="H2482" s="1"/>
      <c r="I2482" s="1"/>
    </row>
    <row r="2483" spans="8:9" x14ac:dyDescent="0.2">
      <c r="H2483" s="1"/>
      <c r="I2483" s="1"/>
    </row>
    <row r="2484" spans="8:9" x14ac:dyDescent="0.2">
      <c r="H2484" s="1"/>
      <c r="I2484" s="1"/>
    </row>
    <row r="2485" spans="8:9" x14ac:dyDescent="0.2">
      <c r="H2485" s="1"/>
      <c r="I2485" s="1"/>
    </row>
    <row r="2486" spans="8:9" x14ac:dyDescent="0.2">
      <c r="H2486" s="1"/>
      <c r="I2486" s="1"/>
    </row>
    <row r="2487" spans="8:9" x14ac:dyDescent="0.2">
      <c r="H2487" s="1"/>
      <c r="I2487" s="1"/>
    </row>
    <row r="2488" spans="8:9" x14ac:dyDescent="0.2">
      <c r="H2488" s="1"/>
      <c r="I2488" s="1"/>
    </row>
    <row r="2489" spans="8:9" x14ac:dyDescent="0.2">
      <c r="H2489" s="1"/>
      <c r="I2489" s="1"/>
    </row>
    <row r="2490" spans="8:9" x14ac:dyDescent="0.2">
      <c r="H2490" s="1"/>
      <c r="I2490" s="1"/>
    </row>
    <row r="2491" spans="8:9" x14ac:dyDescent="0.2">
      <c r="H2491" s="1"/>
      <c r="I2491" s="1"/>
    </row>
    <row r="2492" spans="8:9" x14ac:dyDescent="0.2">
      <c r="H2492" s="1"/>
      <c r="I2492" s="1"/>
    </row>
    <row r="2493" spans="8:9" x14ac:dyDescent="0.2">
      <c r="H2493" s="1"/>
      <c r="I2493" s="1"/>
    </row>
    <row r="2494" spans="8:9" x14ac:dyDescent="0.2">
      <c r="H2494" s="1"/>
      <c r="I2494" s="1"/>
    </row>
    <row r="2495" spans="8:9" x14ac:dyDescent="0.2">
      <c r="H2495" s="1"/>
      <c r="I2495" s="1"/>
    </row>
    <row r="2496" spans="8:9" x14ac:dyDescent="0.2">
      <c r="H2496" s="1"/>
      <c r="I2496" s="1"/>
    </row>
    <row r="2497" spans="8:9" x14ac:dyDescent="0.2">
      <c r="H2497" s="1"/>
      <c r="I2497" s="1"/>
    </row>
    <row r="2498" spans="8:9" x14ac:dyDescent="0.2">
      <c r="H2498" s="1"/>
      <c r="I2498" s="1"/>
    </row>
    <row r="2499" spans="8:9" x14ac:dyDescent="0.2">
      <c r="H2499" s="1"/>
      <c r="I2499" s="1"/>
    </row>
    <row r="2500" spans="8:9" x14ac:dyDescent="0.2">
      <c r="H2500" s="1"/>
      <c r="I2500" s="1"/>
    </row>
    <row r="2501" spans="8:9" x14ac:dyDescent="0.2">
      <c r="H2501" s="1"/>
      <c r="I2501" s="1"/>
    </row>
    <row r="2502" spans="8:9" x14ac:dyDescent="0.2">
      <c r="H2502" s="1"/>
      <c r="I2502" s="1"/>
    </row>
    <row r="2503" spans="8:9" x14ac:dyDescent="0.2">
      <c r="H2503" s="1"/>
      <c r="I2503" s="1"/>
    </row>
    <row r="2504" spans="8:9" x14ac:dyDescent="0.2">
      <c r="H2504" s="1"/>
      <c r="I2504" s="1"/>
    </row>
    <row r="2505" spans="8:9" x14ac:dyDescent="0.2">
      <c r="H2505" s="1"/>
      <c r="I2505" s="1"/>
    </row>
    <row r="2506" spans="8:9" x14ac:dyDescent="0.2">
      <c r="H2506" s="1"/>
      <c r="I2506" s="1"/>
    </row>
    <row r="2507" spans="8:9" x14ac:dyDescent="0.2">
      <c r="H2507" s="1"/>
      <c r="I2507" s="1"/>
    </row>
    <row r="2508" spans="8:9" x14ac:dyDescent="0.2">
      <c r="H2508" s="1"/>
      <c r="I2508" s="1"/>
    </row>
    <row r="2509" spans="8:9" x14ac:dyDescent="0.2">
      <c r="H2509" s="1"/>
      <c r="I2509" s="1"/>
    </row>
    <row r="2510" spans="8:9" x14ac:dyDescent="0.2">
      <c r="H2510" s="1"/>
      <c r="I2510" s="1"/>
    </row>
    <row r="2511" spans="8:9" x14ac:dyDescent="0.2">
      <c r="H2511" s="1"/>
      <c r="I2511" s="1"/>
    </row>
    <row r="2512" spans="8:9" x14ac:dyDescent="0.2">
      <c r="H2512" s="1"/>
      <c r="I2512" s="1"/>
    </row>
    <row r="2513" spans="8:9" x14ac:dyDescent="0.2">
      <c r="H2513" s="1"/>
      <c r="I2513" s="1"/>
    </row>
    <row r="2514" spans="8:9" x14ac:dyDescent="0.2">
      <c r="H2514" s="1"/>
      <c r="I2514" s="1"/>
    </row>
    <row r="2515" spans="8:9" x14ac:dyDescent="0.2">
      <c r="H2515" s="1"/>
      <c r="I2515" s="1"/>
    </row>
    <row r="2516" spans="8:9" x14ac:dyDescent="0.2">
      <c r="H2516" s="1"/>
      <c r="I2516" s="1"/>
    </row>
    <row r="2517" spans="8:9" x14ac:dyDescent="0.2">
      <c r="H2517" s="1"/>
      <c r="I2517" s="1"/>
    </row>
    <row r="2518" spans="8:9" x14ac:dyDescent="0.2">
      <c r="H2518" s="1"/>
      <c r="I2518" s="1"/>
    </row>
    <row r="2519" spans="8:9" x14ac:dyDescent="0.2">
      <c r="H2519" s="1"/>
      <c r="I2519" s="1"/>
    </row>
    <row r="2520" spans="8:9" x14ac:dyDescent="0.2">
      <c r="H2520" s="1"/>
      <c r="I2520" s="1"/>
    </row>
    <row r="2521" spans="8:9" x14ac:dyDescent="0.2">
      <c r="H2521" s="1"/>
      <c r="I2521" s="1"/>
    </row>
    <row r="2522" spans="8:9" x14ac:dyDescent="0.2">
      <c r="H2522" s="1"/>
      <c r="I2522" s="1"/>
    </row>
    <row r="2523" spans="8:9" x14ac:dyDescent="0.2">
      <c r="H2523" s="1"/>
      <c r="I2523" s="1"/>
    </row>
    <row r="2524" spans="8:9" x14ac:dyDescent="0.2">
      <c r="H2524" s="1"/>
      <c r="I2524" s="1"/>
    </row>
    <row r="2525" spans="8:9" x14ac:dyDescent="0.2">
      <c r="H2525" s="1"/>
      <c r="I2525" s="1"/>
    </row>
    <row r="2526" spans="8:9" x14ac:dyDescent="0.2">
      <c r="H2526" s="1"/>
      <c r="I2526" s="1"/>
    </row>
    <row r="2527" spans="8:9" x14ac:dyDescent="0.2">
      <c r="H2527" s="1"/>
      <c r="I2527" s="1"/>
    </row>
    <row r="2528" spans="8:9" x14ac:dyDescent="0.2">
      <c r="H2528" s="1"/>
      <c r="I2528" s="1"/>
    </row>
    <row r="2529" spans="8:9" x14ac:dyDescent="0.2">
      <c r="H2529" s="1"/>
      <c r="I2529" s="1"/>
    </row>
    <row r="2530" spans="8:9" x14ac:dyDescent="0.2">
      <c r="H2530" s="1"/>
      <c r="I2530" s="1"/>
    </row>
    <row r="2531" spans="8:9" x14ac:dyDescent="0.2">
      <c r="H2531" s="1"/>
      <c r="I2531" s="1"/>
    </row>
    <row r="2532" spans="8:9" x14ac:dyDescent="0.2">
      <c r="H2532" s="1"/>
      <c r="I2532" s="1"/>
    </row>
    <row r="2533" spans="8:9" x14ac:dyDescent="0.2">
      <c r="H2533" s="1"/>
      <c r="I2533" s="1"/>
    </row>
    <row r="2534" spans="8:9" x14ac:dyDescent="0.2">
      <c r="H2534" s="1"/>
      <c r="I2534" s="1"/>
    </row>
    <row r="2535" spans="8:9" x14ac:dyDescent="0.2">
      <c r="H2535" s="1"/>
      <c r="I2535" s="1"/>
    </row>
    <row r="2536" spans="8:9" x14ac:dyDescent="0.2">
      <c r="H2536" s="1"/>
      <c r="I2536" s="1"/>
    </row>
    <row r="2537" spans="8:9" x14ac:dyDescent="0.2">
      <c r="H2537" s="1"/>
      <c r="I2537" s="1"/>
    </row>
    <row r="2538" spans="8:9" x14ac:dyDescent="0.2">
      <c r="H2538" s="1"/>
      <c r="I2538" s="1"/>
    </row>
    <row r="2539" spans="8:9" x14ac:dyDescent="0.2">
      <c r="H2539" s="1"/>
      <c r="I2539" s="1"/>
    </row>
    <row r="2540" spans="8:9" x14ac:dyDescent="0.2">
      <c r="H2540" s="1"/>
      <c r="I2540" s="1"/>
    </row>
    <row r="2541" spans="8:9" x14ac:dyDescent="0.2">
      <c r="H2541" s="1"/>
      <c r="I2541" s="1"/>
    </row>
    <row r="2542" spans="8:9" x14ac:dyDescent="0.2">
      <c r="H2542" s="1"/>
      <c r="I2542" s="1"/>
    </row>
    <row r="2543" spans="8:9" x14ac:dyDescent="0.2">
      <c r="H2543" s="1"/>
      <c r="I2543" s="1"/>
    </row>
    <row r="2544" spans="8:9" x14ac:dyDescent="0.2">
      <c r="H2544" s="1"/>
      <c r="I2544" s="1"/>
    </row>
    <row r="2545" spans="8:9" x14ac:dyDescent="0.2">
      <c r="H2545" s="1"/>
      <c r="I2545" s="1"/>
    </row>
    <row r="2546" spans="8:9" x14ac:dyDescent="0.2">
      <c r="H2546" s="1"/>
      <c r="I2546" s="1"/>
    </row>
    <row r="2547" spans="8:9" x14ac:dyDescent="0.2">
      <c r="H2547" s="1"/>
      <c r="I2547" s="1"/>
    </row>
    <row r="2548" spans="8:9" x14ac:dyDescent="0.2">
      <c r="H2548" s="1"/>
      <c r="I2548" s="1"/>
    </row>
    <row r="2549" spans="8:9" x14ac:dyDescent="0.2">
      <c r="H2549" s="1"/>
      <c r="I2549" s="1"/>
    </row>
    <row r="2550" spans="8:9" x14ac:dyDescent="0.2">
      <c r="H2550" s="1"/>
      <c r="I2550" s="1"/>
    </row>
    <row r="2551" spans="8:9" x14ac:dyDescent="0.2">
      <c r="H2551" s="1"/>
      <c r="I2551" s="1"/>
    </row>
    <row r="2552" spans="8:9" x14ac:dyDescent="0.2">
      <c r="H2552" s="1"/>
      <c r="I2552" s="1"/>
    </row>
    <row r="2553" spans="8:9" x14ac:dyDescent="0.2">
      <c r="H2553" s="1"/>
      <c r="I2553" s="1"/>
    </row>
    <row r="2554" spans="8:9" x14ac:dyDescent="0.2">
      <c r="H2554" s="1"/>
      <c r="I2554" s="1"/>
    </row>
    <row r="2555" spans="8:9" x14ac:dyDescent="0.2">
      <c r="H2555" s="1"/>
      <c r="I2555" s="1"/>
    </row>
    <row r="2556" spans="8:9" x14ac:dyDescent="0.2">
      <c r="H2556" s="1"/>
      <c r="I2556" s="1"/>
    </row>
    <row r="2557" spans="8:9" x14ac:dyDescent="0.2">
      <c r="H2557" s="1"/>
      <c r="I2557" s="1"/>
    </row>
    <row r="2558" spans="8:9" x14ac:dyDescent="0.2">
      <c r="H2558" s="1"/>
      <c r="I2558" s="1"/>
    </row>
    <row r="2559" spans="8:9" x14ac:dyDescent="0.2">
      <c r="H2559" s="1"/>
      <c r="I2559" s="1"/>
    </row>
    <row r="2560" spans="8:9" x14ac:dyDescent="0.2">
      <c r="H2560" s="1"/>
      <c r="I2560" s="1"/>
    </row>
    <row r="2561" spans="8:9" x14ac:dyDescent="0.2">
      <c r="H2561" s="1"/>
      <c r="I2561" s="1"/>
    </row>
    <row r="2562" spans="8:9" x14ac:dyDescent="0.2">
      <c r="H2562" s="1"/>
      <c r="I2562" s="1"/>
    </row>
    <row r="2563" spans="8:9" x14ac:dyDescent="0.2">
      <c r="H2563" s="1"/>
      <c r="I2563" s="1"/>
    </row>
    <row r="2564" spans="8:9" x14ac:dyDescent="0.2">
      <c r="H2564" s="1"/>
      <c r="I2564" s="1"/>
    </row>
    <row r="2565" spans="8:9" x14ac:dyDescent="0.2">
      <c r="H2565" s="1"/>
      <c r="I2565" s="1"/>
    </row>
    <row r="2566" spans="8:9" x14ac:dyDescent="0.2">
      <c r="H2566" s="1"/>
      <c r="I2566" s="1"/>
    </row>
    <row r="2567" spans="8:9" x14ac:dyDescent="0.2">
      <c r="H2567" s="1"/>
      <c r="I2567" s="1"/>
    </row>
    <row r="2568" spans="8:9" x14ac:dyDescent="0.2">
      <c r="H2568" s="1"/>
      <c r="I2568" s="1"/>
    </row>
    <row r="2569" spans="8:9" x14ac:dyDescent="0.2">
      <c r="H2569" s="1"/>
      <c r="I2569" s="1"/>
    </row>
    <row r="2570" spans="8:9" x14ac:dyDescent="0.2">
      <c r="H2570" s="1"/>
      <c r="I2570" s="1"/>
    </row>
    <row r="2571" spans="8:9" x14ac:dyDescent="0.2">
      <c r="H2571" s="1"/>
      <c r="I2571" s="1"/>
    </row>
    <row r="2572" spans="8:9" x14ac:dyDescent="0.2">
      <c r="H2572" s="1"/>
      <c r="I2572" s="1"/>
    </row>
    <row r="2573" spans="8:9" x14ac:dyDescent="0.2">
      <c r="H2573" s="1"/>
      <c r="I2573" s="1"/>
    </row>
    <row r="2574" spans="8:9" x14ac:dyDescent="0.2">
      <c r="H2574" s="1"/>
      <c r="I2574" s="1"/>
    </row>
    <row r="2575" spans="8:9" x14ac:dyDescent="0.2">
      <c r="H2575" s="1"/>
      <c r="I2575" s="1"/>
    </row>
    <row r="2576" spans="8:9" x14ac:dyDescent="0.2">
      <c r="H2576" s="1"/>
      <c r="I2576" s="1"/>
    </row>
    <row r="2577" spans="8:9" x14ac:dyDescent="0.2">
      <c r="H2577" s="1"/>
      <c r="I2577" s="1"/>
    </row>
    <row r="2578" spans="8:9" x14ac:dyDescent="0.2">
      <c r="H2578" s="1"/>
      <c r="I2578" s="1"/>
    </row>
    <row r="2579" spans="8:9" x14ac:dyDescent="0.2">
      <c r="H2579" s="1"/>
      <c r="I2579" s="1"/>
    </row>
    <row r="2580" spans="8:9" x14ac:dyDescent="0.2">
      <c r="H2580" s="1"/>
      <c r="I2580" s="1"/>
    </row>
    <row r="2581" spans="8:9" x14ac:dyDescent="0.2">
      <c r="H2581" s="1"/>
      <c r="I2581" s="1"/>
    </row>
    <row r="2582" spans="8:9" x14ac:dyDescent="0.2">
      <c r="H2582" s="1"/>
      <c r="I2582" s="1"/>
    </row>
    <row r="2583" spans="8:9" x14ac:dyDescent="0.2">
      <c r="H2583" s="1"/>
      <c r="I2583" s="1"/>
    </row>
    <row r="2584" spans="8:9" x14ac:dyDescent="0.2">
      <c r="H2584" s="1"/>
      <c r="I2584" s="1"/>
    </row>
    <row r="2585" spans="8:9" x14ac:dyDescent="0.2">
      <c r="H2585" s="1"/>
      <c r="I2585" s="1"/>
    </row>
    <row r="2586" spans="8:9" x14ac:dyDescent="0.2">
      <c r="H2586" s="1"/>
      <c r="I2586" s="1"/>
    </row>
    <row r="2587" spans="8:9" x14ac:dyDescent="0.2">
      <c r="H2587" s="1"/>
      <c r="I2587" s="1"/>
    </row>
    <row r="2588" spans="8:9" x14ac:dyDescent="0.2">
      <c r="H2588" s="1"/>
      <c r="I2588" s="1"/>
    </row>
    <row r="2589" spans="8:9" x14ac:dyDescent="0.2">
      <c r="H2589" s="1"/>
      <c r="I2589" s="1"/>
    </row>
    <row r="2590" spans="8:9" x14ac:dyDescent="0.2">
      <c r="H2590" s="1"/>
      <c r="I2590" s="1"/>
    </row>
    <row r="2591" spans="8:9" x14ac:dyDescent="0.2">
      <c r="H2591" s="1"/>
      <c r="I2591" s="1"/>
    </row>
    <row r="2592" spans="8:9" x14ac:dyDescent="0.2">
      <c r="H2592" s="1"/>
      <c r="I2592" s="1"/>
    </row>
    <row r="2593" spans="8:9" x14ac:dyDescent="0.2">
      <c r="H2593" s="1"/>
      <c r="I2593" s="1"/>
    </row>
    <row r="2594" spans="8:9" x14ac:dyDescent="0.2">
      <c r="H2594" s="1"/>
      <c r="I2594" s="1"/>
    </row>
    <row r="2595" spans="8:9" x14ac:dyDescent="0.2">
      <c r="H2595" s="1"/>
      <c r="I2595" s="1"/>
    </row>
    <row r="2596" spans="8:9" x14ac:dyDescent="0.2">
      <c r="H2596" s="1"/>
      <c r="I2596" s="1"/>
    </row>
    <row r="2597" spans="8:9" x14ac:dyDescent="0.2">
      <c r="H2597" s="1"/>
      <c r="I2597" s="1"/>
    </row>
    <row r="2598" spans="8:9" x14ac:dyDescent="0.2">
      <c r="H2598" s="1"/>
      <c r="I2598" s="1"/>
    </row>
    <row r="2599" spans="8:9" x14ac:dyDescent="0.2">
      <c r="H2599" s="1"/>
      <c r="I2599" s="1"/>
    </row>
    <row r="2600" spans="8:9" x14ac:dyDescent="0.2">
      <c r="H2600" s="1"/>
      <c r="I2600" s="1"/>
    </row>
    <row r="2601" spans="8:9" x14ac:dyDescent="0.2">
      <c r="H2601" s="1"/>
      <c r="I2601" s="1"/>
    </row>
    <row r="2602" spans="8:9" x14ac:dyDescent="0.2">
      <c r="H2602" s="1"/>
      <c r="I2602" s="1"/>
    </row>
    <row r="2603" spans="8:9" x14ac:dyDescent="0.2">
      <c r="H2603" s="1"/>
      <c r="I2603" s="1"/>
    </row>
    <row r="2604" spans="8:9" x14ac:dyDescent="0.2">
      <c r="H2604" s="1"/>
      <c r="I2604" s="1"/>
    </row>
    <row r="2605" spans="8:9" x14ac:dyDescent="0.2">
      <c r="H2605" s="1"/>
      <c r="I2605" s="1"/>
    </row>
    <row r="2606" spans="8:9" x14ac:dyDescent="0.2">
      <c r="H2606" s="1"/>
      <c r="I2606" s="1"/>
    </row>
    <row r="2607" spans="8:9" x14ac:dyDescent="0.2">
      <c r="H2607" s="1"/>
      <c r="I2607" s="1"/>
    </row>
    <row r="2608" spans="8:9" x14ac:dyDescent="0.2">
      <c r="H2608" s="1"/>
      <c r="I2608" s="1"/>
    </row>
    <row r="2609" spans="8:9" x14ac:dyDescent="0.2">
      <c r="H2609" s="1"/>
      <c r="I2609" s="1"/>
    </row>
    <row r="2610" spans="8:9" x14ac:dyDescent="0.2">
      <c r="H2610" s="1"/>
      <c r="I2610" s="1"/>
    </row>
    <row r="2611" spans="8:9" x14ac:dyDescent="0.2">
      <c r="H2611" s="1"/>
      <c r="I2611" s="1"/>
    </row>
    <row r="2612" spans="8:9" x14ac:dyDescent="0.2">
      <c r="H2612" s="1"/>
      <c r="I2612" s="1"/>
    </row>
    <row r="2613" spans="8:9" x14ac:dyDescent="0.2">
      <c r="H2613" s="1"/>
      <c r="I2613" s="1"/>
    </row>
    <row r="2614" spans="8:9" x14ac:dyDescent="0.2">
      <c r="H2614" s="1"/>
      <c r="I2614" s="1"/>
    </row>
    <row r="2615" spans="8:9" x14ac:dyDescent="0.2">
      <c r="H2615" s="1"/>
      <c r="I2615" s="1"/>
    </row>
    <row r="2616" spans="8:9" x14ac:dyDescent="0.2">
      <c r="H2616" s="1"/>
      <c r="I2616" s="1"/>
    </row>
    <row r="2617" spans="8:9" x14ac:dyDescent="0.2">
      <c r="H2617" s="1"/>
      <c r="I2617" s="1"/>
    </row>
    <row r="2618" spans="8:9" x14ac:dyDescent="0.2">
      <c r="H2618" s="1"/>
      <c r="I2618" s="1"/>
    </row>
    <row r="2619" spans="8:9" x14ac:dyDescent="0.2">
      <c r="H2619" s="1"/>
      <c r="I2619" s="1"/>
    </row>
    <row r="2620" spans="8:9" x14ac:dyDescent="0.2">
      <c r="H2620" s="1"/>
      <c r="I2620" s="1"/>
    </row>
    <row r="2621" spans="8:9" x14ac:dyDescent="0.2">
      <c r="H2621" s="1"/>
      <c r="I2621" s="1"/>
    </row>
    <row r="2622" spans="8:9" x14ac:dyDescent="0.2">
      <c r="H2622" s="1"/>
      <c r="I2622" s="1"/>
    </row>
    <row r="2623" spans="8:9" x14ac:dyDescent="0.2">
      <c r="H2623" s="1"/>
      <c r="I2623" s="1"/>
    </row>
    <row r="2624" spans="8:9" x14ac:dyDescent="0.2">
      <c r="H2624" s="1"/>
      <c r="I2624" s="1"/>
    </row>
    <row r="2625" spans="8:9" x14ac:dyDescent="0.2">
      <c r="H2625" s="1"/>
      <c r="I2625" s="1"/>
    </row>
    <row r="2626" spans="8:9" x14ac:dyDescent="0.2">
      <c r="H2626" s="1"/>
      <c r="I2626" s="1"/>
    </row>
    <row r="2627" spans="8:9" x14ac:dyDescent="0.2">
      <c r="H2627" s="1"/>
      <c r="I2627" s="1"/>
    </row>
    <row r="2628" spans="8:9" x14ac:dyDescent="0.2">
      <c r="H2628" s="1"/>
      <c r="I2628" s="1"/>
    </row>
    <row r="2629" spans="8:9" x14ac:dyDescent="0.2">
      <c r="H2629" s="1"/>
      <c r="I2629" s="1"/>
    </row>
    <row r="2630" spans="8:9" x14ac:dyDescent="0.2">
      <c r="H2630" s="1"/>
      <c r="I2630" s="1"/>
    </row>
    <row r="2631" spans="8:9" x14ac:dyDescent="0.2">
      <c r="H2631" s="1"/>
      <c r="I2631" s="1"/>
    </row>
    <row r="2632" spans="8:9" x14ac:dyDescent="0.2">
      <c r="H2632" s="1"/>
      <c r="I2632" s="1"/>
    </row>
    <row r="2633" spans="8:9" x14ac:dyDescent="0.2">
      <c r="H2633" s="1"/>
      <c r="I2633" s="1"/>
    </row>
    <row r="2634" spans="8:9" x14ac:dyDescent="0.2">
      <c r="H2634" s="1"/>
      <c r="I2634" s="1"/>
    </row>
    <row r="2635" spans="8:9" x14ac:dyDescent="0.2">
      <c r="H2635" s="1"/>
      <c r="I2635" s="1"/>
    </row>
    <row r="2636" spans="8:9" x14ac:dyDescent="0.2">
      <c r="H2636" s="1"/>
      <c r="I2636" s="1"/>
    </row>
    <row r="2637" spans="8:9" x14ac:dyDescent="0.2">
      <c r="H2637" s="1"/>
      <c r="I2637" s="1"/>
    </row>
    <row r="2638" spans="8:9" x14ac:dyDescent="0.2">
      <c r="H2638" s="1"/>
      <c r="I2638" s="1"/>
    </row>
    <row r="2639" spans="8:9" x14ac:dyDescent="0.2">
      <c r="H2639" s="1"/>
      <c r="I2639" s="1"/>
    </row>
    <row r="2640" spans="8:9" x14ac:dyDescent="0.2">
      <c r="H2640" s="1"/>
      <c r="I2640" s="1"/>
    </row>
    <row r="2641" spans="8:9" x14ac:dyDescent="0.2">
      <c r="H2641" s="1"/>
      <c r="I2641" s="1"/>
    </row>
    <row r="2642" spans="8:9" x14ac:dyDescent="0.2">
      <c r="H2642" s="1"/>
      <c r="I2642" s="1"/>
    </row>
    <row r="2643" spans="8:9" x14ac:dyDescent="0.2">
      <c r="H2643" s="1"/>
      <c r="I2643" s="1"/>
    </row>
    <row r="2644" spans="8:9" x14ac:dyDescent="0.2">
      <c r="H2644" s="1"/>
      <c r="I2644" s="1"/>
    </row>
    <row r="2645" spans="8:9" x14ac:dyDescent="0.2">
      <c r="H2645" s="1"/>
      <c r="I2645" s="1"/>
    </row>
    <row r="2646" spans="8:9" x14ac:dyDescent="0.2">
      <c r="H2646" s="1"/>
      <c r="I2646" s="1"/>
    </row>
    <row r="2647" spans="8:9" x14ac:dyDescent="0.2">
      <c r="H2647" s="1"/>
      <c r="I2647" s="1"/>
    </row>
    <row r="2648" spans="8:9" x14ac:dyDescent="0.2">
      <c r="H2648" s="1"/>
      <c r="I2648" s="1"/>
    </row>
    <row r="2649" spans="8:9" x14ac:dyDescent="0.2">
      <c r="H2649" s="1"/>
      <c r="I2649" s="1"/>
    </row>
    <row r="2650" spans="8:9" x14ac:dyDescent="0.2">
      <c r="H2650" s="1"/>
      <c r="I2650" s="1"/>
    </row>
    <row r="2651" spans="8:9" x14ac:dyDescent="0.2">
      <c r="H2651" s="1"/>
      <c r="I2651" s="1"/>
    </row>
    <row r="2652" spans="8:9" x14ac:dyDescent="0.2">
      <c r="H2652" s="1"/>
      <c r="I2652" s="1"/>
    </row>
    <row r="2653" spans="8:9" x14ac:dyDescent="0.2">
      <c r="H2653" s="1"/>
      <c r="I2653" s="1"/>
    </row>
    <row r="2654" spans="8:9" x14ac:dyDescent="0.2">
      <c r="H2654" s="1"/>
      <c r="I2654" s="1"/>
    </row>
    <row r="2655" spans="8:9" x14ac:dyDescent="0.2">
      <c r="H2655" s="1"/>
      <c r="I2655" s="1"/>
    </row>
    <row r="2656" spans="8:9" x14ac:dyDescent="0.2">
      <c r="H2656" s="1"/>
      <c r="I2656" s="1"/>
    </row>
    <row r="2657" spans="8:9" x14ac:dyDescent="0.2">
      <c r="H2657" s="1"/>
      <c r="I2657" s="1"/>
    </row>
    <row r="2658" spans="8:9" x14ac:dyDescent="0.2">
      <c r="H2658" s="1"/>
      <c r="I2658" s="1"/>
    </row>
    <row r="2659" spans="8:9" x14ac:dyDescent="0.2">
      <c r="H2659" s="1"/>
      <c r="I2659" s="1"/>
    </row>
    <row r="2660" spans="8:9" x14ac:dyDescent="0.2">
      <c r="H2660" s="1"/>
      <c r="I2660" s="1"/>
    </row>
    <row r="2661" spans="8:9" x14ac:dyDescent="0.2">
      <c r="H2661" s="1"/>
      <c r="I2661" s="1"/>
    </row>
    <row r="2662" spans="8:9" x14ac:dyDescent="0.2">
      <c r="H2662" s="1"/>
      <c r="I2662" s="1"/>
    </row>
    <row r="2663" spans="8:9" x14ac:dyDescent="0.2">
      <c r="H2663" s="1"/>
      <c r="I2663" s="1"/>
    </row>
    <row r="2664" spans="8:9" x14ac:dyDescent="0.2">
      <c r="H2664" s="1"/>
      <c r="I2664" s="1"/>
    </row>
    <row r="2665" spans="8:9" x14ac:dyDescent="0.2">
      <c r="H2665" s="1"/>
      <c r="I2665" s="1"/>
    </row>
    <row r="2666" spans="8:9" x14ac:dyDescent="0.2">
      <c r="H2666" s="1"/>
      <c r="I2666" s="1"/>
    </row>
    <row r="2667" spans="8:9" x14ac:dyDescent="0.2">
      <c r="H2667" s="1"/>
      <c r="I2667" s="1"/>
    </row>
    <row r="2668" spans="8:9" x14ac:dyDescent="0.2">
      <c r="H2668" s="1"/>
      <c r="I2668" s="1"/>
    </row>
    <row r="2669" spans="8:9" x14ac:dyDescent="0.2">
      <c r="H2669" s="1"/>
      <c r="I2669" s="1"/>
    </row>
    <row r="2670" spans="8:9" x14ac:dyDescent="0.2">
      <c r="H2670" s="1"/>
      <c r="I2670" s="1"/>
    </row>
    <row r="2671" spans="8:9" x14ac:dyDescent="0.2">
      <c r="H2671" s="1"/>
      <c r="I2671" s="1"/>
    </row>
    <row r="2672" spans="8:9" x14ac:dyDescent="0.2">
      <c r="H2672" s="1"/>
      <c r="I2672" s="1"/>
    </row>
    <row r="2673" spans="8:9" x14ac:dyDescent="0.2">
      <c r="H2673" s="1"/>
      <c r="I2673" s="1"/>
    </row>
    <row r="2674" spans="8:9" x14ac:dyDescent="0.2">
      <c r="H2674" s="1"/>
      <c r="I2674" s="1"/>
    </row>
    <row r="2675" spans="8:9" x14ac:dyDescent="0.2">
      <c r="H2675" s="1"/>
      <c r="I2675" s="1"/>
    </row>
    <row r="2676" spans="8:9" x14ac:dyDescent="0.2">
      <c r="H2676" s="1"/>
      <c r="I2676" s="1"/>
    </row>
    <row r="2677" spans="8:9" x14ac:dyDescent="0.2">
      <c r="H2677" s="1"/>
      <c r="I2677" s="1"/>
    </row>
    <row r="2678" spans="8:9" x14ac:dyDescent="0.2">
      <c r="H2678" s="1"/>
      <c r="I2678" s="1"/>
    </row>
    <row r="2679" spans="8:9" x14ac:dyDescent="0.2">
      <c r="H2679" s="1"/>
      <c r="I2679" s="1"/>
    </row>
    <row r="2680" spans="8:9" x14ac:dyDescent="0.2">
      <c r="H2680" s="1"/>
      <c r="I2680" s="1"/>
    </row>
    <row r="2681" spans="8:9" x14ac:dyDescent="0.2">
      <c r="H2681" s="1"/>
      <c r="I2681" s="1"/>
    </row>
    <row r="2682" spans="8:9" x14ac:dyDescent="0.2">
      <c r="H2682" s="1"/>
      <c r="I2682" s="1"/>
    </row>
    <row r="2683" spans="8:9" x14ac:dyDescent="0.2">
      <c r="H2683" s="1"/>
      <c r="I2683" s="1"/>
    </row>
    <row r="2684" spans="8:9" x14ac:dyDescent="0.2">
      <c r="H2684" s="1"/>
      <c r="I2684" s="1"/>
    </row>
    <row r="2685" spans="8:9" x14ac:dyDescent="0.2">
      <c r="H2685" s="1"/>
      <c r="I2685" s="1"/>
    </row>
    <row r="2686" spans="8:9" x14ac:dyDescent="0.2">
      <c r="H2686" s="1"/>
      <c r="I2686" s="1"/>
    </row>
    <row r="2687" spans="8:9" x14ac:dyDescent="0.2">
      <c r="H2687" s="1"/>
      <c r="I2687" s="1"/>
    </row>
    <row r="2688" spans="8:9" x14ac:dyDescent="0.2">
      <c r="H2688" s="1"/>
      <c r="I2688" s="1"/>
    </row>
    <row r="2689" spans="8:9" x14ac:dyDescent="0.2">
      <c r="H2689" s="1"/>
      <c r="I2689" s="1"/>
    </row>
    <row r="2690" spans="8:9" x14ac:dyDescent="0.2">
      <c r="H2690" s="1"/>
      <c r="I2690" s="1"/>
    </row>
    <row r="2691" spans="8:9" x14ac:dyDescent="0.2">
      <c r="H2691" s="1"/>
      <c r="I2691" s="1"/>
    </row>
    <row r="2692" spans="8:9" x14ac:dyDescent="0.2">
      <c r="H2692" s="1"/>
      <c r="I2692" s="1"/>
    </row>
    <row r="2693" spans="8:9" x14ac:dyDescent="0.2">
      <c r="H2693" s="1"/>
      <c r="I2693" s="1"/>
    </row>
    <row r="2694" spans="8:9" x14ac:dyDescent="0.2">
      <c r="H2694" s="1"/>
      <c r="I2694" s="1"/>
    </row>
    <row r="2695" spans="8:9" x14ac:dyDescent="0.2">
      <c r="H2695" s="1"/>
      <c r="I2695" s="1"/>
    </row>
    <row r="2696" spans="8:9" x14ac:dyDescent="0.2">
      <c r="H2696" s="1"/>
      <c r="I2696" s="1"/>
    </row>
    <row r="2697" spans="8:9" x14ac:dyDescent="0.2">
      <c r="H2697" s="1"/>
      <c r="I2697" s="1"/>
    </row>
    <row r="2698" spans="8:9" x14ac:dyDescent="0.2">
      <c r="H2698" s="1"/>
      <c r="I2698" s="1"/>
    </row>
    <row r="2699" spans="8:9" x14ac:dyDescent="0.2">
      <c r="H2699" s="1"/>
      <c r="I2699" s="1"/>
    </row>
    <row r="2700" spans="8:9" x14ac:dyDescent="0.2">
      <c r="H2700" s="1"/>
      <c r="I2700" s="1"/>
    </row>
    <row r="2701" spans="8:9" x14ac:dyDescent="0.2">
      <c r="H2701" s="1"/>
      <c r="I2701" s="1"/>
    </row>
    <row r="2702" spans="8:9" x14ac:dyDescent="0.2">
      <c r="H2702" s="1"/>
      <c r="I2702" s="1"/>
    </row>
    <row r="2703" spans="8:9" x14ac:dyDescent="0.2">
      <c r="H2703" s="1"/>
      <c r="I2703" s="1"/>
    </row>
    <row r="2704" spans="8:9" x14ac:dyDescent="0.2">
      <c r="H2704" s="1"/>
      <c r="I2704" s="1"/>
    </row>
    <row r="2705" spans="8:9" x14ac:dyDescent="0.2">
      <c r="H2705" s="1"/>
      <c r="I2705" s="1"/>
    </row>
    <row r="2706" spans="8:9" x14ac:dyDescent="0.2">
      <c r="H2706" s="1"/>
      <c r="I2706" s="1"/>
    </row>
    <row r="2707" spans="8:9" x14ac:dyDescent="0.2">
      <c r="H2707" s="1"/>
      <c r="I2707" s="1"/>
    </row>
    <row r="2708" spans="8:9" x14ac:dyDescent="0.2">
      <c r="H2708" s="1"/>
      <c r="I2708" s="1"/>
    </row>
    <row r="2709" spans="8:9" x14ac:dyDescent="0.2">
      <c r="H2709" s="1"/>
      <c r="I2709" s="1"/>
    </row>
    <row r="2710" spans="8:9" x14ac:dyDescent="0.2">
      <c r="H2710" s="1"/>
      <c r="I2710" s="1"/>
    </row>
    <row r="2711" spans="8:9" x14ac:dyDescent="0.2">
      <c r="H2711" s="1"/>
      <c r="I2711" s="1"/>
    </row>
    <row r="2712" spans="8:9" x14ac:dyDescent="0.2">
      <c r="H2712" s="1"/>
      <c r="I2712" s="1"/>
    </row>
    <row r="2713" spans="8:9" x14ac:dyDescent="0.2">
      <c r="H2713" s="1"/>
      <c r="I2713" s="1"/>
    </row>
    <row r="2714" spans="8:9" x14ac:dyDescent="0.2">
      <c r="H2714" s="1"/>
      <c r="I2714" s="1"/>
    </row>
    <row r="2715" spans="8:9" x14ac:dyDescent="0.2">
      <c r="H2715" s="1"/>
      <c r="I2715" s="1"/>
    </row>
    <row r="2716" spans="8:9" x14ac:dyDescent="0.2">
      <c r="H2716" s="1"/>
      <c r="I2716" s="1"/>
    </row>
    <row r="2717" spans="8:9" x14ac:dyDescent="0.2">
      <c r="H2717" s="1"/>
      <c r="I2717" s="1"/>
    </row>
    <row r="2718" spans="8:9" x14ac:dyDescent="0.2">
      <c r="H2718" s="1"/>
      <c r="I2718" s="1"/>
    </row>
    <row r="2719" spans="8:9" x14ac:dyDescent="0.2">
      <c r="H2719" s="1"/>
      <c r="I2719" s="1"/>
    </row>
    <row r="2720" spans="8:9" x14ac:dyDescent="0.2">
      <c r="H2720" s="1"/>
      <c r="I2720" s="1"/>
    </row>
    <row r="2721" spans="8:9" x14ac:dyDescent="0.2">
      <c r="H2721" s="1"/>
      <c r="I2721" s="1"/>
    </row>
    <row r="2722" spans="8:9" x14ac:dyDescent="0.2">
      <c r="H2722" s="1"/>
      <c r="I2722" s="1"/>
    </row>
    <row r="2723" spans="8:9" x14ac:dyDescent="0.2">
      <c r="H2723" s="1"/>
      <c r="I2723" s="1"/>
    </row>
    <row r="2724" spans="8:9" x14ac:dyDescent="0.2">
      <c r="H2724" s="1"/>
      <c r="I2724" s="1"/>
    </row>
    <row r="2725" spans="8:9" x14ac:dyDescent="0.2">
      <c r="H2725" s="1"/>
      <c r="I2725" s="1"/>
    </row>
    <row r="2726" spans="8:9" x14ac:dyDescent="0.2">
      <c r="H2726" s="1"/>
      <c r="I2726" s="1"/>
    </row>
    <row r="2727" spans="8:9" x14ac:dyDescent="0.2">
      <c r="H2727" s="1"/>
      <c r="I2727" s="1"/>
    </row>
    <row r="2728" spans="8:9" x14ac:dyDescent="0.2">
      <c r="H2728" s="1"/>
      <c r="I2728" s="1"/>
    </row>
    <row r="2729" spans="8:9" x14ac:dyDescent="0.2">
      <c r="H2729" s="1"/>
      <c r="I2729" s="1"/>
    </row>
    <row r="2730" spans="8:9" x14ac:dyDescent="0.2">
      <c r="H2730" s="1"/>
      <c r="I2730" s="1"/>
    </row>
    <row r="2731" spans="8:9" x14ac:dyDescent="0.2">
      <c r="H2731" s="1"/>
      <c r="I2731" s="1"/>
    </row>
    <row r="2732" spans="8:9" x14ac:dyDescent="0.2">
      <c r="H2732" s="1"/>
      <c r="I2732" s="1"/>
    </row>
    <row r="2733" spans="8:9" x14ac:dyDescent="0.2">
      <c r="H2733" s="1"/>
      <c r="I2733" s="1"/>
    </row>
    <row r="2734" spans="8:9" x14ac:dyDescent="0.2">
      <c r="H2734" s="1"/>
      <c r="I2734" s="1"/>
    </row>
    <row r="2735" spans="8:9" x14ac:dyDescent="0.2">
      <c r="H2735" s="1"/>
      <c r="I2735" s="1"/>
    </row>
    <row r="2736" spans="8:9" x14ac:dyDescent="0.2">
      <c r="H2736" s="1"/>
      <c r="I2736" s="1"/>
    </row>
    <row r="2737" spans="8:9" x14ac:dyDescent="0.2">
      <c r="H2737" s="1"/>
      <c r="I2737" s="1"/>
    </row>
    <row r="2738" spans="8:9" x14ac:dyDescent="0.2">
      <c r="H2738" s="1"/>
      <c r="I2738" s="1"/>
    </row>
    <row r="2739" spans="8:9" x14ac:dyDescent="0.2">
      <c r="H2739" s="1"/>
      <c r="I2739" s="1"/>
    </row>
    <row r="2740" spans="8:9" x14ac:dyDescent="0.2">
      <c r="H2740" s="1"/>
      <c r="I2740" s="1"/>
    </row>
    <row r="2741" spans="8:9" x14ac:dyDescent="0.2">
      <c r="H2741" s="1"/>
      <c r="I2741" s="1"/>
    </row>
    <row r="2742" spans="8:9" x14ac:dyDescent="0.2">
      <c r="H2742" s="1"/>
      <c r="I2742" s="1"/>
    </row>
    <row r="2743" spans="8:9" x14ac:dyDescent="0.2">
      <c r="H2743" s="1"/>
      <c r="I2743" s="1"/>
    </row>
    <row r="2744" spans="8:9" x14ac:dyDescent="0.2">
      <c r="H2744" s="1"/>
      <c r="I2744" s="1"/>
    </row>
    <row r="2745" spans="8:9" x14ac:dyDescent="0.2">
      <c r="H2745" s="1"/>
      <c r="I2745" s="1"/>
    </row>
    <row r="2746" spans="8:9" x14ac:dyDescent="0.2">
      <c r="H2746" s="1"/>
      <c r="I2746" s="1"/>
    </row>
    <row r="2747" spans="8:9" x14ac:dyDescent="0.2">
      <c r="H2747" s="1"/>
      <c r="I2747" s="1"/>
    </row>
    <row r="2748" spans="8:9" x14ac:dyDescent="0.2">
      <c r="H2748" s="1"/>
      <c r="I2748" s="1"/>
    </row>
    <row r="2749" spans="8:9" x14ac:dyDescent="0.2">
      <c r="H2749" s="1"/>
      <c r="I2749" s="1"/>
    </row>
    <row r="2750" spans="8:9" x14ac:dyDescent="0.2">
      <c r="H2750" s="1"/>
      <c r="I2750" s="1"/>
    </row>
    <row r="2751" spans="8:9" x14ac:dyDescent="0.2">
      <c r="H2751" s="1"/>
      <c r="I2751" s="1"/>
    </row>
    <row r="2752" spans="8:9" x14ac:dyDescent="0.2">
      <c r="H2752" s="1"/>
      <c r="I2752" s="1"/>
    </row>
    <row r="2753" spans="8:9" x14ac:dyDescent="0.2">
      <c r="H2753" s="1"/>
      <c r="I2753" s="1"/>
    </row>
    <row r="2754" spans="8:9" x14ac:dyDescent="0.2">
      <c r="H2754" s="1"/>
      <c r="I2754" s="1"/>
    </row>
    <row r="2755" spans="8:9" x14ac:dyDescent="0.2">
      <c r="H2755" s="1"/>
      <c r="I2755" s="1"/>
    </row>
    <row r="2756" spans="8:9" x14ac:dyDescent="0.2">
      <c r="H2756" s="1"/>
      <c r="I2756" s="1"/>
    </row>
    <row r="2757" spans="8:9" x14ac:dyDescent="0.2">
      <c r="H2757" s="1"/>
      <c r="I2757" s="1"/>
    </row>
    <row r="2758" spans="8:9" x14ac:dyDescent="0.2">
      <c r="H2758" s="1"/>
      <c r="I2758" s="1"/>
    </row>
    <row r="2759" spans="8:9" x14ac:dyDescent="0.2">
      <c r="H2759" s="1"/>
      <c r="I2759" s="1"/>
    </row>
    <row r="2760" spans="8:9" x14ac:dyDescent="0.2">
      <c r="H2760" s="1"/>
      <c r="I2760" s="1"/>
    </row>
    <row r="2761" spans="8:9" x14ac:dyDescent="0.2">
      <c r="H2761" s="1"/>
      <c r="I2761" s="1"/>
    </row>
    <row r="2762" spans="8:9" x14ac:dyDescent="0.2">
      <c r="H2762" s="1"/>
      <c r="I2762" s="1"/>
    </row>
    <row r="2763" spans="8:9" x14ac:dyDescent="0.2">
      <c r="H2763" s="1"/>
      <c r="I2763" s="1"/>
    </row>
    <row r="2764" spans="8:9" x14ac:dyDescent="0.2">
      <c r="H2764" s="1"/>
      <c r="I2764" s="1"/>
    </row>
    <row r="2765" spans="8:9" x14ac:dyDescent="0.2">
      <c r="H2765" s="1"/>
      <c r="I2765" s="1"/>
    </row>
    <row r="2766" spans="8:9" x14ac:dyDescent="0.2">
      <c r="H2766" s="1"/>
      <c r="I2766" s="1"/>
    </row>
    <row r="2767" spans="8:9" x14ac:dyDescent="0.2">
      <c r="H2767" s="1"/>
      <c r="I2767" s="1"/>
    </row>
    <row r="2768" spans="8:9" x14ac:dyDescent="0.2">
      <c r="H2768" s="1"/>
      <c r="I2768" s="1"/>
    </row>
    <row r="2769" spans="8:9" x14ac:dyDescent="0.2">
      <c r="H2769" s="1"/>
      <c r="I2769" s="1"/>
    </row>
    <row r="2770" spans="8:9" x14ac:dyDescent="0.2">
      <c r="H2770" s="1"/>
      <c r="I2770" s="1"/>
    </row>
    <row r="2771" spans="8:9" x14ac:dyDescent="0.2">
      <c r="H2771" s="1"/>
      <c r="I2771" s="1"/>
    </row>
    <row r="2772" spans="8:9" x14ac:dyDescent="0.2">
      <c r="H2772" s="1"/>
      <c r="I2772" s="1"/>
    </row>
    <row r="2773" spans="8:9" x14ac:dyDescent="0.2">
      <c r="H2773" s="1"/>
      <c r="I2773" s="1"/>
    </row>
    <row r="2774" spans="8:9" x14ac:dyDescent="0.2">
      <c r="H2774" s="1"/>
      <c r="I2774" s="1"/>
    </row>
    <row r="2775" spans="8:9" x14ac:dyDescent="0.2">
      <c r="H2775" s="1"/>
      <c r="I2775" s="1"/>
    </row>
    <row r="2776" spans="8:9" x14ac:dyDescent="0.2">
      <c r="H2776" s="1"/>
      <c r="I2776" s="1"/>
    </row>
    <row r="2777" spans="8:9" x14ac:dyDescent="0.2">
      <c r="H2777" s="1"/>
      <c r="I2777" s="1"/>
    </row>
    <row r="2778" spans="8:9" x14ac:dyDescent="0.2">
      <c r="H2778" s="1"/>
      <c r="I2778" s="1"/>
    </row>
    <row r="2779" spans="8:9" x14ac:dyDescent="0.2">
      <c r="H2779" s="1"/>
      <c r="I2779" s="1"/>
    </row>
    <row r="2780" spans="8:9" x14ac:dyDescent="0.2">
      <c r="H2780" s="1"/>
      <c r="I2780" s="1"/>
    </row>
    <row r="2781" spans="8:9" x14ac:dyDescent="0.2">
      <c r="H2781" s="1"/>
      <c r="I2781" s="1"/>
    </row>
    <row r="2782" spans="8:9" x14ac:dyDescent="0.2">
      <c r="H2782" s="1"/>
      <c r="I2782" s="1"/>
    </row>
    <row r="2783" spans="8:9" x14ac:dyDescent="0.2">
      <c r="H2783" s="1"/>
      <c r="I2783" s="1"/>
    </row>
    <row r="2784" spans="8:9" x14ac:dyDescent="0.2">
      <c r="H2784" s="1"/>
      <c r="I2784" s="1"/>
    </row>
    <row r="2785" spans="8:9" x14ac:dyDescent="0.2">
      <c r="H2785" s="1"/>
      <c r="I2785" s="1"/>
    </row>
    <row r="2786" spans="8:9" x14ac:dyDescent="0.2">
      <c r="H2786" s="1"/>
      <c r="I2786" s="1"/>
    </row>
    <row r="2787" spans="8:9" x14ac:dyDescent="0.2">
      <c r="H2787" s="1"/>
      <c r="I2787" s="1"/>
    </row>
    <row r="2788" spans="8:9" x14ac:dyDescent="0.2">
      <c r="H2788" s="1"/>
      <c r="I2788" s="1"/>
    </row>
    <row r="2789" spans="8:9" x14ac:dyDescent="0.2">
      <c r="H2789" s="1"/>
      <c r="I2789" s="1"/>
    </row>
    <row r="2790" spans="8:9" x14ac:dyDescent="0.2">
      <c r="H2790" s="1"/>
      <c r="I2790" s="1"/>
    </row>
    <row r="2791" spans="8:9" x14ac:dyDescent="0.2">
      <c r="H2791" s="1"/>
      <c r="I2791" s="1"/>
    </row>
    <row r="2792" spans="8:9" x14ac:dyDescent="0.2">
      <c r="H2792" s="1"/>
      <c r="I2792" s="1"/>
    </row>
    <row r="2793" spans="8:9" x14ac:dyDescent="0.2">
      <c r="H2793" s="1"/>
      <c r="I2793" s="1"/>
    </row>
    <row r="2794" spans="8:9" x14ac:dyDescent="0.2">
      <c r="H2794" s="1"/>
      <c r="I2794" s="1"/>
    </row>
    <row r="2795" spans="8:9" x14ac:dyDescent="0.2">
      <c r="H2795" s="1"/>
      <c r="I2795" s="1"/>
    </row>
    <row r="2796" spans="8:9" x14ac:dyDescent="0.2">
      <c r="H2796" s="1"/>
      <c r="I2796" s="1"/>
    </row>
    <row r="2797" spans="8:9" x14ac:dyDescent="0.2">
      <c r="H2797" s="1"/>
      <c r="I2797" s="1"/>
    </row>
    <row r="2798" spans="8:9" x14ac:dyDescent="0.2">
      <c r="H2798" s="1"/>
      <c r="I2798" s="1"/>
    </row>
    <row r="2799" spans="8:9" x14ac:dyDescent="0.2">
      <c r="H2799" s="1"/>
      <c r="I2799" s="1"/>
    </row>
    <row r="2800" spans="8:9" x14ac:dyDescent="0.2">
      <c r="H2800" s="1"/>
      <c r="I2800" s="1"/>
    </row>
    <row r="2801" spans="8:9" x14ac:dyDescent="0.2">
      <c r="H2801" s="1"/>
      <c r="I2801" s="1"/>
    </row>
    <row r="2802" spans="8:9" x14ac:dyDescent="0.2">
      <c r="H2802" s="1"/>
      <c r="I2802" s="1"/>
    </row>
    <row r="2803" spans="8:9" x14ac:dyDescent="0.2">
      <c r="H2803" s="1"/>
      <c r="I2803" s="1"/>
    </row>
    <row r="2804" spans="8:9" x14ac:dyDescent="0.2">
      <c r="H2804" s="1"/>
      <c r="I2804" s="1"/>
    </row>
    <row r="2805" spans="8:9" x14ac:dyDescent="0.2">
      <c r="H2805" s="1"/>
      <c r="I2805" s="1"/>
    </row>
    <row r="2806" spans="8:9" x14ac:dyDescent="0.2">
      <c r="H2806" s="1"/>
      <c r="I2806" s="1"/>
    </row>
    <row r="2807" spans="8:9" x14ac:dyDescent="0.2">
      <c r="H2807" s="1"/>
      <c r="I2807" s="1"/>
    </row>
    <row r="2808" spans="8:9" x14ac:dyDescent="0.2">
      <c r="H2808" s="1"/>
      <c r="I2808" s="1"/>
    </row>
    <row r="2809" spans="8:9" x14ac:dyDescent="0.2">
      <c r="H2809" s="1"/>
      <c r="I2809" s="1"/>
    </row>
    <row r="2810" spans="8:9" x14ac:dyDescent="0.2">
      <c r="H2810" s="1"/>
      <c r="I2810" s="1"/>
    </row>
    <row r="2811" spans="8:9" x14ac:dyDescent="0.2">
      <c r="H2811" s="1"/>
      <c r="I2811" s="1"/>
    </row>
    <row r="2812" spans="8:9" x14ac:dyDescent="0.2">
      <c r="H2812" s="1"/>
      <c r="I2812" s="1"/>
    </row>
    <row r="2813" spans="8:9" x14ac:dyDescent="0.2">
      <c r="H2813" s="1"/>
      <c r="I2813" s="1"/>
    </row>
    <row r="2814" spans="8:9" x14ac:dyDescent="0.2">
      <c r="H2814" s="1"/>
      <c r="I2814" s="1"/>
    </row>
    <row r="2815" spans="8:9" x14ac:dyDescent="0.2">
      <c r="H2815" s="1"/>
      <c r="I2815" s="1"/>
    </row>
    <row r="2816" spans="8:9" x14ac:dyDescent="0.2">
      <c r="H2816" s="1"/>
      <c r="I2816" s="1"/>
    </row>
    <row r="2817" spans="8:9" x14ac:dyDescent="0.2">
      <c r="H2817" s="1"/>
      <c r="I2817" s="1"/>
    </row>
    <row r="2818" spans="8:9" x14ac:dyDescent="0.2">
      <c r="H2818" s="1"/>
      <c r="I2818" s="1"/>
    </row>
    <row r="2819" spans="8:9" x14ac:dyDescent="0.2">
      <c r="H2819" s="1"/>
      <c r="I2819" s="1"/>
    </row>
    <row r="2820" spans="8:9" x14ac:dyDescent="0.2">
      <c r="H2820" s="1"/>
      <c r="I2820" s="1"/>
    </row>
    <row r="2821" spans="8:9" x14ac:dyDescent="0.2">
      <c r="H2821" s="1"/>
      <c r="I2821" s="1"/>
    </row>
    <row r="2822" spans="8:9" x14ac:dyDescent="0.2">
      <c r="H2822" s="1"/>
      <c r="I2822" s="1"/>
    </row>
    <row r="2823" spans="8:9" x14ac:dyDescent="0.2">
      <c r="H2823" s="1"/>
      <c r="I2823" s="1"/>
    </row>
    <row r="2824" spans="8:9" x14ac:dyDescent="0.2">
      <c r="H2824" s="1"/>
      <c r="I2824" s="1"/>
    </row>
    <row r="2825" spans="8:9" x14ac:dyDescent="0.2">
      <c r="H2825" s="1"/>
      <c r="I2825" s="1"/>
    </row>
    <row r="2826" spans="8:9" x14ac:dyDescent="0.2">
      <c r="H2826" s="1"/>
      <c r="I2826" s="1"/>
    </row>
    <row r="2827" spans="8:9" x14ac:dyDescent="0.2">
      <c r="H2827" s="1"/>
      <c r="I2827" s="1"/>
    </row>
    <row r="2828" spans="8:9" x14ac:dyDescent="0.2">
      <c r="H2828" s="1"/>
      <c r="I2828" s="1"/>
    </row>
    <row r="2829" spans="8:9" x14ac:dyDescent="0.2">
      <c r="H2829" s="1"/>
      <c r="I2829" s="1"/>
    </row>
    <row r="2830" spans="8:9" x14ac:dyDescent="0.2">
      <c r="H2830" s="1"/>
      <c r="I2830" s="1"/>
    </row>
    <row r="2831" spans="8:9" x14ac:dyDescent="0.2">
      <c r="H2831" s="1"/>
      <c r="I2831" s="1"/>
    </row>
    <row r="2832" spans="8:9" x14ac:dyDescent="0.2">
      <c r="H2832" s="1"/>
      <c r="I2832" s="1"/>
    </row>
    <row r="2833" spans="8:9" x14ac:dyDescent="0.2">
      <c r="H2833" s="1"/>
      <c r="I2833" s="1"/>
    </row>
    <row r="2834" spans="8:9" x14ac:dyDescent="0.2">
      <c r="H2834" s="1"/>
      <c r="I2834" s="1"/>
    </row>
    <row r="2835" spans="8:9" x14ac:dyDescent="0.2">
      <c r="H2835" s="1"/>
      <c r="I2835" s="1"/>
    </row>
    <row r="2836" spans="8:9" x14ac:dyDescent="0.2">
      <c r="H2836" s="1"/>
      <c r="I2836" s="1"/>
    </row>
    <row r="2837" spans="8:9" x14ac:dyDescent="0.2">
      <c r="H2837" s="1"/>
      <c r="I2837" s="1"/>
    </row>
    <row r="2838" spans="8:9" x14ac:dyDescent="0.2">
      <c r="H2838" s="1"/>
      <c r="I2838" s="1"/>
    </row>
    <row r="2839" spans="8:9" x14ac:dyDescent="0.2">
      <c r="H2839" s="1"/>
      <c r="I2839" s="1"/>
    </row>
    <row r="2840" spans="8:9" x14ac:dyDescent="0.2">
      <c r="H2840" s="1"/>
      <c r="I2840" s="1"/>
    </row>
    <row r="2841" spans="8:9" x14ac:dyDescent="0.2">
      <c r="H2841" s="1"/>
      <c r="I2841" s="1"/>
    </row>
    <row r="2842" spans="8:9" x14ac:dyDescent="0.2">
      <c r="H2842" s="1"/>
      <c r="I2842" s="1"/>
    </row>
    <row r="2843" spans="8:9" x14ac:dyDescent="0.2">
      <c r="H2843" s="1"/>
      <c r="I2843" s="1"/>
    </row>
    <row r="2844" spans="8:9" x14ac:dyDescent="0.2">
      <c r="H2844" s="1"/>
      <c r="I2844" s="1"/>
    </row>
    <row r="2845" spans="8:9" x14ac:dyDescent="0.2">
      <c r="H2845" s="1"/>
      <c r="I2845" s="1"/>
    </row>
    <row r="2846" spans="8:9" x14ac:dyDescent="0.2">
      <c r="H2846" s="1"/>
      <c r="I2846" s="1"/>
    </row>
    <row r="2847" spans="8:9" x14ac:dyDescent="0.2">
      <c r="H2847" s="1"/>
      <c r="I2847" s="1"/>
    </row>
    <row r="2848" spans="8:9" x14ac:dyDescent="0.2">
      <c r="H2848" s="1"/>
      <c r="I2848" s="1"/>
    </row>
    <row r="2849" spans="8:9" x14ac:dyDescent="0.2">
      <c r="H2849" s="1"/>
      <c r="I2849" s="1"/>
    </row>
    <row r="2850" spans="8:9" x14ac:dyDescent="0.2">
      <c r="H2850" s="1"/>
      <c r="I2850" s="1"/>
    </row>
    <row r="2851" spans="8:9" x14ac:dyDescent="0.2">
      <c r="H2851" s="1"/>
      <c r="I2851" s="1"/>
    </row>
    <row r="2852" spans="8:9" x14ac:dyDescent="0.2">
      <c r="H2852" s="1"/>
      <c r="I2852" s="1"/>
    </row>
    <row r="2853" spans="8:9" x14ac:dyDescent="0.2">
      <c r="H2853" s="1"/>
      <c r="I2853" s="1"/>
    </row>
    <row r="2854" spans="8:9" x14ac:dyDescent="0.2">
      <c r="H2854" s="1"/>
      <c r="I2854" s="1"/>
    </row>
    <row r="2855" spans="8:9" x14ac:dyDescent="0.2">
      <c r="H2855" s="1"/>
      <c r="I2855" s="1"/>
    </row>
    <row r="2856" spans="8:9" x14ac:dyDescent="0.2">
      <c r="H2856" s="1"/>
      <c r="I2856" s="1"/>
    </row>
    <row r="2857" spans="8:9" x14ac:dyDescent="0.2">
      <c r="H2857" s="1"/>
      <c r="I2857" s="1"/>
    </row>
    <row r="2858" spans="8:9" x14ac:dyDescent="0.2">
      <c r="H2858" s="1"/>
      <c r="I2858" s="1"/>
    </row>
    <row r="2859" spans="8:9" x14ac:dyDescent="0.2">
      <c r="H2859" s="1"/>
      <c r="I2859" s="1"/>
    </row>
    <row r="2860" spans="8:9" x14ac:dyDescent="0.2">
      <c r="H2860" s="1"/>
      <c r="I2860" s="1"/>
    </row>
    <row r="2861" spans="8:9" x14ac:dyDescent="0.2">
      <c r="H2861" s="1"/>
      <c r="I2861" s="1"/>
    </row>
    <row r="2862" spans="8:9" x14ac:dyDescent="0.2">
      <c r="H2862" s="1"/>
      <c r="I2862" s="1"/>
    </row>
    <row r="2863" spans="8:9" x14ac:dyDescent="0.2">
      <c r="H2863" s="1"/>
      <c r="I2863" s="1"/>
    </row>
    <row r="2864" spans="8:9" x14ac:dyDescent="0.2">
      <c r="H2864" s="1"/>
      <c r="I2864" s="1"/>
    </row>
    <row r="2865" spans="8:9" x14ac:dyDescent="0.2">
      <c r="H2865" s="1"/>
      <c r="I2865" s="1"/>
    </row>
    <row r="2866" spans="8:9" x14ac:dyDescent="0.2">
      <c r="H2866" s="1"/>
      <c r="I2866" s="1"/>
    </row>
    <row r="2867" spans="8:9" x14ac:dyDescent="0.2">
      <c r="H2867" s="1"/>
      <c r="I2867" s="1"/>
    </row>
    <row r="2868" spans="8:9" x14ac:dyDescent="0.2">
      <c r="H2868" s="1"/>
      <c r="I2868" s="1"/>
    </row>
    <row r="2869" spans="8:9" x14ac:dyDescent="0.2">
      <c r="H2869" s="1"/>
      <c r="I2869" s="1"/>
    </row>
    <row r="2870" spans="8:9" x14ac:dyDescent="0.2">
      <c r="H2870" s="1"/>
      <c r="I2870" s="1"/>
    </row>
    <row r="2871" spans="8:9" x14ac:dyDescent="0.2">
      <c r="H2871" s="1"/>
      <c r="I2871" s="1"/>
    </row>
    <row r="2872" spans="8:9" x14ac:dyDescent="0.2">
      <c r="H2872" s="1"/>
      <c r="I2872" s="1"/>
    </row>
    <row r="2873" spans="8:9" x14ac:dyDescent="0.2">
      <c r="H2873" s="1"/>
      <c r="I2873" s="1"/>
    </row>
    <row r="2874" spans="8:9" x14ac:dyDescent="0.2">
      <c r="H2874" s="1"/>
      <c r="I2874" s="1"/>
    </row>
    <row r="2875" spans="8:9" x14ac:dyDescent="0.2">
      <c r="H2875" s="1"/>
      <c r="I2875" s="1"/>
    </row>
    <row r="2876" spans="8:9" x14ac:dyDescent="0.2">
      <c r="H2876" s="1"/>
      <c r="I2876" s="1"/>
    </row>
    <row r="2877" spans="8:9" x14ac:dyDescent="0.2">
      <c r="H2877" s="1"/>
      <c r="I2877" s="1"/>
    </row>
    <row r="2878" spans="8:9" x14ac:dyDescent="0.2">
      <c r="H2878" s="1"/>
      <c r="I2878" s="1"/>
    </row>
    <row r="2879" spans="8:9" x14ac:dyDescent="0.2">
      <c r="H2879" s="1"/>
      <c r="I2879" s="1"/>
    </row>
    <row r="2880" spans="8:9" x14ac:dyDescent="0.2">
      <c r="H2880" s="1"/>
      <c r="I2880" s="1"/>
    </row>
    <row r="2881" spans="8:9" x14ac:dyDescent="0.2">
      <c r="H2881" s="1"/>
      <c r="I2881" s="1"/>
    </row>
    <row r="2882" spans="8:9" x14ac:dyDescent="0.2">
      <c r="H2882" s="1"/>
      <c r="I2882" s="1"/>
    </row>
    <row r="2883" spans="8:9" x14ac:dyDescent="0.2">
      <c r="H2883" s="1"/>
      <c r="I2883" s="1"/>
    </row>
    <row r="2884" spans="8:9" x14ac:dyDescent="0.2">
      <c r="H2884" s="1"/>
      <c r="I2884" s="1"/>
    </row>
    <row r="2885" spans="8:9" x14ac:dyDescent="0.2">
      <c r="H2885" s="1"/>
      <c r="I2885" s="1"/>
    </row>
    <row r="2886" spans="8:9" x14ac:dyDescent="0.2">
      <c r="H2886" s="1"/>
      <c r="I2886" s="1"/>
    </row>
    <row r="2887" spans="8:9" x14ac:dyDescent="0.2">
      <c r="H2887" s="1"/>
      <c r="I2887" s="1"/>
    </row>
    <row r="2888" spans="8:9" x14ac:dyDescent="0.2">
      <c r="H2888" s="1"/>
      <c r="I2888" s="1"/>
    </row>
    <row r="2889" spans="8:9" x14ac:dyDescent="0.2">
      <c r="H2889" s="1"/>
      <c r="I2889" s="1"/>
    </row>
    <row r="2890" spans="8:9" x14ac:dyDescent="0.2">
      <c r="H2890" s="1"/>
      <c r="I2890" s="1"/>
    </row>
    <row r="2891" spans="8:9" x14ac:dyDescent="0.2">
      <c r="H2891" s="1"/>
      <c r="I2891" s="1"/>
    </row>
    <row r="2892" spans="8:9" x14ac:dyDescent="0.2">
      <c r="H2892" s="1"/>
      <c r="I2892" s="1"/>
    </row>
    <row r="2893" spans="8:9" x14ac:dyDescent="0.2">
      <c r="H2893" s="1"/>
      <c r="I2893" s="1"/>
    </row>
    <row r="2894" spans="8:9" x14ac:dyDescent="0.2">
      <c r="H2894" s="1"/>
      <c r="I2894" s="1"/>
    </row>
    <row r="2895" spans="8:9" x14ac:dyDescent="0.2">
      <c r="H2895" s="1"/>
      <c r="I2895" s="1"/>
    </row>
    <row r="2896" spans="8:9" x14ac:dyDescent="0.2">
      <c r="H2896" s="1"/>
      <c r="I2896" s="1"/>
    </row>
    <row r="2897" spans="8:9" x14ac:dyDescent="0.2">
      <c r="H2897" s="1"/>
      <c r="I2897" s="1"/>
    </row>
    <row r="2898" spans="8:9" x14ac:dyDescent="0.2">
      <c r="H2898" s="1"/>
      <c r="I2898" s="1"/>
    </row>
    <row r="2899" spans="8:9" x14ac:dyDescent="0.2">
      <c r="H2899" s="1"/>
      <c r="I2899" s="1"/>
    </row>
    <row r="2900" spans="8:9" x14ac:dyDescent="0.2">
      <c r="H2900" s="1"/>
      <c r="I2900" s="1"/>
    </row>
    <row r="2901" spans="8:9" x14ac:dyDescent="0.2">
      <c r="H2901" s="1"/>
      <c r="I2901" s="1"/>
    </row>
    <row r="2902" spans="8:9" x14ac:dyDescent="0.2">
      <c r="H2902" s="1"/>
      <c r="I2902" s="1"/>
    </row>
    <row r="2903" spans="8:9" x14ac:dyDescent="0.2">
      <c r="H2903" s="1"/>
      <c r="I2903" s="1"/>
    </row>
    <row r="2904" spans="8:9" x14ac:dyDescent="0.2">
      <c r="H2904" s="1"/>
      <c r="I2904" s="1"/>
    </row>
    <row r="2905" spans="8:9" x14ac:dyDescent="0.2">
      <c r="H2905" s="1"/>
      <c r="I2905" s="1"/>
    </row>
    <row r="2906" spans="8:9" x14ac:dyDescent="0.2">
      <c r="H2906" s="1"/>
      <c r="I2906" s="1"/>
    </row>
    <row r="2907" spans="8:9" x14ac:dyDescent="0.2">
      <c r="H2907" s="1"/>
      <c r="I2907" s="1"/>
    </row>
    <row r="2908" spans="8:9" x14ac:dyDescent="0.2">
      <c r="H2908" s="1"/>
      <c r="I2908" s="1"/>
    </row>
    <row r="2909" spans="8:9" x14ac:dyDescent="0.2">
      <c r="H2909" s="1"/>
      <c r="I2909" s="1"/>
    </row>
    <row r="2910" spans="8:9" x14ac:dyDescent="0.2">
      <c r="H2910" s="1"/>
      <c r="I2910" s="1"/>
    </row>
    <row r="2911" spans="8:9" x14ac:dyDescent="0.2">
      <c r="H2911" s="1"/>
      <c r="I2911" s="1"/>
    </row>
    <row r="2912" spans="8:9" x14ac:dyDescent="0.2">
      <c r="H2912" s="1"/>
      <c r="I2912" s="1"/>
    </row>
    <row r="2913" spans="8:9" x14ac:dyDescent="0.2">
      <c r="H2913" s="1"/>
      <c r="I2913" s="1"/>
    </row>
    <row r="2914" spans="8:9" x14ac:dyDescent="0.2">
      <c r="H2914" s="1"/>
      <c r="I2914" s="1"/>
    </row>
    <row r="2915" spans="8:9" x14ac:dyDescent="0.2">
      <c r="H2915" s="1"/>
      <c r="I2915" s="1"/>
    </row>
    <row r="2916" spans="8:9" x14ac:dyDescent="0.2">
      <c r="H2916" s="1"/>
      <c r="I2916" s="1"/>
    </row>
    <row r="2917" spans="8:9" x14ac:dyDescent="0.2">
      <c r="H2917" s="1"/>
      <c r="I2917" s="1"/>
    </row>
    <row r="2918" spans="8:9" x14ac:dyDescent="0.2">
      <c r="H2918" s="1"/>
      <c r="I2918" s="1"/>
    </row>
    <row r="2919" spans="8:9" x14ac:dyDescent="0.2">
      <c r="H2919" s="1"/>
      <c r="I2919" s="1"/>
    </row>
    <row r="2920" spans="8:9" x14ac:dyDescent="0.2">
      <c r="H2920" s="1"/>
      <c r="I2920" s="1"/>
    </row>
    <row r="2921" spans="8:9" x14ac:dyDescent="0.2">
      <c r="H2921" s="1"/>
      <c r="I2921" s="1"/>
    </row>
    <row r="2922" spans="8:9" x14ac:dyDescent="0.2">
      <c r="H2922" s="1"/>
      <c r="I2922" s="1"/>
    </row>
    <row r="2923" spans="8:9" x14ac:dyDescent="0.2">
      <c r="H2923" s="1"/>
      <c r="I2923" s="1"/>
    </row>
    <row r="2924" spans="8:9" x14ac:dyDescent="0.2">
      <c r="H2924" s="1"/>
      <c r="I2924" s="1"/>
    </row>
    <row r="2925" spans="8:9" x14ac:dyDescent="0.2">
      <c r="H2925" s="1"/>
      <c r="I2925" s="1"/>
    </row>
    <row r="2926" spans="8:9" x14ac:dyDescent="0.2">
      <c r="H2926" s="1"/>
      <c r="I2926" s="1"/>
    </row>
    <row r="2927" spans="8:9" x14ac:dyDescent="0.2">
      <c r="H2927" s="1"/>
      <c r="I2927" s="1"/>
    </row>
    <row r="2928" spans="8:9" x14ac:dyDescent="0.2">
      <c r="H2928" s="1"/>
      <c r="I2928" s="1"/>
    </row>
    <row r="2929" spans="8:9" x14ac:dyDescent="0.2">
      <c r="H2929" s="1"/>
      <c r="I2929" s="1"/>
    </row>
    <row r="2930" spans="8:9" x14ac:dyDescent="0.2">
      <c r="H2930" s="1"/>
      <c r="I2930" s="1"/>
    </row>
    <row r="2931" spans="8:9" x14ac:dyDescent="0.2">
      <c r="H2931" s="1"/>
      <c r="I2931" s="1"/>
    </row>
    <row r="2932" spans="8:9" x14ac:dyDescent="0.2">
      <c r="H2932" s="1"/>
      <c r="I2932" s="1"/>
    </row>
    <row r="2933" spans="8:9" x14ac:dyDescent="0.2">
      <c r="H2933" s="1"/>
      <c r="I2933" s="1"/>
    </row>
    <row r="2934" spans="8:9" x14ac:dyDescent="0.2">
      <c r="H2934" s="1"/>
      <c r="I2934" s="1"/>
    </row>
    <row r="2935" spans="8:9" x14ac:dyDescent="0.2">
      <c r="H2935" s="1"/>
      <c r="I2935" s="1"/>
    </row>
    <row r="2936" spans="8:9" x14ac:dyDescent="0.2">
      <c r="H2936" s="1"/>
      <c r="I2936" s="1"/>
    </row>
    <row r="2937" spans="8:9" x14ac:dyDescent="0.2">
      <c r="H2937" s="1"/>
      <c r="I2937" s="1"/>
    </row>
    <row r="2938" spans="8:9" x14ac:dyDescent="0.2">
      <c r="H2938" s="1"/>
      <c r="I2938" s="1"/>
    </row>
    <row r="2939" spans="8:9" x14ac:dyDescent="0.2">
      <c r="H2939" s="1"/>
      <c r="I2939" s="1"/>
    </row>
    <row r="2940" spans="8:9" x14ac:dyDescent="0.2">
      <c r="H2940" s="1"/>
      <c r="I2940" s="1"/>
    </row>
    <row r="2941" spans="8:9" x14ac:dyDescent="0.2">
      <c r="H2941" s="1"/>
      <c r="I2941" s="1"/>
    </row>
    <row r="2942" spans="8:9" x14ac:dyDescent="0.2">
      <c r="H2942" s="1"/>
      <c r="I2942" s="1"/>
    </row>
    <row r="2943" spans="8:9" x14ac:dyDescent="0.2">
      <c r="H2943" s="1"/>
      <c r="I2943" s="1"/>
    </row>
    <row r="2944" spans="8:9" x14ac:dyDescent="0.2">
      <c r="H2944" s="1"/>
      <c r="I2944" s="1"/>
    </row>
    <row r="2945" spans="8:9" x14ac:dyDescent="0.2">
      <c r="H2945" s="1"/>
      <c r="I2945" s="1"/>
    </row>
    <row r="2946" spans="8:9" x14ac:dyDescent="0.2">
      <c r="H2946" s="1"/>
      <c r="I2946" s="1"/>
    </row>
    <row r="2947" spans="8:9" x14ac:dyDescent="0.2">
      <c r="H2947" s="1"/>
      <c r="I2947" s="1"/>
    </row>
    <row r="2948" spans="8:9" x14ac:dyDescent="0.2">
      <c r="H2948" s="1"/>
      <c r="I2948" s="1"/>
    </row>
    <row r="2949" spans="8:9" x14ac:dyDescent="0.2">
      <c r="H2949" s="1"/>
      <c r="I2949" s="1"/>
    </row>
    <row r="2950" spans="8:9" x14ac:dyDescent="0.2">
      <c r="H2950" s="1"/>
      <c r="I2950" s="1"/>
    </row>
    <row r="2951" spans="8:9" x14ac:dyDescent="0.2">
      <c r="H2951" s="1"/>
      <c r="I2951" s="1"/>
    </row>
    <row r="2952" spans="8:9" x14ac:dyDescent="0.2">
      <c r="H2952" s="1"/>
      <c r="I2952" s="1"/>
    </row>
    <row r="2953" spans="8:9" x14ac:dyDescent="0.2">
      <c r="H2953" s="1"/>
      <c r="I2953" s="1"/>
    </row>
    <row r="2954" spans="8:9" x14ac:dyDescent="0.2">
      <c r="H2954" s="1"/>
      <c r="I2954" s="1"/>
    </row>
    <row r="2955" spans="8:9" x14ac:dyDescent="0.2">
      <c r="H2955" s="1"/>
      <c r="I2955" s="1"/>
    </row>
    <row r="2956" spans="8:9" x14ac:dyDescent="0.2">
      <c r="H2956" s="1"/>
      <c r="I2956" s="1"/>
    </row>
    <row r="2957" spans="8:9" x14ac:dyDescent="0.2">
      <c r="H2957" s="1"/>
      <c r="I2957" s="1"/>
    </row>
    <row r="2958" spans="8:9" x14ac:dyDescent="0.2">
      <c r="H2958" s="1"/>
      <c r="I2958" s="1"/>
    </row>
    <row r="2959" spans="8:9" x14ac:dyDescent="0.2">
      <c r="H2959" s="1"/>
      <c r="I2959" s="1"/>
    </row>
    <row r="2960" spans="8:9" x14ac:dyDescent="0.2">
      <c r="H2960" s="1"/>
      <c r="I2960" s="1"/>
    </row>
    <row r="2961" spans="8:9" x14ac:dyDescent="0.2">
      <c r="H2961" s="1"/>
      <c r="I2961" s="1"/>
    </row>
    <row r="2962" spans="8:9" x14ac:dyDescent="0.2">
      <c r="H2962" s="1"/>
      <c r="I2962" s="1"/>
    </row>
    <row r="2963" spans="8:9" x14ac:dyDescent="0.2">
      <c r="H2963" s="1"/>
      <c r="I2963" s="1"/>
    </row>
    <row r="2964" spans="8:9" x14ac:dyDescent="0.2">
      <c r="H2964" s="1"/>
      <c r="I2964" s="1"/>
    </row>
    <row r="2965" spans="8:9" x14ac:dyDescent="0.2">
      <c r="H2965" s="1"/>
      <c r="I2965" s="1"/>
    </row>
    <row r="2966" spans="8:9" x14ac:dyDescent="0.2">
      <c r="H2966" s="1"/>
      <c r="I2966" s="1"/>
    </row>
    <row r="2967" spans="8:9" x14ac:dyDescent="0.2">
      <c r="H2967" s="1"/>
      <c r="I2967" s="1"/>
    </row>
    <row r="2968" spans="8:9" x14ac:dyDescent="0.2">
      <c r="H2968" s="1"/>
      <c r="I2968" s="1"/>
    </row>
    <row r="2969" spans="8:9" x14ac:dyDescent="0.2">
      <c r="H2969" s="1"/>
      <c r="I2969" s="1"/>
    </row>
    <row r="2970" spans="8:9" x14ac:dyDescent="0.2">
      <c r="H2970" s="1"/>
      <c r="I2970" s="1"/>
    </row>
    <row r="2971" spans="8:9" x14ac:dyDescent="0.2">
      <c r="H2971" s="1"/>
      <c r="I2971" s="1"/>
    </row>
    <row r="2972" spans="8:9" x14ac:dyDescent="0.2">
      <c r="H2972" s="1"/>
      <c r="I2972" s="1"/>
    </row>
    <row r="2973" spans="8:9" x14ac:dyDescent="0.2">
      <c r="H2973" s="1"/>
      <c r="I2973" s="1"/>
    </row>
    <row r="2974" spans="8:9" x14ac:dyDescent="0.2">
      <c r="H2974" s="1"/>
      <c r="I2974" s="1"/>
    </row>
    <row r="2975" spans="8:9" x14ac:dyDescent="0.2">
      <c r="H2975" s="1"/>
      <c r="I2975" s="1"/>
    </row>
    <row r="2976" spans="8:9" x14ac:dyDescent="0.2">
      <c r="H2976" s="1"/>
      <c r="I2976" s="1"/>
    </row>
    <row r="2977" spans="8:9" x14ac:dyDescent="0.2">
      <c r="H2977" s="1"/>
      <c r="I2977" s="1"/>
    </row>
    <row r="2978" spans="8:9" x14ac:dyDescent="0.2">
      <c r="H2978" s="1"/>
      <c r="I2978" s="1"/>
    </row>
    <row r="2979" spans="8:9" x14ac:dyDescent="0.2">
      <c r="H2979" s="1"/>
      <c r="I2979" s="1"/>
    </row>
    <row r="2980" spans="8:9" x14ac:dyDescent="0.2">
      <c r="H2980" s="1"/>
      <c r="I2980" s="1"/>
    </row>
    <row r="2981" spans="8:9" x14ac:dyDescent="0.2">
      <c r="H2981" s="1"/>
      <c r="I2981" s="1"/>
    </row>
    <row r="2982" spans="8:9" x14ac:dyDescent="0.2">
      <c r="H2982" s="1"/>
      <c r="I2982" s="1"/>
    </row>
    <row r="2983" spans="8:9" x14ac:dyDescent="0.2">
      <c r="H2983" s="1"/>
      <c r="I2983" s="1"/>
    </row>
    <row r="2984" spans="8:9" x14ac:dyDescent="0.2">
      <c r="H2984" s="1"/>
      <c r="I2984" s="1"/>
    </row>
    <row r="2985" spans="8:9" x14ac:dyDescent="0.2">
      <c r="H2985" s="1"/>
      <c r="I2985" s="1"/>
    </row>
    <row r="2986" spans="8:9" x14ac:dyDescent="0.2">
      <c r="H2986" s="1"/>
      <c r="I2986" s="1"/>
    </row>
    <row r="2987" spans="8:9" x14ac:dyDescent="0.2">
      <c r="H2987" s="1"/>
      <c r="I2987" s="1"/>
    </row>
    <row r="2988" spans="8:9" x14ac:dyDescent="0.2">
      <c r="H2988" s="1"/>
      <c r="I2988" s="1"/>
    </row>
    <row r="2989" spans="8:9" x14ac:dyDescent="0.2">
      <c r="H2989" s="1"/>
      <c r="I2989" s="1"/>
    </row>
    <row r="2990" spans="8:9" x14ac:dyDescent="0.2">
      <c r="H2990" s="1"/>
      <c r="I2990" s="1"/>
    </row>
    <row r="2991" spans="8:9" x14ac:dyDescent="0.2">
      <c r="H2991" s="1"/>
      <c r="I2991" s="1"/>
    </row>
    <row r="2992" spans="8:9" x14ac:dyDescent="0.2">
      <c r="H2992" s="1"/>
      <c r="I2992" s="1"/>
    </row>
    <row r="2993" spans="8:9" x14ac:dyDescent="0.2">
      <c r="H2993" s="1"/>
      <c r="I2993" s="1"/>
    </row>
    <row r="2994" spans="8:9" x14ac:dyDescent="0.2">
      <c r="H2994" s="1"/>
      <c r="I2994" s="1"/>
    </row>
    <row r="2995" spans="8:9" x14ac:dyDescent="0.2">
      <c r="H2995" s="1"/>
      <c r="I2995" s="1"/>
    </row>
    <row r="2996" spans="8:9" x14ac:dyDescent="0.2">
      <c r="H2996" s="1"/>
      <c r="I2996" s="1"/>
    </row>
    <row r="2997" spans="8:9" x14ac:dyDescent="0.2">
      <c r="H2997" s="1"/>
      <c r="I2997" s="1"/>
    </row>
    <row r="2998" spans="8:9" x14ac:dyDescent="0.2">
      <c r="H2998" s="1"/>
      <c r="I2998" s="1"/>
    </row>
    <row r="2999" spans="8:9" x14ac:dyDescent="0.2">
      <c r="H2999" s="1"/>
      <c r="I2999" s="1"/>
    </row>
    <row r="3000" spans="8:9" x14ac:dyDescent="0.2">
      <c r="H3000" s="1"/>
      <c r="I3000" s="1"/>
    </row>
    <row r="3001" spans="8:9" x14ac:dyDescent="0.2">
      <c r="H3001" s="1"/>
      <c r="I3001" s="1"/>
    </row>
    <row r="3002" spans="8:9" x14ac:dyDescent="0.2">
      <c r="H3002" s="1"/>
      <c r="I3002" s="1"/>
    </row>
    <row r="3003" spans="8:9" x14ac:dyDescent="0.2">
      <c r="H3003" s="1"/>
      <c r="I3003" s="1"/>
    </row>
    <row r="3004" spans="8:9" x14ac:dyDescent="0.2">
      <c r="H3004" s="1"/>
      <c r="I3004" s="1"/>
    </row>
    <row r="3005" spans="8:9" x14ac:dyDescent="0.2">
      <c r="H3005" s="1"/>
      <c r="I3005" s="1"/>
    </row>
    <row r="3006" spans="8:9" x14ac:dyDescent="0.2">
      <c r="H3006" s="1"/>
      <c r="I3006" s="1"/>
    </row>
    <row r="3007" spans="8:9" x14ac:dyDescent="0.2">
      <c r="H3007" s="1"/>
      <c r="I3007" s="1"/>
    </row>
    <row r="3008" spans="8:9" x14ac:dyDescent="0.2">
      <c r="H3008" s="1"/>
      <c r="I3008" s="1"/>
    </row>
    <row r="3009" spans="8:9" x14ac:dyDescent="0.2">
      <c r="H3009" s="1"/>
      <c r="I3009" s="1"/>
    </row>
    <row r="3010" spans="8:9" x14ac:dyDescent="0.2">
      <c r="H3010" s="1"/>
      <c r="I3010" s="1"/>
    </row>
    <row r="3011" spans="8:9" x14ac:dyDescent="0.2">
      <c r="H3011" s="1"/>
      <c r="I3011" s="1"/>
    </row>
    <row r="3012" spans="8:9" x14ac:dyDescent="0.2">
      <c r="H3012" s="1"/>
      <c r="I3012" s="1"/>
    </row>
    <row r="3013" spans="8:9" x14ac:dyDescent="0.2">
      <c r="H3013" s="1"/>
      <c r="I3013" s="1"/>
    </row>
    <row r="3014" spans="8:9" x14ac:dyDescent="0.2">
      <c r="H3014" s="1"/>
      <c r="I3014" s="1"/>
    </row>
    <row r="3015" spans="8:9" x14ac:dyDescent="0.2">
      <c r="H3015" s="1"/>
      <c r="I3015" s="1"/>
    </row>
    <row r="3016" spans="8:9" x14ac:dyDescent="0.2">
      <c r="H3016" s="1"/>
      <c r="I3016" s="1"/>
    </row>
    <row r="3017" spans="8:9" x14ac:dyDescent="0.2">
      <c r="H3017" s="1"/>
      <c r="I3017" s="1"/>
    </row>
    <row r="3018" spans="8:9" x14ac:dyDescent="0.2">
      <c r="H3018" s="1"/>
      <c r="I3018" s="1"/>
    </row>
    <row r="3019" spans="8:9" x14ac:dyDescent="0.2">
      <c r="H3019" s="1"/>
      <c r="I3019" s="1"/>
    </row>
    <row r="3020" spans="8:9" x14ac:dyDescent="0.2">
      <c r="H3020" s="1"/>
      <c r="I3020" s="1"/>
    </row>
    <row r="3021" spans="8:9" x14ac:dyDescent="0.2">
      <c r="H3021" s="1"/>
      <c r="I3021" s="1"/>
    </row>
    <row r="3022" spans="8:9" x14ac:dyDescent="0.2">
      <c r="H3022" s="1"/>
      <c r="I3022" s="1"/>
    </row>
    <row r="3023" spans="8:9" x14ac:dyDescent="0.2">
      <c r="H3023" s="1"/>
      <c r="I3023" s="1"/>
    </row>
    <row r="3024" spans="8:9" x14ac:dyDescent="0.2">
      <c r="H3024" s="1"/>
      <c r="I3024" s="1"/>
    </row>
    <row r="3025" spans="8:9" x14ac:dyDescent="0.2">
      <c r="H3025" s="1"/>
      <c r="I3025" s="1"/>
    </row>
    <row r="3026" spans="8:9" x14ac:dyDescent="0.2">
      <c r="H3026" s="1"/>
      <c r="I3026" s="1"/>
    </row>
    <row r="3027" spans="8:9" x14ac:dyDescent="0.2">
      <c r="H3027" s="1"/>
      <c r="I3027" s="1"/>
    </row>
    <row r="3028" spans="8:9" x14ac:dyDescent="0.2">
      <c r="H3028" s="1"/>
      <c r="I3028" s="1"/>
    </row>
    <row r="3029" spans="8:9" x14ac:dyDescent="0.2">
      <c r="H3029" s="1"/>
      <c r="I3029" s="1"/>
    </row>
    <row r="3030" spans="8:9" x14ac:dyDescent="0.2">
      <c r="H3030" s="1"/>
      <c r="I3030" s="1"/>
    </row>
    <row r="3031" spans="8:9" x14ac:dyDescent="0.2">
      <c r="H3031" s="1"/>
      <c r="I3031" s="1"/>
    </row>
    <row r="3032" spans="8:9" x14ac:dyDescent="0.2">
      <c r="H3032" s="1"/>
      <c r="I3032" s="1"/>
    </row>
    <row r="3033" spans="8:9" x14ac:dyDescent="0.2">
      <c r="H3033" s="1"/>
      <c r="I3033" s="1"/>
    </row>
    <row r="3034" spans="8:9" x14ac:dyDescent="0.2">
      <c r="H3034" s="1"/>
      <c r="I3034" s="1"/>
    </row>
    <row r="3035" spans="8:9" x14ac:dyDescent="0.2">
      <c r="H3035" s="1"/>
      <c r="I3035" s="1"/>
    </row>
    <row r="3036" spans="8:9" x14ac:dyDescent="0.2">
      <c r="H3036" s="1"/>
      <c r="I3036" s="1"/>
    </row>
    <row r="3037" spans="8:9" x14ac:dyDescent="0.2">
      <c r="H3037" s="1"/>
      <c r="I3037" s="1"/>
    </row>
    <row r="3038" spans="8:9" x14ac:dyDescent="0.2">
      <c r="H3038" s="1"/>
      <c r="I3038" s="1"/>
    </row>
    <row r="3039" spans="8:9" x14ac:dyDescent="0.2">
      <c r="H3039" s="1"/>
      <c r="I3039" s="1"/>
    </row>
    <row r="3040" spans="8:9" x14ac:dyDescent="0.2">
      <c r="H3040" s="1"/>
      <c r="I3040" s="1"/>
    </row>
    <row r="3041" spans="8:9" x14ac:dyDescent="0.2">
      <c r="H3041" s="1"/>
      <c r="I3041" s="1"/>
    </row>
    <row r="3042" spans="8:9" x14ac:dyDescent="0.2">
      <c r="H3042" s="1"/>
      <c r="I3042" s="1"/>
    </row>
    <row r="3043" spans="8:9" x14ac:dyDescent="0.2">
      <c r="H3043" s="1"/>
      <c r="I3043" s="1"/>
    </row>
    <row r="3044" spans="8:9" x14ac:dyDescent="0.2">
      <c r="H3044" s="1"/>
      <c r="I3044" s="1"/>
    </row>
    <row r="3045" spans="8:9" x14ac:dyDescent="0.2">
      <c r="H3045" s="1"/>
      <c r="I3045" s="1"/>
    </row>
    <row r="3046" spans="8:9" x14ac:dyDescent="0.2">
      <c r="H3046" s="1"/>
      <c r="I3046" s="1"/>
    </row>
    <row r="3047" spans="8:9" x14ac:dyDescent="0.2">
      <c r="H3047" s="1"/>
      <c r="I3047" s="1"/>
    </row>
    <row r="3048" spans="8:9" x14ac:dyDescent="0.2">
      <c r="H3048" s="1"/>
      <c r="I3048" s="1"/>
    </row>
    <row r="3049" spans="8:9" x14ac:dyDescent="0.2">
      <c r="H3049" s="1"/>
      <c r="I3049" s="1"/>
    </row>
    <row r="3050" spans="8:9" x14ac:dyDescent="0.2">
      <c r="H3050" s="1"/>
      <c r="I3050" s="1"/>
    </row>
    <row r="3051" spans="8:9" x14ac:dyDescent="0.2">
      <c r="H3051" s="1"/>
      <c r="I3051" s="1"/>
    </row>
    <row r="3052" spans="8:9" x14ac:dyDescent="0.2">
      <c r="H3052" s="1"/>
      <c r="I3052" s="1"/>
    </row>
    <row r="3053" spans="8:9" x14ac:dyDescent="0.2">
      <c r="H3053" s="1"/>
      <c r="I3053" s="1"/>
    </row>
    <row r="3054" spans="8:9" x14ac:dyDescent="0.2">
      <c r="H3054" s="1"/>
      <c r="I3054" s="1"/>
    </row>
    <row r="3055" spans="8:9" x14ac:dyDescent="0.2">
      <c r="H3055" s="1"/>
      <c r="I3055" s="1"/>
    </row>
    <row r="3056" spans="8:9" x14ac:dyDescent="0.2">
      <c r="H3056" s="1"/>
      <c r="I3056" s="1"/>
    </row>
    <row r="3057" spans="8:9" x14ac:dyDescent="0.2">
      <c r="H3057" s="1"/>
      <c r="I3057" s="1"/>
    </row>
    <row r="3058" spans="8:9" x14ac:dyDescent="0.2">
      <c r="H3058" s="1"/>
      <c r="I3058" s="1"/>
    </row>
    <row r="3059" spans="8:9" x14ac:dyDescent="0.2">
      <c r="H3059" s="1"/>
      <c r="I3059" s="1"/>
    </row>
    <row r="3060" spans="8:9" x14ac:dyDescent="0.2">
      <c r="H3060" s="1"/>
      <c r="I3060" s="1"/>
    </row>
    <row r="3061" spans="8:9" x14ac:dyDescent="0.2">
      <c r="H3061" s="1"/>
      <c r="I3061" s="1"/>
    </row>
    <row r="3062" spans="8:9" x14ac:dyDescent="0.2">
      <c r="H3062" s="1"/>
      <c r="I3062" s="1"/>
    </row>
    <row r="3063" spans="8:9" x14ac:dyDescent="0.2">
      <c r="H3063" s="1"/>
      <c r="I3063" s="1"/>
    </row>
    <row r="3064" spans="8:9" x14ac:dyDescent="0.2">
      <c r="H3064" s="1"/>
      <c r="I3064" s="1"/>
    </row>
    <row r="3065" spans="8:9" x14ac:dyDescent="0.2">
      <c r="H3065" s="1"/>
      <c r="I3065" s="1"/>
    </row>
    <row r="3066" spans="8:9" x14ac:dyDescent="0.2">
      <c r="H3066" s="1"/>
      <c r="I3066" s="1"/>
    </row>
    <row r="3067" spans="8:9" x14ac:dyDescent="0.2">
      <c r="H3067" s="1"/>
      <c r="I3067" s="1"/>
    </row>
    <row r="3068" spans="8:9" x14ac:dyDescent="0.2">
      <c r="H3068" s="1"/>
      <c r="I3068" s="1"/>
    </row>
    <row r="3069" spans="8:9" x14ac:dyDescent="0.2">
      <c r="H3069" s="1"/>
      <c r="I3069" s="1"/>
    </row>
    <row r="3070" spans="8:9" x14ac:dyDescent="0.2">
      <c r="H3070" s="1"/>
      <c r="I3070" s="1"/>
    </row>
    <row r="3071" spans="8:9" x14ac:dyDescent="0.2">
      <c r="H3071" s="1"/>
      <c r="I3071" s="1"/>
    </row>
    <row r="3072" spans="8:9" x14ac:dyDescent="0.2">
      <c r="H3072" s="1"/>
      <c r="I3072" s="1"/>
    </row>
    <row r="3073" spans="8:9" x14ac:dyDescent="0.2">
      <c r="H3073" s="1"/>
      <c r="I3073" s="1"/>
    </row>
    <row r="3074" spans="8:9" x14ac:dyDescent="0.2">
      <c r="H3074" s="1"/>
      <c r="I3074" s="1"/>
    </row>
    <row r="3075" spans="8:9" x14ac:dyDescent="0.2">
      <c r="H3075" s="1"/>
      <c r="I3075" s="1"/>
    </row>
    <row r="3076" spans="8:9" x14ac:dyDescent="0.2">
      <c r="H3076" s="1"/>
      <c r="I3076" s="1"/>
    </row>
    <row r="3077" spans="8:9" x14ac:dyDescent="0.2">
      <c r="H3077" s="1"/>
      <c r="I3077" s="1"/>
    </row>
    <row r="3078" spans="8:9" x14ac:dyDescent="0.2">
      <c r="H3078" s="1"/>
      <c r="I3078" s="1"/>
    </row>
    <row r="3079" spans="8:9" x14ac:dyDescent="0.2">
      <c r="H3079" s="1"/>
      <c r="I3079" s="1"/>
    </row>
    <row r="3080" spans="8:9" x14ac:dyDescent="0.2">
      <c r="H3080" s="1"/>
      <c r="I3080" s="1"/>
    </row>
    <row r="3081" spans="8:9" x14ac:dyDescent="0.2">
      <c r="H3081" s="1"/>
      <c r="I3081" s="1"/>
    </row>
    <row r="3082" spans="8:9" x14ac:dyDescent="0.2">
      <c r="H3082" s="1"/>
      <c r="I3082" s="1"/>
    </row>
    <row r="3083" spans="8:9" x14ac:dyDescent="0.2">
      <c r="H3083" s="1"/>
      <c r="I3083" s="1"/>
    </row>
    <row r="3084" spans="8:9" x14ac:dyDescent="0.2">
      <c r="H3084" s="1"/>
      <c r="I3084" s="1"/>
    </row>
    <row r="3085" spans="8:9" x14ac:dyDescent="0.2">
      <c r="H3085" s="1"/>
      <c r="I3085" s="1"/>
    </row>
    <row r="3086" spans="8:9" x14ac:dyDescent="0.2">
      <c r="H3086" s="1"/>
      <c r="I3086" s="1"/>
    </row>
    <row r="3087" spans="8:9" x14ac:dyDescent="0.2">
      <c r="H3087" s="1"/>
      <c r="I3087" s="1"/>
    </row>
    <row r="3088" spans="8:9" x14ac:dyDescent="0.2">
      <c r="H3088" s="1"/>
      <c r="I3088" s="1"/>
    </row>
    <row r="3089" spans="8:9" x14ac:dyDescent="0.2">
      <c r="H3089" s="1"/>
      <c r="I3089" s="1"/>
    </row>
    <row r="3090" spans="8:9" x14ac:dyDescent="0.2">
      <c r="H3090" s="1"/>
      <c r="I3090" s="1"/>
    </row>
    <row r="3091" spans="8:9" x14ac:dyDescent="0.2">
      <c r="H3091" s="1"/>
      <c r="I3091" s="1"/>
    </row>
    <row r="3092" spans="8:9" x14ac:dyDescent="0.2">
      <c r="H3092" s="1"/>
      <c r="I3092" s="1"/>
    </row>
    <row r="3093" spans="8:9" x14ac:dyDescent="0.2">
      <c r="H3093" s="1"/>
      <c r="I3093" s="1"/>
    </row>
    <row r="3094" spans="8:9" x14ac:dyDescent="0.2">
      <c r="H3094" s="1"/>
      <c r="I3094" s="1"/>
    </row>
    <row r="3095" spans="8:9" x14ac:dyDescent="0.2">
      <c r="H3095" s="1"/>
      <c r="I3095" s="1"/>
    </row>
    <row r="3096" spans="8:9" x14ac:dyDescent="0.2">
      <c r="H3096" s="1"/>
      <c r="I3096" s="1"/>
    </row>
    <row r="3097" spans="8:9" x14ac:dyDescent="0.2">
      <c r="H3097" s="1"/>
      <c r="I3097" s="1"/>
    </row>
    <row r="3098" spans="8:9" x14ac:dyDescent="0.2">
      <c r="H3098" s="1"/>
      <c r="I3098" s="1"/>
    </row>
    <row r="3099" spans="8:9" x14ac:dyDescent="0.2">
      <c r="H3099" s="1"/>
      <c r="I3099" s="1"/>
    </row>
    <row r="3100" spans="8:9" x14ac:dyDescent="0.2">
      <c r="H3100" s="1"/>
      <c r="I3100" s="1"/>
    </row>
    <row r="3101" spans="8:9" x14ac:dyDescent="0.2">
      <c r="H3101" s="1"/>
      <c r="I3101" s="1"/>
    </row>
    <row r="3102" spans="8:9" x14ac:dyDescent="0.2">
      <c r="H3102" s="1"/>
      <c r="I3102" s="1"/>
    </row>
    <row r="3103" spans="8:9" x14ac:dyDescent="0.2">
      <c r="H3103" s="1"/>
      <c r="I3103" s="1"/>
    </row>
    <row r="3104" spans="8:9" x14ac:dyDescent="0.2">
      <c r="H3104" s="1"/>
      <c r="I3104" s="1"/>
    </row>
    <row r="3105" spans="8:9" x14ac:dyDescent="0.2">
      <c r="H3105" s="1"/>
      <c r="I3105" s="1"/>
    </row>
    <row r="3106" spans="8:9" x14ac:dyDescent="0.2">
      <c r="H3106" s="1"/>
      <c r="I3106" s="1"/>
    </row>
    <row r="3107" spans="8:9" x14ac:dyDescent="0.2">
      <c r="H3107" s="1"/>
      <c r="I3107" s="1"/>
    </row>
    <row r="3108" spans="8:9" x14ac:dyDescent="0.2">
      <c r="H3108" s="1"/>
      <c r="I3108" s="1"/>
    </row>
    <row r="3109" spans="8:9" x14ac:dyDescent="0.2">
      <c r="H3109" s="1"/>
      <c r="I3109" s="1"/>
    </row>
    <row r="3110" spans="8:9" x14ac:dyDescent="0.2">
      <c r="H3110" s="1"/>
      <c r="I3110" s="1"/>
    </row>
    <row r="3111" spans="8:9" x14ac:dyDescent="0.2">
      <c r="H3111" s="1"/>
      <c r="I3111" s="1"/>
    </row>
    <row r="3112" spans="8:9" x14ac:dyDescent="0.2">
      <c r="H3112" s="1"/>
      <c r="I3112" s="1"/>
    </row>
    <row r="3113" spans="8:9" x14ac:dyDescent="0.2">
      <c r="H3113" s="1"/>
      <c r="I3113" s="1"/>
    </row>
    <row r="3114" spans="8:9" x14ac:dyDescent="0.2">
      <c r="H3114" s="1"/>
      <c r="I3114" s="1"/>
    </row>
    <row r="3115" spans="8:9" x14ac:dyDescent="0.2">
      <c r="H3115" s="1"/>
      <c r="I3115" s="1"/>
    </row>
    <row r="3116" spans="8:9" x14ac:dyDescent="0.2">
      <c r="H3116" s="1"/>
      <c r="I3116" s="1"/>
    </row>
    <row r="3117" spans="8:9" x14ac:dyDescent="0.2">
      <c r="H3117" s="1"/>
      <c r="I3117" s="1"/>
    </row>
    <row r="3118" spans="8:9" x14ac:dyDescent="0.2">
      <c r="H3118" s="1"/>
      <c r="I3118" s="1"/>
    </row>
    <row r="3119" spans="8:9" x14ac:dyDescent="0.2">
      <c r="H3119" s="1"/>
      <c r="I3119" s="1"/>
    </row>
    <row r="3120" spans="8:9" x14ac:dyDescent="0.2">
      <c r="H3120" s="1"/>
      <c r="I3120" s="1"/>
    </row>
    <row r="3121" spans="8:9" x14ac:dyDescent="0.2">
      <c r="H3121" s="1"/>
      <c r="I3121" s="1"/>
    </row>
    <row r="3122" spans="8:9" x14ac:dyDescent="0.2">
      <c r="H3122" s="1"/>
      <c r="I3122" s="1"/>
    </row>
    <row r="3123" spans="8:9" x14ac:dyDescent="0.2">
      <c r="H3123" s="1"/>
      <c r="I3123" s="1"/>
    </row>
    <row r="3124" spans="8:9" x14ac:dyDescent="0.2">
      <c r="H3124" s="1"/>
      <c r="I3124" s="1"/>
    </row>
    <row r="3125" spans="8:9" x14ac:dyDescent="0.2">
      <c r="H3125" s="1"/>
      <c r="I3125" s="1"/>
    </row>
    <row r="3126" spans="8:9" x14ac:dyDescent="0.2">
      <c r="H3126" s="1"/>
      <c r="I3126" s="1"/>
    </row>
    <row r="3127" spans="8:9" x14ac:dyDescent="0.2">
      <c r="H3127" s="1"/>
      <c r="I3127" s="1"/>
    </row>
    <row r="3128" spans="8:9" x14ac:dyDescent="0.2">
      <c r="H3128" s="1"/>
      <c r="I3128" s="1"/>
    </row>
    <row r="3129" spans="8:9" x14ac:dyDescent="0.2">
      <c r="H3129" s="1"/>
      <c r="I3129" s="1"/>
    </row>
    <row r="3130" spans="8:9" x14ac:dyDescent="0.2">
      <c r="H3130" s="1"/>
      <c r="I3130" s="1"/>
    </row>
    <row r="3131" spans="8:9" x14ac:dyDescent="0.2">
      <c r="H3131" s="1"/>
      <c r="I3131" s="1"/>
    </row>
    <row r="3132" spans="8:9" x14ac:dyDescent="0.2">
      <c r="H3132" s="1"/>
      <c r="I3132" s="1"/>
    </row>
    <row r="3133" spans="8:9" x14ac:dyDescent="0.2">
      <c r="H3133" s="1"/>
      <c r="I3133" s="1"/>
    </row>
    <row r="3134" spans="8:9" x14ac:dyDescent="0.2">
      <c r="H3134" s="1"/>
      <c r="I3134" s="1"/>
    </row>
    <row r="3135" spans="8:9" x14ac:dyDescent="0.2">
      <c r="H3135" s="1"/>
      <c r="I3135" s="1"/>
    </row>
    <row r="3136" spans="8:9" x14ac:dyDescent="0.2">
      <c r="H3136" s="1"/>
      <c r="I3136" s="1"/>
    </row>
    <row r="3137" spans="8:9" x14ac:dyDescent="0.2">
      <c r="H3137" s="1"/>
      <c r="I3137" s="1"/>
    </row>
    <row r="3138" spans="8:9" x14ac:dyDescent="0.2">
      <c r="H3138" s="1"/>
      <c r="I3138" s="1"/>
    </row>
    <row r="3139" spans="8:9" x14ac:dyDescent="0.2">
      <c r="H3139" s="1"/>
      <c r="I3139" s="1"/>
    </row>
    <row r="3140" spans="8:9" x14ac:dyDescent="0.2">
      <c r="H3140" s="1"/>
      <c r="I3140" s="1"/>
    </row>
    <row r="3141" spans="8:9" x14ac:dyDescent="0.2">
      <c r="H3141" s="1"/>
      <c r="I3141" s="1"/>
    </row>
    <row r="3142" spans="8:9" x14ac:dyDescent="0.2">
      <c r="H3142" s="1"/>
      <c r="I3142" s="1"/>
    </row>
    <row r="3143" spans="8:9" x14ac:dyDescent="0.2">
      <c r="H3143" s="1"/>
      <c r="I3143" s="1"/>
    </row>
    <row r="3144" spans="8:9" x14ac:dyDescent="0.2">
      <c r="H3144" s="1"/>
      <c r="I3144" s="1"/>
    </row>
    <row r="3145" spans="8:9" x14ac:dyDescent="0.2">
      <c r="H3145" s="1"/>
      <c r="I3145" s="1"/>
    </row>
    <row r="3146" spans="8:9" x14ac:dyDescent="0.2">
      <c r="H3146" s="1"/>
      <c r="I3146" s="1"/>
    </row>
    <row r="3147" spans="8:9" x14ac:dyDescent="0.2">
      <c r="H3147" s="1"/>
      <c r="I3147" s="1"/>
    </row>
    <row r="3148" spans="8:9" x14ac:dyDescent="0.2">
      <c r="H3148" s="1"/>
      <c r="I3148" s="1"/>
    </row>
    <row r="3149" spans="8:9" x14ac:dyDescent="0.2">
      <c r="H3149" s="1"/>
      <c r="I3149" s="1"/>
    </row>
    <row r="3150" spans="8:9" x14ac:dyDescent="0.2">
      <c r="H3150" s="1"/>
      <c r="I3150" s="1"/>
    </row>
    <row r="3151" spans="8:9" x14ac:dyDescent="0.2">
      <c r="H3151" s="1"/>
      <c r="I3151" s="1"/>
    </row>
    <row r="3152" spans="8:9" x14ac:dyDescent="0.2">
      <c r="H3152" s="1"/>
      <c r="I3152" s="1"/>
    </row>
    <row r="3153" spans="8:9" x14ac:dyDescent="0.2">
      <c r="H3153" s="1"/>
      <c r="I3153" s="1"/>
    </row>
    <row r="3154" spans="8:9" x14ac:dyDescent="0.2">
      <c r="H3154" s="1"/>
      <c r="I3154" s="1"/>
    </row>
    <row r="3155" spans="8:9" x14ac:dyDescent="0.2">
      <c r="H3155" s="1"/>
      <c r="I3155" s="1"/>
    </row>
    <row r="3156" spans="8:9" x14ac:dyDescent="0.2">
      <c r="H3156" s="1"/>
      <c r="I3156" s="1"/>
    </row>
    <row r="3157" spans="8:9" x14ac:dyDescent="0.2">
      <c r="H3157" s="1"/>
      <c r="I3157" s="1"/>
    </row>
    <row r="3158" spans="8:9" x14ac:dyDescent="0.2">
      <c r="H3158" s="1"/>
      <c r="I3158" s="1"/>
    </row>
    <row r="3159" spans="8:9" x14ac:dyDescent="0.2">
      <c r="H3159" s="1"/>
      <c r="I3159" s="1"/>
    </row>
    <row r="3160" spans="8:9" x14ac:dyDescent="0.2">
      <c r="H3160" s="1"/>
      <c r="I3160" s="1"/>
    </row>
    <row r="3161" spans="8:9" x14ac:dyDescent="0.2">
      <c r="H3161" s="1"/>
      <c r="I3161" s="1"/>
    </row>
    <row r="3162" spans="8:9" x14ac:dyDescent="0.2">
      <c r="H3162" s="1"/>
      <c r="I3162" s="1"/>
    </row>
    <row r="3163" spans="8:9" x14ac:dyDescent="0.2">
      <c r="H3163" s="1"/>
      <c r="I3163" s="1"/>
    </row>
    <row r="3164" spans="8:9" x14ac:dyDescent="0.2">
      <c r="H3164" s="1"/>
      <c r="I3164" s="1"/>
    </row>
    <row r="3165" spans="8:9" x14ac:dyDescent="0.2">
      <c r="H3165" s="1"/>
      <c r="I3165" s="1"/>
    </row>
    <row r="3166" spans="8:9" x14ac:dyDescent="0.2">
      <c r="H3166" s="1"/>
      <c r="I3166" s="1"/>
    </row>
    <row r="3167" spans="8:9" x14ac:dyDescent="0.2">
      <c r="H3167" s="1"/>
      <c r="I3167" s="1"/>
    </row>
    <row r="3168" spans="8:9" x14ac:dyDescent="0.2">
      <c r="H3168" s="1"/>
      <c r="I3168" s="1"/>
    </row>
    <row r="3169" spans="8:9" x14ac:dyDescent="0.2">
      <c r="H3169" s="1"/>
      <c r="I3169" s="1"/>
    </row>
    <row r="3170" spans="8:9" x14ac:dyDescent="0.2">
      <c r="H3170" s="1"/>
      <c r="I3170" s="1"/>
    </row>
    <row r="3171" spans="8:9" x14ac:dyDescent="0.2">
      <c r="H3171" s="1"/>
      <c r="I3171" s="1"/>
    </row>
    <row r="3172" spans="8:9" x14ac:dyDescent="0.2">
      <c r="H3172" s="1"/>
      <c r="I3172" s="1"/>
    </row>
    <row r="3173" spans="8:9" x14ac:dyDescent="0.2">
      <c r="H3173" s="1"/>
      <c r="I3173" s="1"/>
    </row>
    <row r="3174" spans="8:9" x14ac:dyDescent="0.2">
      <c r="H3174" s="1"/>
      <c r="I3174" s="1"/>
    </row>
    <row r="3175" spans="8:9" x14ac:dyDescent="0.2">
      <c r="H3175" s="1"/>
      <c r="I3175" s="1"/>
    </row>
    <row r="3176" spans="8:9" x14ac:dyDescent="0.2">
      <c r="H3176" s="1"/>
      <c r="I3176" s="1"/>
    </row>
    <row r="3177" spans="8:9" x14ac:dyDescent="0.2">
      <c r="H3177" s="1"/>
      <c r="I3177" s="1"/>
    </row>
    <row r="3178" spans="8:9" x14ac:dyDescent="0.2">
      <c r="H3178" s="1"/>
      <c r="I3178" s="1"/>
    </row>
    <row r="3179" spans="8:9" x14ac:dyDescent="0.2">
      <c r="H3179" s="1"/>
      <c r="I3179" s="1"/>
    </row>
    <row r="3180" spans="8:9" x14ac:dyDescent="0.2">
      <c r="H3180" s="1"/>
      <c r="I3180" s="1"/>
    </row>
    <row r="3181" spans="8:9" x14ac:dyDescent="0.2">
      <c r="H3181" s="1"/>
      <c r="I3181" s="1"/>
    </row>
    <row r="3182" spans="8:9" x14ac:dyDescent="0.2">
      <c r="H3182" s="1"/>
      <c r="I3182" s="1"/>
    </row>
    <row r="3183" spans="8:9" x14ac:dyDescent="0.2">
      <c r="H3183" s="1"/>
      <c r="I3183" s="1"/>
    </row>
    <row r="3184" spans="8:9" x14ac:dyDescent="0.2">
      <c r="H3184" s="1"/>
      <c r="I3184" s="1"/>
    </row>
    <row r="3185" spans="8:9" x14ac:dyDescent="0.2">
      <c r="H3185" s="1"/>
      <c r="I3185" s="1"/>
    </row>
    <row r="3186" spans="8:9" x14ac:dyDescent="0.2">
      <c r="H3186" s="1"/>
      <c r="I3186" s="1"/>
    </row>
    <row r="3187" spans="8:9" x14ac:dyDescent="0.2">
      <c r="H3187" s="1"/>
      <c r="I3187" s="1"/>
    </row>
    <row r="3188" spans="8:9" x14ac:dyDescent="0.2">
      <c r="H3188" s="1"/>
      <c r="I3188" s="1"/>
    </row>
    <row r="3189" spans="8:9" x14ac:dyDescent="0.2">
      <c r="H3189" s="1"/>
      <c r="I3189" s="1"/>
    </row>
    <row r="3190" spans="8:9" x14ac:dyDescent="0.2">
      <c r="H3190" s="1"/>
      <c r="I3190" s="1"/>
    </row>
    <row r="3191" spans="8:9" x14ac:dyDescent="0.2">
      <c r="H3191" s="1"/>
      <c r="I3191" s="1"/>
    </row>
    <row r="3192" spans="8:9" x14ac:dyDescent="0.2">
      <c r="H3192" s="1"/>
      <c r="I3192" s="1"/>
    </row>
    <row r="3193" spans="8:9" x14ac:dyDescent="0.2">
      <c r="H3193" s="1"/>
      <c r="I3193" s="1"/>
    </row>
    <row r="3194" spans="8:9" x14ac:dyDescent="0.2">
      <c r="H3194" s="1"/>
      <c r="I3194" s="1"/>
    </row>
    <row r="3195" spans="8:9" x14ac:dyDescent="0.2">
      <c r="H3195" s="1"/>
      <c r="I3195" s="1"/>
    </row>
    <row r="3196" spans="8:9" x14ac:dyDescent="0.2">
      <c r="H3196" s="1"/>
      <c r="I3196" s="1"/>
    </row>
    <row r="3197" spans="8:9" x14ac:dyDescent="0.2">
      <c r="H3197" s="1"/>
      <c r="I3197" s="1"/>
    </row>
    <row r="3198" spans="8:9" x14ac:dyDescent="0.2">
      <c r="H3198" s="1"/>
      <c r="I3198" s="1"/>
    </row>
    <row r="3199" spans="8:9" x14ac:dyDescent="0.2">
      <c r="H3199" s="1"/>
      <c r="I3199" s="1"/>
    </row>
    <row r="3200" spans="8:9" x14ac:dyDescent="0.2">
      <c r="H3200" s="1"/>
      <c r="I3200" s="1"/>
    </row>
    <row r="3201" spans="8:9" x14ac:dyDescent="0.2">
      <c r="H3201" s="1"/>
      <c r="I3201" s="1"/>
    </row>
    <row r="3202" spans="8:9" x14ac:dyDescent="0.2">
      <c r="H3202" s="1"/>
      <c r="I3202" s="1"/>
    </row>
    <row r="3203" spans="8:9" x14ac:dyDescent="0.2">
      <c r="H3203" s="1"/>
      <c r="I3203" s="1"/>
    </row>
    <row r="3204" spans="8:9" x14ac:dyDescent="0.2">
      <c r="H3204" s="1"/>
      <c r="I3204" s="1"/>
    </row>
    <row r="3205" spans="8:9" x14ac:dyDescent="0.2">
      <c r="H3205" s="1"/>
      <c r="I3205" s="1"/>
    </row>
    <row r="3206" spans="8:9" x14ac:dyDescent="0.2">
      <c r="H3206" s="1"/>
      <c r="I3206" s="1"/>
    </row>
    <row r="3207" spans="8:9" x14ac:dyDescent="0.2">
      <c r="H3207" s="1"/>
      <c r="I3207" s="1"/>
    </row>
    <row r="3208" spans="8:9" x14ac:dyDescent="0.2">
      <c r="H3208" s="1"/>
      <c r="I3208" s="1"/>
    </row>
    <row r="3209" spans="8:9" x14ac:dyDescent="0.2">
      <c r="H3209" s="1"/>
      <c r="I3209" s="1"/>
    </row>
    <row r="3210" spans="8:9" x14ac:dyDescent="0.2">
      <c r="H3210" s="1"/>
      <c r="I3210" s="1"/>
    </row>
    <row r="3211" spans="8:9" x14ac:dyDescent="0.2">
      <c r="H3211" s="1"/>
      <c r="I3211" s="1"/>
    </row>
    <row r="3212" spans="8:9" x14ac:dyDescent="0.2">
      <c r="H3212" s="1"/>
      <c r="I3212" s="1"/>
    </row>
    <row r="3213" spans="8:9" x14ac:dyDescent="0.2">
      <c r="H3213" s="1"/>
      <c r="I3213" s="1"/>
    </row>
    <row r="3214" spans="8:9" x14ac:dyDescent="0.2">
      <c r="H3214" s="1"/>
      <c r="I3214" s="1"/>
    </row>
    <row r="3215" spans="8:9" x14ac:dyDescent="0.2">
      <c r="H3215" s="1"/>
      <c r="I3215" s="1"/>
    </row>
    <row r="3216" spans="8:9" x14ac:dyDescent="0.2">
      <c r="H3216" s="1"/>
      <c r="I3216" s="1"/>
    </row>
    <row r="3217" spans="8:9" x14ac:dyDescent="0.2">
      <c r="H3217" s="1"/>
      <c r="I3217" s="1"/>
    </row>
    <row r="3218" spans="8:9" x14ac:dyDescent="0.2">
      <c r="H3218" s="1"/>
      <c r="I3218" s="1"/>
    </row>
    <row r="3219" spans="8:9" x14ac:dyDescent="0.2">
      <c r="H3219" s="1"/>
      <c r="I3219" s="1"/>
    </row>
    <row r="3220" spans="8:9" x14ac:dyDescent="0.2">
      <c r="H3220" s="1"/>
      <c r="I3220" s="1"/>
    </row>
    <row r="3221" spans="8:9" x14ac:dyDescent="0.2">
      <c r="H3221" s="1"/>
      <c r="I3221" s="1"/>
    </row>
    <row r="3222" spans="8:9" x14ac:dyDescent="0.2">
      <c r="H3222" s="1"/>
      <c r="I3222" s="1"/>
    </row>
    <row r="3223" spans="8:9" x14ac:dyDescent="0.2">
      <c r="H3223" s="1"/>
      <c r="I3223" s="1"/>
    </row>
    <row r="3224" spans="8:9" x14ac:dyDescent="0.2">
      <c r="H3224" s="1"/>
      <c r="I3224" s="1"/>
    </row>
    <row r="3225" spans="8:9" x14ac:dyDescent="0.2">
      <c r="H3225" s="1"/>
      <c r="I3225" s="1"/>
    </row>
    <row r="3226" spans="8:9" x14ac:dyDescent="0.2">
      <c r="H3226" s="1"/>
      <c r="I3226" s="1"/>
    </row>
    <row r="3227" spans="8:9" x14ac:dyDescent="0.2">
      <c r="H3227" s="1"/>
      <c r="I3227" s="1"/>
    </row>
    <row r="3228" spans="8:9" x14ac:dyDescent="0.2">
      <c r="H3228" s="1"/>
      <c r="I3228" s="1"/>
    </row>
    <row r="3229" spans="8:9" x14ac:dyDescent="0.2">
      <c r="H3229" s="1"/>
      <c r="I3229" s="1"/>
    </row>
    <row r="3230" spans="8:9" x14ac:dyDescent="0.2">
      <c r="H3230" s="1"/>
      <c r="I3230" s="1"/>
    </row>
    <row r="3231" spans="8:9" x14ac:dyDescent="0.2">
      <c r="H3231" s="1"/>
      <c r="I3231" s="1"/>
    </row>
    <row r="3232" spans="8:9" x14ac:dyDescent="0.2">
      <c r="H3232" s="1"/>
      <c r="I3232" s="1"/>
    </row>
    <row r="3233" spans="8:9" x14ac:dyDescent="0.2">
      <c r="H3233" s="1"/>
      <c r="I3233" s="1"/>
    </row>
    <row r="3234" spans="8:9" x14ac:dyDescent="0.2">
      <c r="H3234" s="1"/>
      <c r="I3234" s="1"/>
    </row>
    <row r="3235" spans="8:9" x14ac:dyDescent="0.2">
      <c r="H3235" s="1"/>
      <c r="I3235" s="1"/>
    </row>
    <row r="3236" spans="8:9" x14ac:dyDescent="0.2">
      <c r="H3236" s="1"/>
      <c r="I3236" s="1"/>
    </row>
    <row r="3237" spans="8:9" x14ac:dyDescent="0.2">
      <c r="H3237" s="1"/>
      <c r="I3237" s="1"/>
    </row>
    <row r="3238" spans="8:9" x14ac:dyDescent="0.2">
      <c r="H3238" s="1"/>
      <c r="I3238" s="1"/>
    </row>
    <row r="3239" spans="8:9" x14ac:dyDescent="0.2">
      <c r="H3239" s="1"/>
      <c r="I3239" s="1"/>
    </row>
    <row r="3240" spans="8:9" x14ac:dyDescent="0.2">
      <c r="H3240" s="1"/>
      <c r="I3240" s="1"/>
    </row>
    <row r="3241" spans="8:9" x14ac:dyDescent="0.2">
      <c r="H3241" s="1"/>
      <c r="I3241" s="1"/>
    </row>
    <row r="3242" spans="8:9" x14ac:dyDescent="0.2">
      <c r="H3242" s="1"/>
      <c r="I3242" s="1"/>
    </row>
    <row r="3243" spans="8:9" x14ac:dyDescent="0.2">
      <c r="H3243" s="1"/>
      <c r="I3243" s="1"/>
    </row>
    <row r="3244" spans="8:9" x14ac:dyDescent="0.2">
      <c r="H3244" s="1"/>
      <c r="I3244" s="1"/>
    </row>
    <row r="3245" spans="8:9" x14ac:dyDescent="0.2">
      <c r="H3245" s="1"/>
      <c r="I3245" s="1"/>
    </row>
    <row r="3246" spans="8:9" x14ac:dyDescent="0.2">
      <c r="H3246" s="1"/>
      <c r="I3246" s="1"/>
    </row>
    <row r="3247" spans="8:9" x14ac:dyDescent="0.2">
      <c r="H3247" s="1"/>
      <c r="I3247" s="1"/>
    </row>
    <row r="3248" spans="8:9" x14ac:dyDescent="0.2">
      <c r="H3248" s="1"/>
      <c r="I3248" s="1"/>
    </row>
    <row r="3249" spans="8:9" x14ac:dyDescent="0.2">
      <c r="H3249" s="1"/>
      <c r="I3249" s="1"/>
    </row>
    <row r="3250" spans="8:9" x14ac:dyDescent="0.2">
      <c r="H3250" s="1"/>
      <c r="I3250" s="1"/>
    </row>
    <row r="3251" spans="8:9" x14ac:dyDescent="0.2">
      <c r="H3251" s="1"/>
      <c r="I3251" s="1"/>
    </row>
    <row r="3252" spans="8:9" x14ac:dyDescent="0.2">
      <c r="H3252" s="1"/>
      <c r="I3252" s="1"/>
    </row>
    <row r="3253" spans="8:9" x14ac:dyDescent="0.2">
      <c r="H3253" s="1"/>
      <c r="I3253" s="1"/>
    </row>
    <row r="3254" spans="8:9" x14ac:dyDescent="0.2">
      <c r="H3254" s="1"/>
      <c r="I3254" s="1"/>
    </row>
    <row r="3255" spans="8:9" x14ac:dyDescent="0.2">
      <c r="H3255" s="1"/>
      <c r="I3255" s="1"/>
    </row>
    <row r="3256" spans="8:9" x14ac:dyDescent="0.2">
      <c r="H3256" s="1"/>
      <c r="I3256" s="1"/>
    </row>
    <row r="3257" spans="8:9" x14ac:dyDescent="0.2">
      <c r="H3257" s="1"/>
      <c r="I3257" s="1"/>
    </row>
    <row r="3258" spans="8:9" x14ac:dyDescent="0.2">
      <c r="H3258" s="1"/>
      <c r="I3258" s="1"/>
    </row>
    <row r="3259" spans="8:9" x14ac:dyDescent="0.2">
      <c r="H3259" s="1"/>
      <c r="I3259" s="1"/>
    </row>
    <row r="3260" spans="8:9" x14ac:dyDescent="0.2">
      <c r="H3260" s="1"/>
      <c r="I3260" s="1"/>
    </row>
    <row r="3261" spans="8:9" x14ac:dyDescent="0.2">
      <c r="H3261" s="1"/>
      <c r="I3261" s="1"/>
    </row>
    <row r="3262" spans="8:9" x14ac:dyDescent="0.2">
      <c r="H3262" s="1"/>
      <c r="I3262" s="1"/>
    </row>
    <row r="3263" spans="8:9" x14ac:dyDescent="0.2">
      <c r="H3263" s="1"/>
      <c r="I3263" s="1"/>
    </row>
    <row r="3264" spans="8:9" x14ac:dyDescent="0.2">
      <c r="H3264" s="1"/>
      <c r="I3264" s="1"/>
    </row>
    <row r="3265" spans="8:9" x14ac:dyDescent="0.2">
      <c r="H3265" s="1"/>
      <c r="I3265" s="1"/>
    </row>
    <row r="3266" spans="8:9" x14ac:dyDescent="0.2">
      <c r="H3266" s="1"/>
      <c r="I3266" s="1"/>
    </row>
    <row r="3267" spans="8:9" x14ac:dyDescent="0.2">
      <c r="H3267" s="1"/>
      <c r="I3267" s="1"/>
    </row>
    <row r="3268" spans="8:9" x14ac:dyDescent="0.2">
      <c r="H3268" s="1"/>
      <c r="I3268" s="1"/>
    </row>
    <row r="3269" spans="8:9" x14ac:dyDescent="0.2">
      <c r="H3269" s="1"/>
      <c r="I3269" s="1"/>
    </row>
    <row r="3270" spans="8:9" x14ac:dyDescent="0.2">
      <c r="H3270" s="1"/>
      <c r="I3270" s="1"/>
    </row>
    <row r="3271" spans="8:9" x14ac:dyDescent="0.2">
      <c r="H3271" s="1"/>
      <c r="I3271" s="1"/>
    </row>
    <row r="3272" spans="8:9" x14ac:dyDescent="0.2">
      <c r="H3272" s="1"/>
      <c r="I3272" s="1"/>
    </row>
    <row r="3273" spans="8:9" x14ac:dyDescent="0.2">
      <c r="H3273" s="1"/>
      <c r="I3273" s="1"/>
    </row>
    <row r="3274" spans="8:9" x14ac:dyDescent="0.2">
      <c r="H3274" s="1"/>
      <c r="I3274" s="1"/>
    </row>
    <row r="3275" spans="8:9" x14ac:dyDescent="0.2">
      <c r="H3275" s="1"/>
      <c r="I3275" s="1"/>
    </row>
    <row r="3276" spans="8:9" x14ac:dyDescent="0.2">
      <c r="H3276" s="1"/>
      <c r="I3276" s="1"/>
    </row>
    <row r="3277" spans="8:9" x14ac:dyDescent="0.2">
      <c r="H3277" s="1"/>
      <c r="I3277" s="1"/>
    </row>
    <row r="3278" spans="8:9" x14ac:dyDescent="0.2">
      <c r="H3278" s="1"/>
      <c r="I3278" s="1"/>
    </row>
    <row r="3279" spans="8:9" x14ac:dyDescent="0.2">
      <c r="H3279" s="1"/>
      <c r="I3279" s="1"/>
    </row>
    <row r="3280" spans="8:9" x14ac:dyDescent="0.2">
      <c r="H3280" s="1"/>
      <c r="I3280" s="1"/>
    </row>
    <row r="3281" spans="8:9" x14ac:dyDescent="0.2">
      <c r="H3281" s="1"/>
      <c r="I3281" s="1"/>
    </row>
    <row r="3282" spans="8:9" x14ac:dyDescent="0.2">
      <c r="H3282" s="1"/>
      <c r="I3282" s="1"/>
    </row>
    <row r="3283" spans="8:9" x14ac:dyDescent="0.2">
      <c r="H3283" s="1"/>
      <c r="I3283" s="1"/>
    </row>
    <row r="3284" spans="8:9" x14ac:dyDescent="0.2">
      <c r="H3284" s="1"/>
      <c r="I3284" s="1"/>
    </row>
    <row r="3285" spans="8:9" x14ac:dyDescent="0.2">
      <c r="H3285" s="1"/>
      <c r="I3285" s="1"/>
    </row>
    <row r="3286" spans="8:9" x14ac:dyDescent="0.2">
      <c r="H3286" s="1"/>
      <c r="I3286" s="1"/>
    </row>
    <row r="3287" spans="8:9" x14ac:dyDescent="0.2">
      <c r="H3287" s="1"/>
      <c r="I3287" s="1"/>
    </row>
    <row r="3288" spans="8:9" x14ac:dyDescent="0.2">
      <c r="H3288" s="1"/>
      <c r="I3288" s="1"/>
    </row>
    <row r="3289" spans="8:9" x14ac:dyDescent="0.2">
      <c r="H3289" s="1"/>
      <c r="I3289" s="1"/>
    </row>
    <row r="3290" spans="8:9" x14ac:dyDescent="0.2">
      <c r="H3290" s="1"/>
      <c r="I3290" s="1"/>
    </row>
    <row r="3291" spans="8:9" x14ac:dyDescent="0.2">
      <c r="H3291" s="1"/>
      <c r="I3291" s="1"/>
    </row>
    <row r="3292" spans="8:9" x14ac:dyDescent="0.2">
      <c r="H3292" s="1"/>
      <c r="I3292" s="1"/>
    </row>
    <row r="3293" spans="8:9" x14ac:dyDescent="0.2">
      <c r="H3293" s="1"/>
      <c r="I3293" s="1"/>
    </row>
    <row r="3294" spans="8:9" x14ac:dyDescent="0.2">
      <c r="H3294" s="1"/>
      <c r="I3294" s="1"/>
    </row>
    <row r="3295" spans="8:9" x14ac:dyDescent="0.2">
      <c r="H3295" s="1"/>
      <c r="I3295" s="1"/>
    </row>
    <row r="3296" spans="8:9" x14ac:dyDescent="0.2">
      <c r="H3296" s="1"/>
      <c r="I3296" s="1"/>
    </row>
    <row r="3297" spans="8:9" x14ac:dyDescent="0.2">
      <c r="H3297" s="1"/>
      <c r="I3297" s="1"/>
    </row>
    <row r="3298" spans="8:9" x14ac:dyDescent="0.2">
      <c r="H3298" s="1"/>
      <c r="I3298" s="1"/>
    </row>
    <row r="3299" spans="8:9" x14ac:dyDescent="0.2">
      <c r="H3299" s="1"/>
      <c r="I3299" s="1"/>
    </row>
    <row r="3300" spans="8:9" x14ac:dyDescent="0.2">
      <c r="H3300" s="1"/>
      <c r="I3300" s="1"/>
    </row>
    <row r="3301" spans="8:9" x14ac:dyDescent="0.2">
      <c r="H3301" s="1"/>
      <c r="I3301" s="1"/>
    </row>
    <row r="3302" spans="8:9" x14ac:dyDescent="0.2">
      <c r="H3302" s="1"/>
      <c r="I3302" s="1"/>
    </row>
    <row r="3303" spans="8:9" x14ac:dyDescent="0.2">
      <c r="H3303" s="1"/>
      <c r="I3303" s="1"/>
    </row>
    <row r="3304" spans="8:9" x14ac:dyDescent="0.2">
      <c r="H3304" s="1"/>
      <c r="I3304" s="1"/>
    </row>
    <row r="3305" spans="8:9" x14ac:dyDescent="0.2">
      <c r="H3305" s="1"/>
      <c r="I3305" s="1"/>
    </row>
    <row r="3306" spans="8:9" x14ac:dyDescent="0.2">
      <c r="H3306" s="1"/>
      <c r="I3306" s="1"/>
    </row>
    <row r="3307" spans="8:9" x14ac:dyDescent="0.2">
      <c r="H3307" s="1"/>
      <c r="I3307" s="1"/>
    </row>
    <row r="3308" spans="8:9" x14ac:dyDescent="0.2">
      <c r="H3308" s="1"/>
      <c r="I3308" s="1"/>
    </row>
    <row r="3309" spans="8:9" x14ac:dyDescent="0.2">
      <c r="H3309" s="1"/>
      <c r="I3309" s="1"/>
    </row>
    <row r="3310" spans="8:9" x14ac:dyDescent="0.2">
      <c r="H3310" s="1"/>
      <c r="I3310" s="1"/>
    </row>
    <row r="3311" spans="8:9" x14ac:dyDescent="0.2">
      <c r="H3311" s="1"/>
      <c r="I3311" s="1"/>
    </row>
    <row r="3312" spans="8:9" x14ac:dyDescent="0.2">
      <c r="H3312" s="1"/>
      <c r="I3312" s="1"/>
    </row>
    <row r="3313" spans="8:9" x14ac:dyDescent="0.2">
      <c r="H3313" s="1"/>
      <c r="I3313" s="1"/>
    </row>
    <row r="3314" spans="8:9" x14ac:dyDescent="0.2">
      <c r="H3314" s="1"/>
      <c r="I3314" s="1"/>
    </row>
    <row r="3315" spans="8:9" x14ac:dyDescent="0.2">
      <c r="H3315" s="1"/>
      <c r="I3315" s="1"/>
    </row>
    <row r="3316" spans="8:9" x14ac:dyDescent="0.2">
      <c r="H3316" s="1"/>
      <c r="I3316" s="1"/>
    </row>
    <row r="3317" spans="8:9" x14ac:dyDescent="0.2">
      <c r="H3317" s="1"/>
      <c r="I3317" s="1"/>
    </row>
    <row r="3318" spans="8:9" x14ac:dyDescent="0.2">
      <c r="H3318" s="1"/>
      <c r="I3318" s="1"/>
    </row>
    <row r="3319" spans="8:9" x14ac:dyDescent="0.2">
      <c r="H3319" s="1"/>
      <c r="I3319" s="1"/>
    </row>
    <row r="3320" spans="8:9" x14ac:dyDescent="0.2">
      <c r="H3320" s="1"/>
      <c r="I3320" s="1"/>
    </row>
    <row r="3321" spans="8:9" x14ac:dyDescent="0.2">
      <c r="H3321" s="1"/>
      <c r="I3321" s="1"/>
    </row>
    <row r="3322" spans="8:9" x14ac:dyDescent="0.2">
      <c r="H3322" s="1"/>
      <c r="I3322" s="1"/>
    </row>
    <row r="3323" spans="8:9" x14ac:dyDescent="0.2">
      <c r="H3323" s="1"/>
      <c r="I3323" s="1"/>
    </row>
    <row r="3324" spans="8:9" x14ac:dyDescent="0.2">
      <c r="H3324" s="1"/>
      <c r="I3324" s="1"/>
    </row>
    <row r="3325" spans="8:9" x14ac:dyDescent="0.2">
      <c r="H3325" s="1"/>
      <c r="I3325" s="1"/>
    </row>
    <row r="3326" spans="8:9" x14ac:dyDescent="0.2">
      <c r="H3326" s="1"/>
      <c r="I3326" s="1"/>
    </row>
    <row r="3327" spans="8:9" x14ac:dyDescent="0.2">
      <c r="H3327" s="1"/>
      <c r="I3327" s="1"/>
    </row>
    <row r="3328" spans="8:9" x14ac:dyDescent="0.2">
      <c r="H3328" s="1"/>
      <c r="I3328" s="1"/>
    </row>
    <row r="3329" spans="8:9" x14ac:dyDescent="0.2">
      <c r="H3329" s="1"/>
      <c r="I3329" s="1"/>
    </row>
    <row r="3330" spans="8:9" x14ac:dyDescent="0.2">
      <c r="H3330" s="1"/>
      <c r="I3330" s="1"/>
    </row>
    <row r="3331" spans="8:9" x14ac:dyDescent="0.2">
      <c r="H3331" s="1"/>
      <c r="I3331" s="1"/>
    </row>
    <row r="3332" spans="8:9" x14ac:dyDescent="0.2">
      <c r="H3332" s="1"/>
      <c r="I3332" s="1"/>
    </row>
    <row r="3333" spans="8:9" x14ac:dyDescent="0.2">
      <c r="H3333" s="1"/>
      <c r="I3333" s="1"/>
    </row>
    <row r="3334" spans="8:9" x14ac:dyDescent="0.2">
      <c r="H3334" s="1"/>
      <c r="I3334" s="1"/>
    </row>
    <row r="3335" spans="8:9" x14ac:dyDescent="0.2">
      <c r="H3335" s="1"/>
      <c r="I3335" s="1"/>
    </row>
    <row r="3336" spans="8:9" x14ac:dyDescent="0.2">
      <c r="H3336" s="1"/>
      <c r="I3336" s="1"/>
    </row>
    <row r="3337" spans="8:9" x14ac:dyDescent="0.2">
      <c r="H3337" s="1"/>
      <c r="I3337" s="1"/>
    </row>
    <row r="3338" spans="8:9" x14ac:dyDescent="0.2">
      <c r="H3338" s="1"/>
      <c r="I3338" s="1"/>
    </row>
    <row r="3339" spans="8:9" x14ac:dyDescent="0.2">
      <c r="H3339" s="1"/>
      <c r="I3339" s="1"/>
    </row>
    <row r="3340" spans="8:9" x14ac:dyDescent="0.2">
      <c r="H3340" s="1"/>
      <c r="I3340" s="1"/>
    </row>
    <row r="3341" spans="8:9" x14ac:dyDescent="0.2">
      <c r="H3341" s="1"/>
      <c r="I3341" s="1"/>
    </row>
    <row r="3342" spans="8:9" x14ac:dyDescent="0.2">
      <c r="H3342" s="1"/>
      <c r="I3342" s="1"/>
    </row>
    <row r="3343" spans="8:9" x14ac:dyDescent="0.2">
      <c r="H3343" s="1"/>
      <c r="I3343" s="1"/>
    </row>
    <row r="3344" spans="8:9" x14ac:dyDescent="0.2">
      <c r="H3344" s="1"/>
      <c r="I3344" s="1"/>
    </row>
    <row r="3345" spans="8:9" x14ac:dyDescent="0.2">
      <c r="H3345" s="1"/>
      <c r="I3345" s="1"/>
    </row>
    <row r="3346" spans="8:9" x14ac:dyDescent="0.2">
      <c r="H3346" s="1"/>
      <c r="I3346" s="1"/>
    </row>
    <row r="3347" spans="8:9" x14ac:dyDescent="0.2">
      <c r="H3347" s="1"/>
      <c r="I3347" s="1"/>
    </row>
    <row r="3348" spans="8:9" x14ac:dyDescent="0.2">
      <c r="H3348" s="1"/>
      <c r="I3348" s="1"/>
    </row>
    <row r="3349" spans="8:9" x14ac:dyDescent="0.2">
      <c r="H3349" s="1"/>
      <c r="I3349" s="1"/>
    </row>
    <row r="3350" spans="8:9" x14ac:dyDescent="0.2">
      <c r="H3350" s="1"/>
      <c r="I3350" s="1"/>
    </row>
    <row r="3351" spans="8:9" x14ac:dyDescent="0.2">
      <c r="H3351" s="1"/>
      <c r="I3351" s="1"/>
    </row>
    <row r="3352" spans="8:9" x14ac:dyDescent="0.2">
      <c r="H3352" s="1"/>
      <c r="I3352" s="1"/>
    </row>
    <row r="3353" spans="8:9" x14ac:dyDescent="0.2">
      <c r="H3353" s="1"/>
      <c r="I3353" s="1"/>
    </row>
    <row r="3354" spans="8:9" x14ac:dyDescent="0.2">
      <c r="H3354" s="1"/>
      <c r="I3354" s="1"/>
    </row>
    <row r="3355" spans="8:9" x14ac:dyDescent="0.2">
      <c r="H3355" s="1"/>
      <c r="I3355" s="1"/>
    </row>
    <row r="3356" spans="8:9" x14ac:dyDescent="0.2">
      <c r="H3356" s="1"/>
      <c r="I3356" s="1"/>
    </row>
    <row r="3357" spans="8:9" x14ac:dyDescent="0.2">
      <c r="H3357" s="1"/>
      <c r="I3357" s="1"/>
    </row>
    <row r="3358" spans="8:9" x14ac:dyDescent="0.2">
      <c r="H3358" s="1"/>
      <c r="I3358" s="1"/>
    </row>
    <row r="3359" spans="8:9" x14ac:dyDescent="0.2">
      <c r="H3359" s="1"/>
      <c r="I3359" s="1"/>
    </row>
    <row r="3360" spans="8:9" x14ac:dyDescent="0.2">
      <c r="H3360" s="1"/>
      <c r="I3360" s="1"/>
    </row>
    <row r="3361" spans="8:9" x14ac:dyDescent="0.2">
      <c r="H3361" s="1"/>
      <c r="I3361" s="1"/>
    </row>
    <row r="3362" spans="8:9" x14ac:dyDescent="0.2">
      <c r="H3362" s="1"/>
      <c r="I3362" s="1"/>
    </row>
    <row r="3363" spans="8:9" x14ac:dyDescent="0.2">
      <c r="H3363" s="1"/>
      <c r="I3363" s="1"/>
    </row>
    <row r="3364" spans="8:9" x14ac:dyDescent="0.2">
      <c r="H3364" s="1"/>
      <c r="I3364" s="1"/>
    </row>
    <row r="3365" spans="8:9" x14ac:dyDescent="0.2">
      <c r="H3365" s="1"/>
      <c r="I3365" s="1"/>
    </row>
    <row r="3366" spans="8:9" x14ac:dyDescent="0.2">
      <c r="H3366" s="1"/>
      <c r="I3366" s="1"/>
    </row>
    <row r="3367" spans="8:9" x14ac:dyDescent="0.2">
      <c r="H3367" s="1"/>
      <c r="I3367" s="1"/>
    </row>
    <row r="3368" spans="8:9" x14ac:dyDescent="0.2">
      <c r="H3368" s="1"/>
      <c r="I3368" s="1"/>
    </row>
    <row r="3369" spans="8:9" x14ac:dyDescent="0.2">
      <c r="H3369" s="1"/>
      <c r="I3369" s="1"/>
    </row>
    <row r="3370" spans="8:9" x14ac:dyDescent="0.2">
      <c r="H3370" s="1"/>
      <c r="I3370" s="1"/>
    </row>
    <row r="3371" spans="8:9" x14ac:dyDescent="0.2">
      <c r="H3371" s="1"/>
      <c r="I3371" s="1"/>
    </row>
    <row r="3372" spans="8:9" x14ac:dyDescent="0.2">
      <c r="H3372" s="1"/>
      <c r="I3372" s="1"/>
    </row>
    <row r="3373" spans="8:9" x14ac:dyDescent="0.2">
      <c r="H3373" s="1"/>
      <c r="I3373" s="1"/>
    </row>
    <row r="3374" spans="8:9" x14ac:dyDescent="0.2">
      <c r="H3374" s="1"/>
      <c r="I3374" s="1"/>
    </row>
    <row r="3375" spans="8:9" x14ac:dyDescent="0.2">
      <c r="H3375" s="1"/>
      <c r="I3375" s="1"/>
    </row>
    <row r="3376" spans="8:9" x14ac:dyDescent="0.2">
      <c r="H3376" s="1"/>
      <c r="I3376" s="1"/>
    </row>
    <row r="3377" spans="8:9" x14ac:dyDescent="0.2">
      <c r="H3377" s="1"/>
      <c r="I3377" s="1"/>
    </row>
    <row r="3378" spans="8:9" x14ac:dyDescent="0.2">
      <c r="H3378" s="1"/>
      <c r="I3378" s="1"/>
    </row>
    <row r="3379" spans="8:9" x14ac:dyDescent="0.2">
      <c r="H3379" s="1"/>
      <c r="I3379" s="1"/>
    </row>
    <row r="3380" spans="8:9" x14ac:dyDescent="0.2">
      <c r="H3380" s="1"/>
      <c r="I3380" s="1"/>
    </row>
    <row r="3381" spans="8:9" x14ac:dyDescent="0.2">
      <c r="H3381" s="1"/>
      <c r="I3381" s="1"/>
    </row>
    <row r="3382" spans="8:9" x14ac:dyDescent="0.2">
      <c r="H3382" s="1"/>
      <c r="I3382" s="1"/>
    </row>
    <row r="3383" spans="8:9" x14ac:dyDescent="0.2">
      <c r="H3383" s="1"/>
      <c r="I3383" s="1"/>
    </row>
    <row r="3384" spans="8:9" x14ac:dyDescent="0.2">
      <c r="H3384" s="1"/>
      <c r="I3384" s="1"/>
    </row>
    <row r="3385" spans="8:9" x14ac:dyDescent="0.2">
      <c r="H3385" s="1"/>
      <c r="I3385" s="1"/>
    </row>
    <row r="3386" spans="8:9" x14ac:dyDescent="0.2">
      <c r="H3386" s="1"/>
      <c r="I3386" s="1"/>
    </row>
    <row r="3387" spans="8:9" x14ac:dyDescent="0.2">
      <c r="H3387" s="1"/>
      <c r="I3387" s="1"/>
    </row>
    <row r="3388" spans="8:9" x14ac:dyDescent="0.2">
      <c r="H3388" s="1"/>
      <c r="I3388" s="1"/>
    </row>
    <row r="3389" spans="8:9" x14ac:dyDescent="0.2">
      <c r="H3389" s="1"/>
      <c r="I3389" s="1"/>
    </row>
    <row r="3390" spans="8:9" x14ac:dyDescent="0.2">
      <c r="H3390" s="1"/>
      <c r="I3390" s="1"/>
    </row>
    <row r="3391" spans="8:9" x14ac:dyDescent="0.2">
      <c r="H3391" s="1"/>
      <c r="I3391" s="1"/>
    </row>
    <row r="3392" spans="8:9" x14ac:dyDescent="0.2">
      <c r="H3392" s="1"/>
      <c r="I3392" s="1"/>
    </row>
    <row r="3393" spans="8:9" x14ac:dyDescent="0.2">
      <c r="H3393" s="1"/>
      <c r="I3393" s="1"/>
    </row>
    <row r="3394" spans="8:9" x14ac:dyDescent="0.2">
      <c r="H3394" s="1"/>
      <c r="I3394" s="1"/>
    </row>
    <row r="3395" spans="8:9" x14ac:dyDescent="0.2">
      <c r="H3395" s="1"/>
      <c r="I3395" s="1"/>
    </row>
    <row r="3396" spans="8:9" x14ac:dyDescent="0.2">
      <c r="H3396" s="1"/>
      <c r="I3396" s="1"/>
    </row>
    <row r="3397" spans="8:9" x14ac:dyDescent="0.2">
      <c r="H3397" s="1"/>
      <c r="I3397" s="1"/>
    </row>
    <row r="3398" spans="8:9" x14ac:dyDescent="0.2">
      <c r="H3398" s="1"/>
      <c r="I3398" s="1"/>
    </row>
    <row r="3399" spans="8:9" x14ac:dyDescent="0.2">
      <c r="H3399" s="1"/>
      <c r="I3399" s="1"/>
    </row>
    <row r="3400" spans="8:9" x14ac:dyDescent="0.2">
      <c r="H3400" s="1"/>
      <c r="I3400" s="1"/>
    </row>
    <row r="3401" spans="8:9" x14ac:dyDescent="0.2">
      <c r="H3401" s="1"/>
      <c r="I3401" s="1"/>
    </row>
    <row r="3402" spans="8:9" x14ac:dyDescent="0.2">
      <c r="H3402" s="1"/>
      <c r="I3402" s="1"/>
    </row>
    <row r="3403" spans="8:9" x14ac:dyDescent="0.2">
      <c r="H3403" s="1"/>
      <c r="I3403" s="1"/>
    </row>
    <row r="3404" spans="8:9" x14ac:dyDescent="0.2">
      <c r="H3404" s="1"/>
      <c r="I3404" s="1"/>
    </row>
    <row r="3405" spans="8:9" x14ac:dyDescent="0.2">
      <c r="H3405" s="1"/>
      <c r="I3405" s="1"/>
    </row>
    <row r="3406" spans="8:9" x14ac:dyDescent="0.2">
      <c r="H3406" s="1"/>
      <c r="I3406" s="1"/>
    </row>
    <row r="3407" spans="8:9" x14ac:dyDescent="0.2">
      <c r="H3407" s="1"/>
      <c r="I3407" s="1"/>
    </row>
    <row r="3408" spans="8:9" x14ac:dyDescent="0.2">
      <c r="H3408" s="1"/>
      <c r="I3408" s="1"/>
    </row>
    <row r="3409" spans="8:9" x14ac:dyDescent="0.2">
      <c r="H3409" s="1"/>
      <c r="I3409" s="1"/>
    </row>
    <row r="3410" spans="8:9" x14ac:dyDescent="0.2">
      <c r="H3410" s="1"/>
      <c r="I3410" s="1"/>
    </row>
    <row r="3411" spans="8:9" x14ac:dyDescent="0.2">
      <c r="H3411" s="1"/>
      <c r="I3411" s="1"/>
    </row>
    <row r="3412" spans="8:9" x14ac:dyDescent="0.2">
      <c r="H3412" s="1"/>
      <c r="I3412" s="1"/>
    </row>
    <row r="3413" spans="8:9" x14ac:dyDescent="0.2">
      <c r="H3413" s="1"/>
      <c r="I3413" s="1"/>
    </row>
    <row r="3414" spans="8:9" x14ac:dyDescent="0.2">
      <c r="H3414" s="1"/>
      <c r="I3414" s="1"/>
    </row>
    <row r="3415" spans="8:9" x14ac:dyDescent="0.2">
      <c r="H3415" s="1"/>
      <c r="I3415" s="1"/>
    </row>
    <row r="3416" spans="8:9" x14ac:dyDescent="0.2">
      <c r="H3416" s="1"/>
      <c r="I3416" s="1"/>
    </row>
    <row r="3417" spans="8:9" x14ac:dyDescent="0.2">
      <c r="H3417" s="1"/>
      <c r="I3417" s="1"/>
    </row>
    <row r="3418" spans="8:9" x14ac:dyDescent="0.2">
      <c r="H3418" s="1"/>
      <c r="I3418" s="1"/>
    </row>
    <row r="3419" spans="8:9" x14ac:dyDescent="0.2">
      <c r="H3419" s="1"/>
      <c r="I3419" s="1"/>
    </row>
    <row r="3420" spans="8:9" x14ac:dyDescent="0.2">
      <c r="H3420" s="1"/>
      <c r="I3420" s="1"/>
    </row>
    <row r="3421" spans="8:9" x14ac:dyDescent="0.2">
      <c r="H3421" s="1"/>
      <c r="I3421" s="1"/>
    </row>
    <row r="3422" spans="8:9" x14ac:dyDescent="0.2">
      <c r="H3422" s="1"/>
      <c r="I3422" s="1"/>
    </row>
    <row r="3423" spans="8:9" x14ac:dyDescent="0.2">
      <c r="H3423" s="1"/>
      <c r="I3423" s="1"/>
    </row>
    <row r="3424" spans="8:9" x14ac:dyDescent="0.2">
      <c r="H3424" s="1"/>
      <c r="I3424" s="1"/>
    </row>
    <row r="3425" spans="8:9" x14ac:dyDescent="0.2">
      <c r="H3425" s="1"/>
      <c r="I3425" s="1"/>
    </row>
    <row r="3426" spans="8:9" x14ac:dyDescent="0.2">
      <c r="H3426" s="1"/>
      <c r="I3426" s="1"/>
    </row>
    <row r="3427" spans="8:9" x14ac:dyDescent="0.2">
      <c r="H3427" s="1"/>
      <c r="I3427" s="1"/>
    </row>
    <row r="3428" spans="8:9" x14ac:dyDescent="0.2">
      <c r="H3428" s="1"/>
      <c r="I3428" s="1"/>
    </row>
    <row r="3429" spans="8:9" x14ac:dyDescent="0.2">
      <c r="H3429" s="1"/>
      <c r="I3429" s="1"/>
    </row>
    <row r="3430" spans="8:9" x14ac:dyDescent="0.2">
      <c r="H3430" s="1"/>
      <c r="I3430" s="1"/>
    </row>
    <row r="3431" spans="8:9" x14ac:dyDescent="0.2">
      <c r="H3431" s="1"/>
      <c r="I3431" s="1"/>
    </row>
    <row r="3432" spans="8:9" x14ac:dyDescent="0.2">
      <c r="H3432" s="1"/>
      <c r="I3432" s="1"/>
    </row>
    <row r="3433" spans="8:9" x14ac:dyDescent="0.2">
      <c r="H3433" s="1"/>
      <c r="I3433" s="1"/>
    </row>
    <row r="3434" spans="8:9" x14ac:dyDescent="0.2">
      <c r="H3434" s="1"/>
      <c r="I3434" s="1"/>
    </row>
    <row r="3435" spans="8:9" x14ac:dyDescent="0.2">
      <c r="H3435" s="1"/>
      <c r="I3435" s="1"/>
    </row>
    <row r="3436" spans="8:9" x14ac:dyDescent="0.2">
      <c r="H3436" s="1"/>
      <c r="I3436" s="1"/>
    </row>
    <row r="3437" spans="8:9" x14ac:dyDescent="0.2">
      <c r="H3437" s="1"/>
      <c r="I3437" s="1"/>
    </row>
    <row r="3438" spans="8:9" x14ac:dyDescent="0.2">
      <c r="H3438" s="1"/>
      <c r="I3438" s="1"/>
    </row>
    <row r="3439" spans="8:9" x14ac:dyDescent="0.2">
      <c r="H3439" s="1"/>
      <c r="I3439" s="1"/>
    </row>
    <row r="3440" spans="8:9" x14ac:dyDescent="0.2">
      <c r="H3440" s="1"/>
      <c r="I3440" s="1"/>
    </row>
    <row r="3441" spans="8:9" x14ac:dyDescent="0.2">
      <c r="H3441" s="1"/>
      <c r="I3441" s="1"/>
    </row>
    <row r="3442" spans="8:9" x14ac:dyDescent="0.2">
      <c r="H3442" s="1"/>
      <c r="I3442" s="1"/>
    </row>
    <row r="3443" spans="8:9" x14ac:dyDescent="0.2">
      <c r="H3443" s="1"/>
      <c r="I3443" s="1"/>
    </row>
    <row r="3444" spans="8:9" x14ac:dyDescent="0.2">
      <c r="H3444" s="1"/>
      <c r="I3444" s="1"/>
    </row>
    <row r="3445" spans="8:9" x14ac:dyDescent="0.2">
      <c r="H3445" s="1"/>
      <c r="I3445" s="1"/>
    </row>
    <row r="3446" spans="8:9" x14ac:dyDescent="0.2">
      <c r="H3446" s="1"/>
      <c r="I3446" s="1"/>
    </row>
    <row r="3447" spans="8:9" x14ac:dyDescent="0.2">
      <c r="H3447" s="1"/>
      <c r="I3447" s="1"/>
    </row>
    <row r="3448" spans="8:9" x14ac:dyDescent="0.2">
      <c r="H3448" s="1"/>
      <c r="I3448" s="1"/>
    </row>
    <row r="3449" spans="8:9" x14ac:dyDescent="0.2">
      <c r="H3449" s="1"/>
      <c r="I3449" s="1"/>
    </row>
    <row r="3450" spans="8:9" x14ac:dyDescent="0.2">
      <c r="H3450" s="1"/>
      <c r="I3450" s="1"/>
    </row>
    <row r="3451" spans="8:9" x14ac:dyDescent="0.2">
      <c r="H3451" s="1"/>
      <c r="I3451" s="1"/>
    </row>
    <row r="3452" spans="8:9" x14ac:dyDescent="0.2">
      <c r="H3452" s="1"/>
      <c r="I3452" s="1"/>
    </row>
    <row r="3453" spans="8:9" x14ac:dyDescent="0.2">
      <c r="H3453" s="1"/>
      <c r="I3453" s="1"/>
    </row>
    <row r="3454" spans="8:9" x14ac:dyDescent="0.2">
      <c r="H3454" s="1"/>
      <c r="I3454" s="1"/>
    </row>
    <row r="3455" spans="8:9" x14ac:dyDescent="0.2">
      <c r="H3455" s="1"/>
      <c r="I3455" s="1"/>
    </row>
    <row r="3456" spans="8:9" x14ac:dyDescent="0.2">
      <c r="H3456" s="1"/>
      <c r="I3456" s="1"/>
    </row>
    <row r="3457" spans="8:9" x14ac:dyDescent="0.2">
      <c r="H3457" s="1"/>
      <c r="I3457" s="1"/>
    </row>
    <row r="3458" spans="8:9" x14ac:dyDescent="0.2">
      <c r="H3458" s="1"/>
      <c r="I3458" s="1"/>
    </row>
    <row r="3459" spans="8:9" x14ac:dyDescent="0.2">
      <c r="H3459" s="1"/>
      <c r="I3459" s="1"/>
    </row>
    <row r="3460" spans="8:9" x14ac:dyDescent="0.2">
      <c r="H3460" s="1"/>
      <c r="I3460" s="1"/>
    </row>
    <row r="3461" spans="8:9" x14ac:dyDescent="0.2">
      <c r="H3461" s="1"/>
      <c r="I3461" s="1"/>
    </row>
    <row r="3462" spans="8:9" x14ac:dyDescent="0.2">
      <c r="H3462" s="1"/>
      <c r="I3462" s="1"/>
    </row>
    <row r="3463" spans="8:9" x14ac:dyDescent="0.2">
      <c r="H3463" s="1"/>
      <c r="I3463" s="1"/>
    </row>
    <row r="3464" spans="8:9" x14ac:dyDescent="0.2">
      <c r="H3464" s="1"/>
      <c r="I3464" s="1"/>
    </row>
    <row r="3465" spans="8:9" x14ac:dyDescent="0.2">
      <c r="H3465" s="1"/>
      <c r="I3465" s="1"/>
    </row>
    <row r="3466" spans="8:9" x14ac:dyDescent="0.2">
      <c r="H3466" s="1"/>
      <c r="I3466" s="1"/>
    </row>
    <row r="3467" spans="8:9" x14ac:dyDescent="0.2">
      <c r="H3467" s="1"/>
      <c r="I3467" s="1"/>
    </row>
    <row r="3468" spans="8:9" x14ac:dyDescent="0.2">
      <c r="H3468" s="1"/>
      <c r="I3468" s="1"/>
    </row>
    <row r="3469" spans="8:9" x14ac:dyDescent="0.2">
      <c r="H3469" s="1"/>
      <c r="I3469" s="1"/>
    </row>
    <row r="3470" spans="8:9" x14ac:dyDescent="0.2">
      <c r="H3470" s="1"/>
      <c r="I3470" s="1"/>
    </row>
    <row r="3471" spans="8:9" x14ac:dyDescent="0.2">
      <c r="H3471" s="1"/>
      <c r="I3471" s="1"/>
    </row>
    <row r="3472" spans="8:9" x14ac:dyDescent="0.2">
      <c r="H3472" s="1"/>
      <c r="I3472" s="1"/>
    </row>
    <row r="3473" spans="8:9" x14ac:dyDescent="0.2">
      <c r="H3473" s="1"/>
      <c r="I3473" s="1"/>
    </row>
    <row r="3474" spans="8:9" x14ac:dyDescent="0.2">
      <c r="H3474" s="1"/>
      <c r="I3474" s="1"/>
    </row>
    <row r="3475" spans="8:9" x14ac:dyDescent="0.2">
      <c r="H3475" s="1"/>
      <c r="I3475" s="1"/>
    </row>
    <row r="3476" spans="8:9" x14ac:dyDescent="0.2">
      <c r="H3476" s="1"/>
      <c r="I3476" s="1"/>
    </row>
    <row r="3477" spans="8:9" x14ac:dyDescent="0.2">
      <c r="H3477" s="1"/>
      <c r="I3477" s="1"/>
    </row>
    <row r="3478" spans="8:9" x14ac:dyDescent="0.2">
      <c r="H3478" s="1"/>
      <c r="I3478" s="1"/>
    </row>
    <row r="3479" spans="8:9" x14ac:dyDescent="0.2">
      <c r="H3479" s="1"/>
      <c r="I3479" s="1"/>
    </row>
    <row r="3480" spans="8:9" x14ac:dyDescent="0.2">
      <c r="H3480" s="1"/>
      <c r="I3480" s="1"/>
    </row>
    <row r="3481" spans="8:9" x14ac:dyDescent="0.2">
      <c r="H3481" s="1"/>
      <c r="I3481" s="1"/>
    </row>
    <row r="3482" spans="8:9" x14ac:dyDescent="0.2">
      <c r="H3482" s="1"/>
      <c r="I3482" s="1"/>
    </row>
    <row r="3483" spans="8:9" x14ac:dyDescent="0.2">
      <c r="H3483" s="1"/>
      <c r="I3483" s="1"/>
    </row>
    <row r="3484" spans="8:9" x14ac:dyDescent="0.2">
      <c r="H3484" s="1"/>
      <c r="I3484" s="1"/>
    </row>
    <row r="3485" spans="8:9" x14ac:dyDescent="0.2">
      <c r="H3485" s="1"/>
      <c r="I3485" s="1"/>
    </row>
    <row r="3486" spans="8:9" x14ac:dyDescent="0.2">
      <c r="H3486" s="1"/>
      <c r="I3486" s="1"/>
    </row>
    <row r="3487" spans="8:9" x14ac:dyDescent="0.2">
      <c r="H3487" s="1"/>
      <c r="I3487" s="1"/>
    </row>
    <row r="3488" spans="8:9" x14ac:dyDescent="0.2">
      <c r="H3488" s="1"/>
      <c r="I3488" s="1"/>
    </row>
    <row r="3489" spans="8:9" x14ac:dyDescent="0.2">
      <c r="H3489" s="1"/>
      <c r="I3489" s="1"/>
    </row>
    <row r="3490" spans="8:9" x14ac:dyDescent="0.2">
      <c r="H3490" s="1"/>
      <c r="I3490" s="1"/>
    </row>
    <row r="3491" spans="8:9" x14ac:dyDescent="0.2">
      <c r="H3491" s="1"/>
      <c r="I3491" s="1"/>
    </row>
    <row r="3492" spans="8:9" x14ac:dyDescent="0.2">
      <c r="H3492" s="1"/>
      <c r="I3492" s="1"/>
    </row>
    <row r="3493" spans="8:9" x14ac:dyDescent="0.2">
      <c r="H3493" s="1"/>
      <c r="I3493" s="1"/>
    </row>
    <row r="3494" spans="8:9" x14ac:dyDescent="0.2">
      <c r="H3494" s="1"/>
      <c r="I3494" s="1"/>
    </row>
    <row r="3495" spans="8:9" x14ac:dyDescent="0.2">
      <c r="H3495" s="1"/>
      <c r="I3495" s="1"/>
    </row>
    <row r="3496" spans="8:9" x14ac:dyDescent="0.2">
      <c r="H3496" s="1"/>
      <c r="I3496" s="1"/>
    </row>
    <row r="3497" spans="8:9" x14ac:dyDescent="0.2">
      <c r="H3497" s="1"/>
      <c r="I3497" s="1"/>
    </row>
    <row r="3498" spans="8:9" x14ac:dyDescent="0.2">
      <c r="H3498" s="1"/>
      <c r="I3498" s="1"/>
    </row>
    <row r="3499" spans="8:9" x14ac:dyDescent="0.2">
      <c r="H3499" s="1"/>
      <c r="I3499" s="1"/>
    </row>
    <row r="3500" spans="8:9" x14ac:dyDescent="0.2">
      <c r="H3500" s="1"/>
      <c r="I3500" s="1"/>
    </row>
    <row r="3501" spans="8:9" x14ac:dyDescent="0.2">
      <c r="H3501" s="1"/>
      <c r="I3501" s="1"/>
    </row>
    <row r="3502" spans="8:9" x14ac:dyDescent="0.2">
      <c r="H3502" s="1"/>
      <c r="I3502" s="1"/>
    </row>
    <row r="3503" spans="8:9" x14ac:dyDescent="0.2">
      <c r="H3503" s="1"/>
      <c r="I3503" s="1"/>
    </row>
    <row r="3504" spans="8:9" x14ac:dyDescent="0.2">
      <c r="H3504" s="1"/>
      <c r="I3504" s="1"/>
    </row>
    <row r="3505" spans="8:9" x14ac:dyDescent="0.2">
      <c r="H3505" s="1"/>
      <c r="I3505" s="1"/>
    </row>
    <row r="3506" spans="8:9" x14ac:dyDescent="0.2">
      <c r="H3506" s="1"/>
      <c r="I3506" s="1"/>
    </row>
    <row r="3507" spans="8:9" x14ac:dyDescent="0.2">
      <c r="H3507" s="1"/>
      <c r="I3507" s="1"/>
    </row>
    <row r="3508" spans="8:9" x14ac:dyDescent="0.2">
      <c r="H3508" s="1"/>
      <c r="I3508" s="1"/>
    </row>
    <row r="3509" spans="8:9" x14ac:dyDescent="0.2">
      <c r="H3509" s="1"/>
      <c r="I3509" s="1"/>
    </row>
    <row r="3510" spans="8:9" x14ac:dyDescent="0.2">
      <c r="H3510" s="1"/>
      <c r="I3510" s="1"/>
    </row>
    <row r="3511" spans="8:9" x14ac:dyDescent="0.2">
      <c r="H3511" s="1"/>
      <c r="I3511" s="1"/>
    </row>
    <row r="3512" spans="8:9" x14ac:dyDescent="0.2">
      <c r="H3512" s="1"/>
      <c r="I3512" s="1"/>
    </row>
    <row r="3513" spans="8:9" x14ac:dyDescent="0.2">
      <c r="H3513" s="1"/>
      <c r="I3513" s="1"/>
    </row>
    <row r="3514" spans="8:9" x14ac:dyDescent="0.2">
      <c r="H3514" s="1"/>
      <c r="I3514" s="1"/>
    </row>
    <row r="3515" spans="8:9" x14ac:dyDescent="0.2">
      <c r="H3515" s="1"/>
      <c r="I3515" s="1"/>
    </row>
    <row r="3516" spans="8:9" x14ac:dyDescent="0.2">
      <c r="H3516" s="1"/>
      <c r="I3516" s="1"/>
    </row>
    <row r="3517" spans="8:9" x14ac:dyDescent="0.2">
      <c r="H3517" s="1"/>
      <c r="I3517" s="1"/>
    </row>
    <row r="3518" spans="8:9" x14ac:dyDescent="0.2">
      <c r="H3518" s="1"/>
      <c r="I3518" s="1"/>
    </row>
    <row r="3519" spans="8:9" x14ac:dyDescent="0.2">
      <c r="H3519" s="1"/>
      <c r="I3519" s="1"/>
    </row>
    <row r="3520" spans="8:9" x14ac:dyDescent="0.2">
      <c r="H3520" s="1"/>
      <c r="I3520" s="1"/>
    </row>
    <row r="3521" spans="8:9" x14ac:dyDescent="0.2">
      <c r="H3521" s="1"/>
      <c r="I3521" s="1"/>
    </row>
    <row r="3522" spans="8:9" x14ac:dyDescent="0.2">
      <c r="H3522" s="1"/>
      <c r="I3522" s="1"/>
    </row>
    <row r="3523" spans="8:9" x14ac:dyDescent="0.2">
      <c r="H3523" s="1"/>
      <c r="I3523" s="1"/>
    </row>
    <row r="3524" spans="8:9" x14ac:dyDescent="0.2">
      <c r="H3524" s="1"/>
      <c r="I3524" s="1"/>
    </row>
    <row r="3525" spans="8:9" x14ac:dyDescent="0.2">
      <c r="H3525" s="1"/>
      <c r="I3525" s="1"/>
    </row>
    <row r="3526" spans="8:9" x14ac:dyDescent="0.2">
      <c r="H3526" s="1"/>
      <c r="I3526" s="1"/>
    </row>
    <row r="3527" spans="8:9" x14ac:dyDescent="0.2">
      <c r="H3527" s="1"/>
      <c r="I3527" s="1"/>
    </row>
    <row r="3528" spans="8:9" x14ac:dyDescent="0.2">
      <c r="H3528" s="1"/>
      <c r="I3528" s="1"/>
    </row>
    <row r="3529" spans="8:9" x14ac:dyDescent="0.2">
      <c r="H3529" s="1"/>
      <c r="I3529" s="1"/>
    </row>
    <row r="3530" spans="8:9" x14ac:dyDescent="0.2">
      <c r="H3530" s="1"/>
      <c r="I3530" s="1"/>
    </row>
    <row r="3531" spans="8:9" x14ac:dyDescent="0.2">
      <c r="H3531" s="1"/>
      <c r="I3531" s="1"/>
    </row>
    <row r="3532" spans="8:9" x14ac:dyDescent="0.2">
      <c r="H3532" s="1"/>
      <c r="I3532" s="1"/>
    </row>
    <row r="3533" spans="8:9" x14ac:dyDescent="0.2">
      <c r="H3533" s="1"/>
      <c r="I3533" s="1"/>
    </row>
    <row r="3534" spans="8:9" x14ac:dyDescent="0.2">
      <c r="H3534" s="1"/>
      <c r="I3534" s="1"/>
    </row>
    <row r="3535" spans="8:9" x14ac:dyDescent="0.2">
      <c r="H3535" s="1"/>
      <c r="I3535" s="1"/>
    </row>
    <row r="3536" spans="8:9" x14ac:dyDescent="0.2">
      <c r="H3536" s="1"/>
      <c r="I3536" s="1"/>
    </row>
    <row r="3537" spans="8:9" x14ac:dyDescent="0.2">
      <c r="H3537" s="1"/>
      <c r="I3537" s="1"/>
    </row>
    <row r="3538" spans="8:9" x14ac:dyDescent="0.2">
      <c r="H3538" s="1"/>
      <c r="I3538" s="1"/>
    </row>
    <row r="3539" spans="8:9" x14ac:dyDescent="0.2">
      <c r="H3539" s="1"/>
      <c r="I3539" s="1"/>
    </row>
    <row r="3540" spans="8:9" x14ac:dyDescent="0.2">
      <c r="H3540" s="1"/>
      <c r="I3540" s="1"/>
    </row>
    <row r="3541" spans="8:9" x14ac:dyDescent="0.2">
      <c r="H3541" s="1"/>
      <c r="I3541" s="1"/>
    </row>
    <row r="3542" spans="8:9" x14ac:dyDescent="0.2">
      <c r="H3542" s="1"/>
      <c r="I3542" s="1"/>
    </row>
    <row r="3543" spans="8:9" x14ac:dyDescent="0.2">
      <c r="H3543" s="1"/>
      <c r="I3543" s="1"/>
    </row>
    <row r="3544" spans="8:9" x14ac:dyDescent="0.2">
      <c r="H3544" s="1"/>
      <c r="I3544" s="1"/>
    </row>
    <row r="3545" spans="8:9" x14ac:dyDescent="0.2">
      <c r="H3545" s="1"/>
      <c r="I3545" s="1"/>
    </row>
    <row r="3546" spans="8:9" x14ac:dyDescent="0.2">
      <c r="H3546" s="1"/>
      <c r="I3546" s="1"/>
    </row>
    <row r="3547" spans="8:9" x14ac:dyDescent="0.2">
      <c r="H3547" s="1"/>
      <c r="I3547" s="1"/>
    </row>
    <row r="3548" spans="8:9" x14ac:dyDescent="0.2">
      <c r="H3548" s="1"/>
      <c r="I3548" s="1"/>
    </row>
    <row r="3549" spans="8:9" x14ac:dyDescent="0.2">
      <c r="H3549" s="1"/>
      <c r="I3549" s="1"/>
    </row>
    <row r="3550" spans="8:9" x14ac:dyDescent="0.2">
      <c r="H3550" s="1"/>
      <c r="I3550" s="1"/>
    </row>
    <row r="3551" spans="8:9" x14ac:dyDescent="0.2">
      <c r="H3551" s="1"/>
      <c r="I3551" s="1"/>
    </row>
    <row r="3552" spans="8:9" x14ac:dyDescent="0.2">
      <c r="H3552" s="1"/>
      <c r="I3552" s="1"/>
    </row>
    <row r="3553" spans="8:9" x14ac:dyDescent="0.2">
      <c r="H3553" s="1"/>
      <c r="I3553" s="1"/>
    </row>
    <row r="3554" spans="8:9" x14ac:dyDescent="0.2">
      <c r="H3554" s="1"/>
      <c r="I3554" s="1"/>
    </row>
    <row r="3555" spans="8:9" x14ac:dyDescent="0.2">
      <c r="H3555" s="1"/>
      <c r="I3555" s="1"/>
    </row>
    <row r="3556" spans="8:9" x14ac:dyDescent="0.2">
      <c r="H3556" s="1"/>
      <c r="I3556" s="1"/>
    </row>
    <row r="3557" spans="8:9" x14ac:dyDescent="0.2">
      <c r="H3557" s="1"/>
      <c r="I3557" s="1"/>
    </row>
    <row r="3558" spans="8:9" x14ac:dyDescent="0.2">
      <c r="H3558" s="1"/>
      <c r="I3558" s="1"/>
    </row>
    <row r="3559" spans="8:9" x14ac:dyDescent="0.2">
      <c r="H3559" s="1"/>
      <c r="I3559" s="1"/>
    </row>
    <row r="3560" spans="8:9" x14ac:dyDescent="0.2">
      <c r="H3560" s="1"/>
      <c r="I3560" s="1"/>
    </row>
    <row r="3561" spans="8:9" x14ac:dyDescent="0.2">
      <c r="H3561" s="1"/>
      <c r="I3561" s="1"/>
    </row>
    <row r="3562" spans="8:9" x14ac:dyDescent="0.2">
      <c r="H3562" s="1"/>
      <c r="I3562" s="1"/>
    </row>
    <row r="3563" spans="8:9" x14ac:dyDescent="0.2">
      <c r="H3563" s="1"/>
      <c r="I3563" s="1"/>
    </row>
    <row r="3564" spans="8:9" x14ac:dyDescent="0.2">
      <c r="H3564" s="1"/>
      <c r="I3564" s="1"/>
    </row>
    <row r="3565" spans="8:9" x14ac:dyDescent="0.2">
      <c r="H3565" s="1"/>
      <c r="I3565" s="1"/>
    </row>
    <row r="3566" spans="8:9" x14ac:dyDescent="0.2">
      <c r="H3566" s="1"/>
      <c r="I3566" s="1"/>
    </row>
    <row r="3567" spans="8:9" x14ac:dyDescent="0.2">
      <c r="H3567" s="1"/>
      <c r="I3567" s="1"/>
    </row>
    <row r="3568" spans="8:9" x14ac:dyDescent="0.2">
      <c r="H3568" s="1"/>
      <c r="I3568" s="1"/>
    </row>
    <row r="3569" spans="8:9" x14ac:dyDescent="0.2">
      <c r="H3569" s="1"/>
      <c r="I3569" s="1"/>
    </row>
    <row r="3570" spans="8:9" x14ac:dyDescent="0.2">
      <c r="H3570" s="1"/>
      <c r="I3570" s="1"/>
    </row>
    <row r="3571" spans="8:9" x14ac:dyDescent="0.2">
      <c r="H3571" s="1"/>
      <c r="I3571" s="1"/>
    </row>
    <row r="3572" spans="8:9" x14ac:dyDescent="0.2">
      <c r="H3572" s="1"/>
      <c r="I3572" s="1"/>
    </row>
    <row r="3573" spans="8:9" x14ac:dyDescent="0.2">
      <c r="H3573" s="1"/>
      <c r="I3573" s="1"/>
    </row>
    <row r="3574" spans="8:9" x14ac:dyDescent="0.2">
      <c r="H3574" s="1"/>
      <c r="I3574" s="1"/>
    </row>
    <row r="3575" spans="8:9" x14ac:dyDescent="0.2">
      <c r="H3575" s="1"/>
      <c r="I3575" s="1"/>
    </row>
    <row r="3576" spans="8:9" x14ac:dyDescent="0.2">
      <c r="H3576" s="1"/>
      <c r="I3576" s="1"/>
    </row>
    <row r="3577" spans="8:9" x14ac:dyDescent="0.2">
      <c r="H3577" s="1"/>
      <c r="I3577" s="1"/>
    </row>
    <row r="3578" spans="8:9" x14ac:dyDescent="0.2">
      <c r="H3578" s="1"/>
      <c r="I3578" s="1"/>
    </row>
    <row r="3579" spans="8:9" x14ac:dyDescent="0.2">
      <c r="H3579" s="1"/>
      <c r="I3579" s="1"/>
    </row>
    <row r="3580" spans="8:9" x14ac:dyDescent="0.2">
      <c r="H3580" s="1"/>
      <c r="I3580" s="1"/>
    </row>
    <row r="3581" spans="8:9" x14ac:dyDescent="0.2">
      <c r="H3581" s="1"/>
      <c r="I3581" s="1"/>
    </row>
    <row r="3582" spans="8:9" x14ac:dyDescent="0.2">
      <c r="H3582" s="1"/>
      <c r="I3582" s="1"/>
    </row>
    <row r="3583" spans="8:9" x14ac:dyDescent="0.2">
      <c r="H3583" s="1"/>
      <c r="I3583" s="1"/>
    </row>
    <row r="3584" spans="8:9" x14ac:dyDescent="0.2">
      <c r="H3584" s="1"/>
      <c r="I3584" s="1"/>
    </row>
    <row r="3585" spans="8:9" x14ac:dyDescent="0.2">
      <c r="H3585" s="1"/>
      <c r="I3585" s="1"/>
    </row>
    <row r="3586" spans="8:9" x14ac:dyDescent="0.2">
      <c r="H3586" s="1"/>
      <c r="I3586" s="1"/>
    </row>
    <row r="3587" spans="8:9" x14ac:dyDescent="0.2">
      <c r="H3587" s="1"/>
      <c r="I3587" s="1"/>
    </row>
    <row r="3588" spans="8:9" x14ac:dyDescent="0.2">
      <c r="H3588" s="1"/>
      <c r="I3588" s="1"/>
    </row>
    <row r="3589" spans="8:9" x14ac:dyDescent="0.2">
      <c r="H3589" s="1"/>
      <c r="I3589" s="1"/>
    </row>
    <row r="3590" spans="8:9" x14ac:dyDescent="0.2">
      <c r="H3590" s="1"/>
      <c r="I3590" s="1"/>
    </row>
    <row r="3591" spans="8:9" x14ac:dyDescent="0.2">
      <c r="H3591" s="1"/>
      <c r="I3591" s="1"/>
    </row>
    <row r="3592" spans="8:9" x14ac:dyDescent="0.2">
      <c r="H3592" s="1"/>
      <c r="I3592" s="1"/>
    </row>
    <row r="3593" spans="8:9" x14ac:dyDescent="0.2">
      <c r="H3593" s="1"/>
      <c r="I3593" s="1"/>
    </row>
    <row r="3594" spans="8:9" x14ac:dyDescent="0.2">
      <c r="H3594" s="1"/>
      <c r="I3594" s="1"/>
    </row>
    <row r="3595" spans="8:9" x14ac:dyDescent="0.2">
      <c r="H3595" s="1"/>
      <c r="I3595" s="1"/>
    </row>
    <row r="3596" spans="8:9" x14ac:dyDescent="0.2">
      <c r="H3596" s="1"/>
      <c r="I3596" s="1"/>
    </row>
    <row r="3597" spans="8:9" x14ac:dyDescent="0.2">
      <c r="H3597" s="1"/>
      <c r="I3597" s="1"/>
    </row>
    <row r="3598" spans="8:9" x14ac:dyDescent="0.2">
      <c r="H3598" s="1"/>
      <c r="I3598" s="1"/>
    </row>
    <row r="3599" spans="8:9" x14ac:dyDescent="0.2">
      <c r="H3599" s="1"/>
      <c r="I3599" s="1"/>
    </row>
    <row r="3600" spans="8:9" x14ac:dyDescent="0.2">
      <c r="H3600" s="1"/>
      <c r="I3600" s="1"/>
    </row>
    <row r="3601" spans="8:9" x14ac:dyDescent="0.2">
      <c r="H3601" s="1"/>
      <c r="I3601" s="1"/>
    </row>
    <row r="3602" spans="8:9" x14ac:dyDescent="0.2">
      <c r="H3602" s="1"/>
      <c r="I3602" s="1"/>
    </row>
    <row r="3603" spans="8:9" x14ac:dyDescent="0.2">
      <c r="H3603" s="1"/>
      <c r="I3603" s="1"/>
    </row>
    <row r="3604" spans="8:9" x14ac:dyDescent="0.2">
      <c r="H3604" s="1"/>
      <c r="I3604" s="1"/>
    </row>
    <row r="3605" spans="8:9" x14ac:dyDescent="0.2">
      <c r="H3605" s="1"/>
      <c r="I3605" s="1"/>
    </row>
    <row r="3606" spans="8:9" x14ac:dyDescent="0.2">
      <c r="H3606" s="1"/>
      <c r="I3606" s="1"/>
    </row>
    <row r="3607" spans="8:9" x14ac:dyDescent="0.2">
      <c r="H3607" s="1"/>
      <c r="I3607" s="1"/>
    </row>
    <row r="3608" spans="8:9" x14ac:dyDescent="0.2">
      <c r="H3608" s="1"/>
      <c r="I3608" s="1"/>
    </row>
    <row r="3609" spans="8:9" x14ac:dyDescent="0.2">
      <c r="H3609" s="1"/>
      <c r="I3609" s="1"/>
    </row>
    <row r="3610" spans="8:9" x14ac:dyDescent="0.2">
      <c r="H3610" s="1"/>
      <c r="I3610" s="1"/>
    </row>
    <row r="3611" spans="8:9" x14ac:dyDescent="0.2">
      <c r="H3611" s="1"/>
      <c r="I3611" s="1"/>
    </row>
    <row r="3612" spans="8:9" x14ac:dyDescent="0.2">
      <c r="H3612" s="1"/>
      <c r="I3612" s="1"/>
    </row>
    <row r="3613" spans="8:9" x14ac:dyDescent="0.2">
      <c r="H3613" s="1"/>
      <c r="I3613" s="1"/>
    </row>
    <row r="3614" spans="8:9" x14ac:dyDescent="0.2">
      <c r="H3614" s="1"/>
      <c r="I3614" s="1"/>
    </row>
    <row r="3615" spans="8:9" x14ac:dyDescent="0.2">
      <c r="H3615" s="1"/>
      <c r="I3615" s="1"/>
    </row>
    <row r="3616" spans="8:9" x14ac:dyDescent="0.2">
      <c r="H3616" s="1"/>
      <c r="I3616" s="1"/>
    </row>
    <row r="3617" spans="8:9" x14ac:dyDescent="0.2">
      <c r="H3617" s="1"/>
      <c r="I3617" s="1"/>
    </row>
    <row r="3618" spans="8:9" x14ac:dyDescent="0.2">
      <c r="H3618" s="1"/>
      <c r="I3618" s="1"/>
    </row>
    <row r="3619" spans="8:9" x14ac:dyDescent="0.2">
      <c r="H3619" s="1"/>
      <c r="I3619" s="1"/>
    </row>
    <row r="3620" spans="8:9" x14ac:dyDescent="0.2">
      <c r="H3620" s="1"/>
      <c r="I3620" s="1"/>
    </row>
    <row r="3621" spans="8:9" x14ac:dyDescent="0.2">
      <c r="H3621" s="1"/>
      <c r="I3621" s="1"/>
    </row>
    <row r="3622" spans="8:9" x14ac:dyDescent="0.2">
      <c r="H3622" s="1"/>
      <c r="I3622" s="1"/>
    </row>
    <row r="3623" spans="8:9" x14ac:dyDescent="0.2">
      <c r="H3623" s="1"/>
      <c r="I3623" s="1"/>
    </row>
    <row r="3624" spans="8:9" x14ac:dyDescent="0.2">
      <c r="H3624" s="1"/>
      <c r="I3624" s="1"/>
    </row>
    <row r="3625" spans="8:9" x14ac:dyDescent="0.2">
      <c r="H3625" s="1"/>
      <c r="I3625" s="1"/>
    </row>
    <row r="3626" spans="8:9" x14ac:dyDescent="0.2">
      <c r="H3626" s="1"/>
      <c r="I3626" s="1"/>
    </row>
    <row r="3627" spans="8:9" x14ac:dyDescent="0.2">
      <c r="H3627" s="1"/>
      <c r="I3627" s="1"/>
    </row>
    <row r="3628" spans="8:9" x14ac:dyDescent="0.2">
      <c r="H3628" s="1"/>
      <c r="I3628" s="1"/>
    </row>
    <row r="3629" spans="8:9" x14ac:dyDescent="0.2">
      <c r="H3629" s="1"/>
      <c r="I3629" s="1"/>
    </row>
    <row r="3630" spans="8:9" x14ac:dyDescent="0.2">
      <c r="H3630" s="1"/>
      <c r="I3630" s="1"/>
    </row>
    <row r="3631" spans="8:9" x14ac:dyDescent="0.2">
      <c r="H3631" s="1"/>
      <c r="I3631" s="1"/>
    </row>
    <row r="3632" spans="8:9" x14ac:dyDescent="0.2">
      <c r="H3632" s="1"/>
      <c r="I3632" s="1"/>
    </row>
    <row r="3633" spans="8:9" x14ac:dyDescent="0.2">
      <c r="H3633" s="1"/>
      <c r="I3633" s="1"/>
    </row>
    <row r="3634" spans="8:9" x14ac:dyDescent="0.2">
      <c r="H3634" s="1"/>
      <c r="I3634" s="1"/>
    </row>
    <row r="3635" spans="8:9" x14ac:dyDescent="0.2">
      <c r="H3635" s="1"/>
      <c r="I3635" s="1"/>
    </row>
    <row r="3636" spans="8:9" x14ac:dyDescent="0.2">
      <c r="H3636" s="1"/>
      <c r="I3636" s="1"/>
    </row>
    <row r="3637" spans="8:9" x14ac:dyDescent="0.2">
      <c r="H3637" s="1"/>
      <c r="I3637" s="1"/>
    </row>
    <row r="3638" spans="8:9" x14ac:dyDescent="0.2">
      <c r="H3638" s="1"/>
      <c r="I3638" s="1"/>
    </row>
    <row r="3639" spans="8:9" x14ac:dyDescent="0.2">
      <c r="H3639" s="1"/>
      <c r="I3639" s="1"/>
    </row>
    <row r="3640" spans="8:9" x14ac:dyDescent="0.2">
      <c r="H3640" s="1"/>
      <c r="I3640" s="1"/>
    </row>
    <row r="3641" spans="8:9" x14ac:dyDescent="0.2">
      <c r="H3641" s="1"/>
      <c r="I3641" s="1"/>
    </row>
    <row r="3642" spans="8:9" x14ac:dyDescent="0.2">
      <c r="H3642" s="1"/>
      <c r="I3642" s="1"/>
    </row>
    <row r="3643" spans="8:9" x14ac:dyDescent="0.2">
      <c r="H3643" s="1"/>
      <c r="I3643" s="1"/>
    </row>
    <row r="3644" spans="8:9" x14ac:dyDescent="0.2">
      <c r="H3644" s="1"/>
      <c r="I3644" s="1"/>
    </row>
    <row r="3645" spans="8:9" x14ac:dyDescent="0.2">
      <c r="H3645" s="1"/>
      <c r="I3645" s="1"/>
    </row>
    <row r="3646" spans="8:9" x14ac:dyDescent="0.2">
      <c r="H3646" s="1"/>
      <c r="I3646" s="1"/>
    </row>
    <row r="3647" spans="8:9" x14ac:dyDescent="0.2">
      <c r="H3647" s="1"/>
      <c r="I3647" s="1"/>
    </row>
    <row r="3648" spans="8:9" x14ac:dyDescent="0.2">
      <c r="H3648" s="1"/>
      <c r="I3648" s="1"/>
    </row>
    <row r="3649" spans="8:9" x14ac:dyDescent="0.2">
      <c r="H3649" s="1"/>
      <c r="I3649" s="1"/>
    </row>
    <row r="3650" spans="8:9" x14ac:dyDescent="0.2">
      <c r="H3650" s="1"/>
      <c r="I3650" s="1"/>
    </row>
    <row r="3651" spans="8:9" x14ac:dyDescent="0.2">
      <c r="H3651" s="1"/>
      <c r="I3651" s="1"/>
    </row>
    <row r="3652" spans="8:9" x14ac:dyDescent="0.2">
      <c r="H3652" s="1"/>
      <c r="I3652" s="1"/>
    </row>
    <row r="3653" spans="8:9" x14ac:dyDescent="0.2">
      <c r="H3653" s="1"/>
      <c r="I3653" s="1"/>
    </row>
    <row r="3654" spans="8:9" x14ac:dyDescent="0.2">
      <c r="H3654" s="1"/>
      <c r="I3654" s="1"/>
    </row>
    <row r="3655" spans="8:9" x14ac:dyDescent="0.2">
      <c r="H3655" s="1"/>
      <c r="I3655" s="1"/>
    </row>
    <row r="3656" spans="8:9" x14ac:dyDescent="0.2">
      <c r="H3656" s="1"/>
      <c r="I3656" s="1"/>
    </row>
    <row r="3657" spans="8:9" x14ac:dyDescent="0.2">
      <c r="H3657" s="1"/>
      <c r="I3657" s="1"/>
    </row>
    <row r="3658" spans="8:9" x14ac:dyDescent="0.2">
      <c r="H3658" s="1"/>
      <c r="I3658" s="1"/>
    </row>
    <row r="3659" spans="8:9" x14ac:dyDescent="0.2">
      <c r="H3659" s="1"/>
      <c r="I3659" s="1"/>
    </row>
    <row r="3660" spans="8:9" x14ac:dyDescent="0.2">
      <c r="H3660" s="1"/>
      <c r="I3660" s="1"/>
    </row>
    <row r="3661" spans="8:9" x14ac:dyDescent="0.2">
      <c r="H3661" s="1"/>
      <c r="I3661" s="1"/>
    </row>
    <row r="3662" spans="8:9" x14ac:dyDescent="0.2">
      <c r="H3662" s="1"/>
      <c r="I3662" s="1"/>
    </row>
    <row r="3663" spans="8:9" x14ac:dyDescent="0.2">
      <c r="H3663" s="1"/>
      <c r="I3663" s="1"/>
    </row>
    <row r="3664" spans="8:9" x14ac:dyDescent="0.2">
      <c r="H3664" s="1"/>
      <c r="I3664" s="1"/>
    </row>
    <row r="3665" spans="8:9" x14ac:dyDescent="0.2">
      <c r="H3665" s="1"/>
      <c r="I3665" s="1"/>
    </row>
    <row r="3666" spans="8:9" x14ac:dyDescent="0.2">
      <c r="H3666" s="1"/>
      <c r="I3666" s="1"/>
    </row>
    <row r="3667" spans="8:9" x14ac:dyDescent="0.2">
      <c r="H3667" s="1"/>
      <c r="I3667" s="1"/>
    </row>
    <row r="3668" spans="8:9" x14ac:dyDescent="0.2">
      <c r="H3668" s="1"/>
      <c r="I3668" s="1"/>
    </row>
    <row r="3669" spans="8:9" x14ac:dyDescent="0.2">
      <c r="H3669" s="1"/>
      <c r="I3669" s="1"/>
    </row>
    <row r="3670" spans="8:9" x14ac:dyDescent="0.2">
      <c r="H3670" s="1"/>
      <c r="I3670" s="1"/>
    </row>
    <row r="3671" spans="8:9" x14ac:dyDescent="0.2">
      <c r="H3671" s="1"/>
      <c r="I3671" s="1"/>
    </row>
    <row r="3672" spans="8:9" x14ac:dyDescent="0.2">
      <c r="H3672" s="1"/>
      <c r="I3672" s="1"/>
    </row>
    <row r="3673" spans="8:9" x14ac:dyDescent="0.2">
      <c r="H3673" s="1"/>
      <c r="I3673" s="1"/>
    </row>
    <row r="3674" spans="8:9" x14ac:dyDescent="0.2">
      <c r="H3674" s="1"/>
      <c r="I3674" s="1"/>
    </row>
    <row r="3675" spans="8:9" x14ac:dyDescent="0.2">
      <c r="H3675" s="1"/>
      <c r="I3675" s="1"/>
    </row>
    <row r="3676" spans="8:9" x14ac:dyDescent="0.2">
      <c r="H3676" s="1"/>
      <c r="I3676" s="1"/>
    </row>
    <row r="3677" spans="8:9" x14ac:dyDescent="0.2">
      <c r="H3677" s="1"/>
      <c r="I3677" s="1"/>
    </row>
    <row r="3678" spans="8:9" x14ac:dyDescent="0.2">
      <c r="H3678" s="1"/>
      <c r="I3678" s="1"/>
    </row>
    <row r="3679" spans="8:9" x14ac:dyDescent="0.2">
      <c r="H3679" s="1"/>
      <c r="I3679" s="1"/>
    </row>
    <row r="3680" spans="8:9" x14ac:dyDescent="0.2">
      <c r="H3680" s="1"/>
      <c r="I3680" s="1"/>
    </row>
    <row r="3681" spans="8:9" x14ac:dyDescent="0.2">
      <c r="H3681" s="1"/>
      <c r="I3681" s="1"/>
    </row>
    <row r="3682" spans="8:9" x14ac:dyDescent="0.2">
      <c r="H3682" s="1"/>
      <c r="I3682" s="1"/>
    </row>
    <row r="3683" spans="8:9" x14ac:dyDescent="0.2">
      <c r="H3683" s="1"/>
      <c r="I3683" s="1"/>
    </row>
    <row r="3684" spans="8:9" x14ac:dyDescent="0.2">
      <c r="H3684" s="1"/>
      <c r="I3684" s="1"/>
    </row>
    <row r="3685" spans="8:9" x14ac:dyDescent="0.2">
      <c r="H3685" s="1"/>
      <c r="I3685" s="1"/>
    </row>
    <row r="3686" spans="8:9" x14ac:dyDescent="0.2">
      <c r="H3686" s="1"/>
      <c r="I3686" s="1"/>
    </row>
    <row r="3687" spans="8:9" x14ac:dyDescent="0.2">
      <c r="H3687" s="1"/>
      <c r="I3687" s="1"/>
    </row>
    <row r="3688" spans="8:9" x14ac:dyDescent="0.2">
      <c r="H3688" s="1"/>
      <c r="I3688" s="1"/>
    </row>
    <row r="3689" spans="8:9" x14ac:dyDescent="0.2">
      <c r="H3689" s="1"/>
      <c r="I3689" s="1"/>
    </row>
    <row r="3690" spans="8:9" x14ac:dyDescent="0.2">
      <c r="H3690" s="1"/>
      <c r="I3690" s="1"/>
    </row>
    <row r="3691" spans="8:9" x14ac:dyDescent="0.2">
      <c r="H3691" s="1"/>
      <c r="I3691" s="1"/>
    </row>
    <row r="3692" spans="8:9" x14ac:dyDescent="0.2">
      <c r="H3692" s="1"/>
      <c r="I3692" s="1"/>
    </row>
    <row r="3693" spans="8:9" x14ac:dyDescent="0.2">
      <c r="H3693" s="1"/>
      <c r="I3693" s="1"/>
    </row>
    <row r="3694" spans="8:9" x14ac:dyDescent="0.2">
      <c r="H3694" s="1"/>
      <c r="I3694" s="1"/>
    </row>
    <row r="3695" spans="8:9" x14ac:dyDescent="0.2">
      <c r="H3695" s="1"/>
      <c r="I3695" s="1"/>
    </row>
    <row r="3696" spans="8:9" x14ac:dyDescent="0.2">
      <c r="H3696" s="1"/>
      <c r="I3696" s="1"/>
    </row>
    <row r="3697" spans="8:9" x14ac:dyDescent="0.2">
      <c r="H3697" s="1"/>
      <c r="I3697" s="1"/>
    </row>
    <row r="3698" spans="8:9" x14ac:dyDescent="0.2">
      <c r="H3698" s="1"/>
      <c r="I3698" s="1"/>
    </row>
    <row r="3699" spans="8:9" x14ac:dyDescent="0.2">
      <c r="H3699" s="1"/>
      <c r="I3699" s="1"/>
    </row>
    <row r="3700" spans="8:9" x14ac:dyDescent="0.2">
      <c r="H3700" s="1"/>
      <c r="I3700" s="1"/>
    </row>
    <row r="3701" spans="8:9" x14ac:dyDescent="0.2">
      <c r="H3701" s="1"/>
      <c r="I3701" s="1"/>
    </row>
    <row r="3702" spans="8:9" x14ac:dyDescent="0.2">
      <c r="H3702" s="1"/>
      <c r="I3702" s="1"/>
    </row>
    <row r="3703" spans="8:9" x14ac:dyDescent="0.2">
      <c r="H3703" s="1"/>
      <c r="I3703" s="1"/>
    </row>
    <row r="3704" spans="8:9" x14ac:dyDescent="0.2">
      <c r="H3704" s="1"/>
      <c r="I3704" s="1"/>
    </row>
    <row r="3705" spans="8:9" x14ac:dyDescent="0.2">
      <c r="H3705" s="1"/>
      <c r="I3705" s="1"/>
    </row>
    <row r="3706" spans="8:9" x14ac:dyDescent="0.2">
      <c r="H3706" s="1"/>
      <c r="I3706" s="1"/>
    </row>
    <row r="3707" spans="8:9" x14ac:dyDescent="0.2">
      <c r="H3707" s="1"/>
      <c r="I3707" s="1"/>
    </row>
    <row r="3708" spans="8:9" x14ac:dyDescent="0.2">
      <c r="H3708" s="1"/>
      <c r="I3708" s="1"/>
    </row>
    <row r="3709" spans="8:9" x14ac:dyDescent="0.2">
      <c r="H3709" s="1"/>
      <c r="I3709" s="1"/>
    </row>
    <row r="3710" spans="8:9" x14ac:dyDescent="0.2">
      <c r="H3710" s="1"/>
      <c r="I3710" s="1"/>
    </row>
    <row r="3711" spans="8:9" x14ac:dyDescent="0.2">
      <c r="H3711" s="1"/>
      <c r="I3711" s="1"/>
    </row>
    <row r="3712" spans="8:9" x14ac:dyDescent="0.2">
      <c r="H3712" s="1"/>
      <c r="I3712" s="1"/>
    </row>
    <row r="3713" spans="8:9" x14ac:dyDescent="0.2">
      <c r="H3713" s="1"/>
      <c r="I3713" s="1"/>
    </row>
    <row r="3714" spans="8:9" x14ac:dyDescent="0.2">
      <c r="H3714" s="1"/>
      <c r="I3714" s="1"/>
    </row>
    <row r="3715" spans="8:9" x14ac:dyDescent="0.2">
      <c r="H3715" s="1"/>
      <c r="I3715" s="1"/>
    </row>
    <row r="3716" spans="8:9" x14ac:dyDescent="0.2">
      <c r="H3716" s="1"/>
      <c r="I3716" s="1"/>
    </row>
    <row r="3717" spans="8:9" x14ac:dyDescent="0.2">
      <c r="H3717" s="1"/>
      <c r="I3717" s="1"/>
    </row>
    <row r="3718" spans="8:9" x14ac:dyDescent="0.2">
      <c r="H3718" s="1"/>
      <c r="I3718" s="1"/>
    </row>
    <row r="3719" spans="8:9" x14ac:dyDescent="0.2">
      <c r="H3719" s="1"/>
      <c r="I3719" s="1"/>
    </row>
    <row r="3720" spans="8:9" x14ac:dyDescent="0.2">
      <c r="H3720" s="1"/>
      <c r="I3720" s="1"/>
    </row>
    <row r="3721" spans="8:9" x14ac:dyDescent="0.2">
      <c r="H3721" s="1"/>
      <c r="I3721" s="1"/>
    </row>
    <row r="3722" spans="8:9" x14ac:dyDescent="0.2">
      <c r="H3722" s="1"/>
      <c r="I3722" s="1"/>
    </row>
    <row r="3723" spans="8:9" x14ac:dyDescent="0.2">
      <c r="H3723" s="1"/>
      <c r="I3723" s="1"/>
    </row>
    <row r="3724" spans="8:9" x14ac:dyDescent="0.2">
      <c r="H3724" s="1"/>
      <c r="I3724" s="1"/>
    </row>
    <row r="3725" spans="8:9" x14ac:dyDescent="0.2">
      <c r="H3725" s="1"/>
      <c r="I3725" s="1"/>
    </row>
    <row r="3726" spans="8:9" x14ac:dyDescent="0.2">
      <c r="H3726" s="1"/>
      <c r="I3726" s="1"/>
    </row>
    <row r="3727" spans="8:9" x14ac:dyDescent="0.2">
      <c r="H3727" s="1"/>
      <c r="I3727" s="1"/>
    </row>
    <row r="3728" spans="8:9" x14ac:dyDescent="0.2">
      <c r="H3728" s="1"/>
      <c r="I3728" s="1"/>
    </row>
    <row r="3729" spans="8:9" x14ac:dyDescent="0.2">
      <c r="H3729" s="1"/>
      <c r="I3729" s="1"/>
    </row>
    <row r="3730" spans="8:9" x14ac:dyDescent="0.2">
      <c r="H3730" s="1"/>
      <c r="I3730" s="1"/>
    </row>
    <row r="3731" spans="8:9" x14ac:dyDescent="0.2">
      <c r="H3731" s="1"/>
      <c r="I3731" s="1"/>
    </row>
    <row r="3732" spans="8:9" x14ac:dyDescent="0.2">
      <c r="H3732" s="1"/>
      <c r="I3732" s="1"/>
    </row>
    <row r="3733" spans="8:9" x14ac:dyDescent="0.2">
      <c r="H3733" s="1"/>
      <c r="I3733" s="1"/>
    </row>
    <row r="3734" spans="8:9" x14ac:dyDescent="0.2">
      <c r="H3734" s="1"/>
      <c r="I3734" s="1"/>
    </row>
    <row r="3735" spans="8:9" x14ac:dyDescent="0.2">
      <c r="H3735" s="1"/>
      <c r="I3735" s="1"/>
    </row>
    <row r="3736" spans="8:9" x14ac:dyDescent="0.2">
      <c r="H3736" s="1"/>
      <c r="I3736" s="1"/>
    </row>
    <row r="3737" spans="8:9" x14ac:dyDescent="0.2">
      <c r="H3737" s="1"/>
      <c r="I3737" s="1"/>
    </row>
    <row r="3738" spans="8:9" x14ac:dyDescent="0.2">
      <c r="H3738" s="1"/>
      <c r="I3738" s="1"/>
    </row>
    <row r="3739" spans="8:9" x14ac:dyDescent="0.2">
      <c r="H3739" s="1"/>
      <c r="I3739" s="1"/>
    </row>
    <row r="3740" spans="8:9" x14ac:dyDescent="0.2">
      <c r="H3740" s="1"/>
      <c r="I3740" s="1"/>
    </row>
    <row r="3741" spans="8:9" x14ac:dyDescent="0.2">
      <c r="H3741" s="1"/>
      <c r="I3741" s="1"/>
    </row>
    <row r="3742" spans="8:9" x14ac:dyDescent="0.2">
      <c r="H3742" s="1"/>
      <c r="I3742" s="1"/>
    </row>
    <row r="3743" spans="8:9" x14ac:dyDescent="0.2">
      <c r="H3743" s="1"/>
      <c r="I3743" s="1"/>
    </row>
    <row r="3744" spans="8:9" x14ac:dyDescent="0.2">
      <c r="H3744" s="1"/>
      <c r="I3744" s="1"/>
    </row>
    <row r="3745" spans="8:9" x14ac:dyDescent="0.2">
      <c r="H3745" s="1"/>
      <c r="I3745" s="1"/>
    </row>
    <row r="3746" spans="8:9" x14ac:dyDescent="0.2">
      <c r="H3746" s="1"/>
      <c r="I3746" s="1"/>
    </row>
    <row r="3747" spans="8:9" x14ac:dyDescent="0.2">
      <c r="H3747" s="1"/>
      <c r="I3747" s="1"/>
    </row>
    <row r="3748" spans="8:9" x14ac:dyDescent="0.2">
      <c r="H3748" s="1"/>
      <c r="I3748" s="1"/>
    </row>
    <row r="3749" spans="8:9" x14ac:dyDescent="0.2">
      <c r="H3749" s="1"/>
      <c r="I3749" s="1"/>
    </row>
    <row r="3750" spans="8:9" x14ac:dyDescent="0.2">
      <c r="H3750" s="1"/>
      <c r="I3750" s="1"/>
    </row>
    <row r="3751" spans="8:9" x14ac:dyDescent="0.2">
      <c r="H3751" s="1"/>
      <c r="I3751" s="1"/>
    </row>
    <row r="3752" spans="8:9" x14ac:dyDescent="0.2">
      <c r="H3752" s="1"/>
      <c r="I3752" s="1"/>
    </row>
    <row r="3753" spans="8:9" x14ac:dyDescent="0.2">
      <c r="H3753" s="1"/>
      <c r="I3753" s="1"/>
    </row>
    <row r="3754" spans="8:9" x14ac:dyDescent="0.2">
      <c r="H3754" s="1"/>
      <c r="I3754" s="1"/>
    </row>
    <row r="3755" spans="8:9" x14ac:dyDescent="0.2">
      <c r="H3755" s="1"/>
      <c r="I3755" s="1"/>
    </row>
    <row r="3756" spans="8:9" x14ac:dyDescent="0.2">
      <c r="H3756" s="1"/>
      <c r="I3756" s="1"/>
    </row>
    <row r="3757" spans="8:9" x14ac:dyDescent="0.2">
      <c r="H3757" s="1"/>
      <c r="I3757" s="1"/>
    </row>
    <row r="3758" spans="8:9" x14ac:dyDescent="0.2">
      <c r="H3758" s="1"/>
      <c r="I3758" s="1"/>
    </row>
    <row r="3759" spans="8:9" x14ac:dyDescent="0.2">
      <c r="H3759" s="1"/>
      <c r="I3759" s="1"/>
    </row>
    <row r="3760" spans="8:9" x14ac:dyDescent="0.2">
      <c r="H3760" s="1"/>
      <c r="I3760" s="1"/>
    </row>
    <row r="3761" spans="8:9" x14ac:dyDescent="0.2">
      <c r="H3761" s="1"/>
      <c r="I3761" s="1"/>
    </row>
    <row r="3762" spans="8:9" x14ac:dyDescent="0.2">
      <c r="H3762" s="1"/>
      <c r="I3762" s="1"/>
    </row>
    <row r="3763" spans="8:9" x14ac:dyDescent="0.2">
      <c r="H3763" s="1"/>
      <c r="I3763" s="1"/>
    </row>
    <row r="3764" spans="8:9" x14ac:dyDescent="0.2">
      <c r="H3764" s="1"/>
      <c r="I3764" s="1"/>
    </row>
    <row r="3765" spans="8:9" x14ac:dyDescent="0.2">
      <c r="H3765" s="1"/>
      <c r="I3765" s="1"/>
    </row>
    <row r="3766" spans="8:9" x14ac:dyDescent="0.2">
      <c r="H3766" s="1"/>
      <c r="I3766" s="1"/>
    </row>
    <row r="3767" spans="8:9" x14ac:dyDescent="0.2">
      <c r="H3767" s="1"/>
      <c r="I3767" s="1"/>
    </row>
    <row r="3768" spans="8:9" x14ac:dyDescent="0.2">
      <c r="H3768" s="1"/>
      <c r="I3768" s="1"/>
    </row>
    <row r="3769" spans="8:9" x14ac:dyDescent="0.2">
      <c r="H3769" s="1"/>
      <c r="I3769" s="1"/>
    </row>
    <row r="3770" spans="8:9" x14ac:dyDescent="0.2">
      <c r="H3770" s="1"/>
      <c r="I3770" s="1"/>
    </row>
    <row r="3771" spans="8:9" x14ac:dyDescent="0.2">
      <c r="H3771" s="1"/>
      <c r="I3771" s="1"/>
    </row>
    <row r="3772" spans="8:9" x14ac:dyDescent="0.2">
      <c r="H3772" s="1"/>
      <c r="I3772" s="1"/>
    </row>
    <row r="3773" spans="8:9" x14ac:dyDescent="0.2">
      <c r="H3773" s="1"/>
      <c r="I3773" s="1"/>
    </row>
    <row r="3774" spans="8:9" x14ac:dyDescent="0.2">
      <c r="H3774" s="1"/>
      <c r="I3774" s="1"/>
    </row>
    <row r="3775" spans="8:9" x14ac:dyDescent="0.2">
      <c r="H3775" s="1"/>
      <c r="I3775" s="1"/>
    </row>
    <row r="3776" spans="8:9" x14ac:dyDescent="0.2">
      <c r="H3776" s="1"/>
      <c r="I3776" s="1"/>
    </row>
    <row r="3777" spans="8:9" x14ac:dyDescent="0.2">
      <c r="H3777" s="1"/>
      <c r="I3777" s="1"/>
    </row>
    <row r="3778" spans="8:9" x14ac:dyDescent="0.2">
      <c r="H3778" s="1"/>
      <c r="I3778" s="1"/>
    </row>
    <row r="3779" spans="8:9" x14ac:dyDescent="0.2">
      <c r="H3779" s="1"/>
      <c r="I3779" s="1"/>
    </row>
    <row r="3780" spans="8:9" x14ac:dyDescent="0.2">
      <c r="H3780" s="1"/>
      <c r="I3780" s="1"/>
    </row>
    <row r="3781" spans="8:9" x14ac:dyDescent="0.2">
      <c r="H3781" s="1"/>
      <c r="I3781" s="1"/>
    </row>
    <row r="3782" spans="8:9" x14ac:dyDescent="0.2">
      <c r="H3782" s="1"/>
      <c r="I3782" s="1"/>
    </row>
    <row r="3783" spans="8:9" x14ac:dyDescent="0.2">
      <c r="H3783" s="1"/>
      <c r="I3783" s="1"/>
    </row>
    <row r="3784" spans="8:9" x14ac:dyDescent="0.2">
      <c r="H3784" s="1"/>
      <c r="I3784" s="1"/>
    </row>
    <row r="3785" spans="8:9" x14ac:dyDescent="0.2">
      <c r="H3785" s="1"/>
      <c r="I3785" s="1"/>
    </row>
    <row r="3786" spans="8:9" x14ac:dyDescent="0.2">
      <c r="H3786" s="1"/>
      <c r="I3786" s="1"/>
    </row>
    <row r="3787" spans="8:9" x14ac:dyDescent="0.2">
      <c r="H3787" s="1"/>
      <c r="I3787" s="1"/>
    </row>
    <row r="3788" spans="8:9" x14ac:dyDescent="0.2">
      <c r="H3788" s="1"/>
      <c r="I3788" s="1"/>
    </row>
    <row r="3789" spans="8:9" x14ac:dyDescent="0.2">
      <c r="H3789" s="1"/>
      <c r="I3789" s="1"/>
    </row>
    <row r="3790" spans="8:9" x14ac:dyDescent="0.2">
      <c r="H3790" s="1"/>
      <c r="I3790" s="1"/>
    </row>
    <row r="3791" spans="8:9" x14ac:dyDescent="0.2">
      <c r="H3791" s="1"/>
      <c r="I3791" s="1"/>
    </row>
    <row r="3792" spans="8:9" x14ac:dyDescent="0.2">
      <c r="H3792" s="1"/>
      <c r="I3792" s="1"/>
    </row>
    <row r="3793" spans="8:9" x14ac:dyDescent="0.2">
      <c r="H3793" s="1"/>
      <c r="I3793" s="1"/>
    </row>
    <row r="3794" spans="8:9" x14ac:dyDescent="0.2">
      <c r="H3794" s="1"/>
      <c r="I3794" s="1"/>
    </row>
    <row r="3795" spans="8:9" x14ac:dyDescent="0.2">
      <c r="H3795" s="1"/>
      <c r="I3795" s="1"/>
    </row>
    <row r="3796" spans="8:9" x14ac:dyDescent="0.2">
      <c r="H3796" s="1"/>
      <c r="I3796" s="1"/>
    </row>
    <row r="3797" spans="8:9" x14ac:dyDescent="0.2">
      <c r="H3797" s="1"/>
      <c r="I3797" s="1"/>
    </row>
    <row r="3798" spans="8:9" x14ac:dyDescent="0.2">
      <c r="H3798" s="1"/>
      <c r="I3798" s="1"/>
    </row>
    <row r="3799" spans="8:9" x14ac:dyDescent="0.2">
      <c r="H3799" s="1"/>
      <c r="I3799" s="1"/>
    </row>
    <row r="3800" spans="8:9" x14ac:dyDescent="0.2">
      <c r="H3800" s="1"/>
      <c r="I3800" s="1"/>
    </row>
    <row r="3801" spans="8:9" x14ac:dyDescent="0.2">
      <c r="H3801" s="1"/>
      <c r="I3801" s="1"/>
    </row>
    <row r="3802" spans="8:9" x14ac:dyDescent="0.2">
      <c r="H3802" s="1"/>
      <c r="I3802" s="1"/>
    </row>
    <row r="3803" spans="8:9" x14ac:dyDescent="0.2">
      <c r="H3803" s="1"/>
      <c r="I3803" s="1"/>
    </row>
    <row r="3804" spans="8:9" x14ac:dyDescent="0.2">
      <c r="H3804" s="1"/>
      <c r="I3804" s="1"/>
    </row>
    <row r="3805" spans="8:9" x14ac:dyDescent="0.2">
      <c r="H3805" s="1"/>
      <c r="I3805" s="1"/>
    </row>
    <row r="3806" spans="8:9" x14ac:dyDescent="0.2">
      <c r="H3806" s="1"/>
      <c r="I3806" s="1"/>
    </row>
    <row r="3807" spans="8:9" x14ac:dyDescent="0.2">
      <c r="H3807" s="1"/>
      <c r="I3807" s="1"/>
    </row>
    <row r="3808" spans="8:9" x14ac:dyDescent="0.2">
      <c r="H3808" s="1"/>
      <c r="I3808" s="1"/>
    </row>
    <row r="3809" spans="8:9" x14ac:dyDescent="0.2">
      <c r="H3809" s="1"/>
      <c r="I3809" s="1"/>
    </row>
    <row r="3810" spans="8:9" x14ac:dyDescent="0.2">
      <c r="H3810" s="1"/>
      <c r="I3810" s="1"/>
    </row>
    <row r="3811" spans="8:9" x14ac:dyDescent="0.2">
      <c r="H3811" s="1"/>
      <c r="I3811" s="1"/>
    </row>
    <row r="3812" spans="8:9" x14ac:dyDescent="0.2">
      <c r="H3812" s="1"/>
      <c r="I3812" s="1"/>
    </row>
    <row r="3813" spans="8:9" x14ac:dyDescent="0.2">
      <c r="H3813" s="1"/>
      <c r="I3813" s="1"/>
    </row>
    <row r="3814" spans="8:9" x14ac:dyDescent="0.2">
      <c r="H3814" s="1"/>
      <c r="I3814" s="1"/>
    </row>
    <row r="3815" spans="8:9" x14ac:dyDescent="0.2">
      <c r="H3815" s="1"/>
      <c r="I3815" s="1"/>
    </row>
    <row r="3816" spans="8:9" x14ac:dyDescent="0.2">
      <c r="H3816" s="1"/>
      <c r="I3816" s="1"/>
    </row>
    <row r="3817" spans="8:9" x14ac:dyDescent="0.2">
      <c r="H3817" s="1"/>
      <c r="I3817" s="1"/>
    </row>
    <row r="3818" spans="8:9" x14ac:dyDescent="0.2">
      <c r="H3818" s="1"/>
      <c r="I3818" s="1"/>
    </row>
    <row r="3819" spans="8:9" x14ac:dyDescent="0.2">
      <c r="H3819" s="1"/>
      <c r="I3819" s="1"/>
    </row>
    <row r="3820" spans="8:9" x14ac:dyDescent="0.2">
      <c r="H3820" s="1"/>
      <c r="I3820" s="1"/>
    </row>
    <row r="3821" spans="8:9" x14ac:dyDescent="0.2">
      <c r="H3821" s="1"/>
      <c r="I3821" s="1"/>
    </row>
    <row r="3822" spans="8:9" x14ac:dyDescent="0.2">
      <c r="H3822" s="1"/>
      <c r="I3822" s="1"/>
    </row>
    <row r="3823" spans="8:9" x14ac:dyDescent="0.2">
      <c r="H3823" s="1"/>
      <c r="I3823" s="1"/>
    </row>
    <row r="3824" spans="8:9" x14ac:dyDescent="0.2">
      <c r="H3824" s="1"/>
      <c r="I3824" s="1"/>
    </row>
    <row r="3825" spans="8:9" x14ac:dyDescent="0.2">
      <c r="H3825" s="1"/>
      <c r="I3825" s="1"/>
    </row>
    <row r="3826" spans="8:9" x14ac:dyDescent="0.2">
      <c r="H3826" s="1"/>
      <c r="I3826" s="1"/>
    </row>
    <row r="3827" spans="8:9" x14ac:dyDescent="0.2">
      <c r="H3827" s="1"/>
      <c r="I3827" s="1"/>
    </row>
    <row r="3828" spans="8:9" x14ac:dyDescent="0.2">
      <c r="H3828" s="1"/>
      <c r="I3828" s="1"/>
    </row>
    <row r="3829" spans="8:9" x14ac:dyDescent="0.2">
      <c r="H3829" s="1"/>
      <c r="I3829" s="1"/>
    </row>
    <row r="3830" spans="8:9" x14ac:dyDescent="0.2">
      <c r="H3830" s="1"/>
      <c r="I3830" s="1"/>
    </row>
    <row r="3831" spans="8:9" x14ac:dyDescent="0.2">
      <c r="H3831" s="1"/>
      <c r="I3831" s="1"/>
    </row>
    <row r="3832" spans="8:9" x14ac:dyDescent="0.2">
      <c r="H3832" s="1"/>
      <c r="I3832" s="1"/>
    </row>
    <row r="3833" spans="8:9" x14ac:dyDescent="0.2">
      <c r="H3833" s="1"/>
      <c r="I3833" s="1"/>
    </row>
    <row r="3834" spans="8:9" x14ac:dyDescent="0.2">
      <c r="H3834" s="1"/>
      <c r="I3834" s="1"/>
    </row>
    <row r="3835" spans="8:9" x14ac:dyDescent="0.2">
      <c r="H3835" s="1"/>
      <c r="I3835" s="1"/>
    </row>
    <row r="3836" spans="8:9" x14ac:dyDescent="0.2">
      <c r="H3836" s="1"/>
      <c r="I3836" s="1"/>
    </row>
    <row r="3837" spans="8:9" x14ac:dyDescent="0.2">
      <c r="H3837" s="1"/>
      <c r="I3837" s="1"/>
    </row>
    <row r="3838" spans="8:9" x14ac:dyDescent="0.2">
      <c r="H3838" s="1"/>
      <c r="I3838" s="1"/>
    </row>
    <row r="3839" spans="8:9" x14ac:dyDescent="0.2">
      <c r="H3839" s="1"/>
      <c r="I3839" s="1"/>
    </row>
    <row r="3840" spans="8:9" x14ac:dyDescent="0.2">
      <c r="H3840" s="1"/>
      <c r="I3840" s="1"/>
    </row>
    <row r="3841" spans="8:9" x14ac:dyDescent="0.2">
      <c r="H3841" s="1"/>
      <c r="I3841" s="1"/>
    </row>
    <row r="3842" spans="8:9" x14ac:dyDescent="0.2">
      <c r="H3842" s="1"/>
      <c r="I3842" s="1"/>
    </row>
    <row r="3843" spans="8:9" x14ac:dyDescent="0.2">
      <c r="H3843" s="1"/>
      <c r="I3843" s="1"/>
    </row>
    <row r="3844" spans="8:9" x14ac:dyDescent="0.2">
      <c r="H3844" s="1"/>
      <c r="I3844" s="1"/>
    </row>
    <row r="3845" spans="8:9" x14ac:dyDescent="0.2">
      <c r="H3845" s="1"/>
      <c r="I3845" s="1"/>
    </row>
    <row r="3846" spans="8:9" x14ac:dyDescent="0.2">
      <c r="H3846" s="1"/>
      <c r="I3846" s="1"/>
    </row>
    <row r="3847" spans="8:9" x14ac:dyDescent="0.2">
      <c r="H3847" s="1"/>
      <c r="I3847" s="1"/>
    </row>
    <row r="3848" spans="8:9" x14ac:dyDescent="0.2">
      <c r="H3848" s="1"/>
      <c r="I3848" s="1"/>
    </row>
    <row r="3849" spans="8:9" x14ac:dyDescent="0.2">
      <c r="H3849" s="1"/>
      <c r="I3849" s="1"/>
    </row>
    <row r="3850" spans="8:9" x14ac:dyDescent="0.2">
      <c r="H3850" s="1"/>
      <c r="I3850" s="1"/>
    </row>
    <row r="3851" spans="8:9" x14ac:dyDescent="0.2">
      <c r="H3851" s="1"/>
      <c r="I3851" s="1"/>
    </row>
    <row r="3852" spans="8:9" x14ac:dyDescent="0.2">
      <c r="H3852" s="1"/>
      <c r="I3852" s="1"/>
    </row>
    <row r="3853" spans="8:9" x14ac:dyDescent="0.2">
      <c r="H3853" s="1"/>
      <c r="I3853" s="1"/>
    </row>
    <row r="3854" spans="8:9" x14ac:dyDescent="0.2">
      <c r="H3854" s="1"/>
      <c r="I3854" s="1"/>
    </row>
    <row r="3855" spans="8:9" x14ac:dyDescent="0.2">
      <c r="H3855" s="1"/>
      <c r="I3855" s="1"/>
    </row>
    <row r="3856" spans="8:9" x14ac:dyDescent="0.2">
      <c r="H3856" s="1"/>
      <c r="I3856" s="1"/>
    </row>
    <row r="3857" spans="8:9" x14ac:dyDescent="0.2">
      <c r="H3857" s="1"/>
      <c r="I3857" s="1"/>
    </row>
    <row r="3858" spans="8:9" x14ac:dyDescent="0.2">
      <c r="H3858" s="1"/>
      <c r="I3858" s="1"/>
    </row>
    <row r="3859" spans="8:9" x14ac:dyDescent="0.2">
      <c r="H3859" s="1"/>
      <c r="I3859" s="1"/>
    </row>
    <row r="3860" spans="8:9" x14ac:dyDescent="0.2">
      <c r="H3860" s="1"/>
      <c r="I3860" s="1"/>
    </row>
    <row r="3861" spans="8:9" x14ac:dyDescent="0.2">
      <c r="H3861" s="1"/>
      <c r="I3861" s="1"/>
    </row>
    <row r="3862" spans="8:9" x14ac:dyDescent="0.2">
      <c r="H3862" s="1"/>
      <c r="I3862" s="1"/>
    </row>
    <row r="3863" spans="8:9" x14ac:dyDescent="0.2">
      <c r="H3863" s="1"/>
      <c r="I3863" s="1"/>
    </row>
    <row r="3864" spans="8:9" x14ac:dyDescent="0.2">
      <c r="H3864" s="1"/>
      <c r="I3864" s="1"/>
    </row>
    <row r="3865" spans="8:9" x14ac:dyDescent="0.2">
      <c r="H3865" s="1"/>
      <c r="I3865" s="1"/>
    </row>
    <row r="3866" spans="8:9" x14ac:dyDescent="0.2">
      <c r="H3866" s="1"/>
      <c r="I3866" s="1"/>
    </row>
    <row r="3867" spans="8:9" x14ac:dyDescent="0.2">
      <c r="H3867" s="1"/>
      <c r="I3867" s="1"/>
    </row>
    <row r="3868" spans="8:9" x14ac:dyDescent="0.2">
      <c r="H3868" s="1"/>
      <c r="I3868" s="1"/>
    </row>
    <row r="3869" spans="8:9" x14ac:dyDescent="0.2">
      <c r="H3869" s="1"/>
      <c r="I3869" s="1"/>
    </row>
    <row r="3870" spans="8:9" x14ac:dyDescent="0.2">
      <c r="H3870" s="1"/>
      <c r="I3870" s="1"/>
    </row>
    <row r="3871" spans="8:9" x14ac:dyDescent="0.2">
      <c r="H3871" s="1"/>
      <c r="I3871" s="1"/>
    </row>
    <row r="3872" spans="8:9" x14ac:dyDescent="0.2">
      <c r="H3872" s="1"/>
      <c r="I3872" s="1"/>
    </row>
    <row r="3873" spans="8:9" x14ac:dyDescent="0.2">
      <c r="H3873" s="1"/>
      <c r="I3873" s="1"/>
    </row>
    <row r="3874" spans="8:9" x14ac:dyDescent="0.2">
      <c r="H3874" s="1"/>
      <c r="I3874" s="1"/>
    </row>
    <row r="3875" spans="8:9" x14ac:dyDescent="0.2">
      <c r="H3875" s="1"/>
      <c r="I3875" s="1"/>
    </row>
    <row r="3876" spans="8:9" x14ac:dyDescent="0.2">
      <c r="H3876" s="1"/>
      <c r="I3876" s="1"/>
    </row>
    <row r="3877" spans="8:9" x14ac:dyDescent="0.2">
      <c r="H3877" s="1"/>
      <c r="I3877" s="1"/>
    </row>
    <row r="3878" spans="8:9" x14ac:dyDescent="0.2">
      <c r="H3878" s="1"/>
      <c r="I3878" s="1"/>
    </row>
    <row r="3879" spans="8:9" x14ac:dyDescent="0.2">
      <c r="H3879" s="1"/>
      <c r="I3879" s="1"/>
    </row>
    <row r="3880" spans="8:9" x14ac:dyDescent="0.2">
      <c r="H3880" s="1"/>
      <c r="I3880" s="1"/>
    </row>
    <row r="3881" spans="8:9" x14ac:dyDescent="0.2">
      <c r="H3881" s="1"/>
      <c r="I3881" s="1"/>
    </row>
    <row r="3882" spans="8:9" x14ac:dyDescent="0.2">
      <c r="H3882" s="1"/>
      <c r="I3882" s="1"/>
    </row>
    <row r="3883" spans="8:9" x14ac:dyDescent="0.2">
      <c r="H3883" s="1"/>
      <c r="I3883" s="1"/>
    </row>
    <row r="3884" spans="8:9" x14ac:dyDescent="0.2">
      <c r="H3884" s="1"/>
      <c r="I3884" s="1"/>
    </row>
    <row r="3885" spans="8:9" x14ac:dyDescent="0.2">
      <c r="H3885" s="1"/>
      <c r="I3885" s="1"/>
    </row>
    <row r="3886" spans="8:9" x14ac:dyDescent="0.2">
      <c r="H3886" s="1"/>
      <c r="I3886" s="1"/>
    </row>
    <row r="3887" spans="8:9" x14ac:dyDescent="0.2">
      <c r="H3887" s="1"/>
      <c r="I3887" s="1"/>
    </row>
    <row r="3888" spans="8:9" x14ac:dyDescent="0.2">
      <c r="H3888" s="1"/>
      <c r="I3888" s="1"/>
    </row>
    <row r="3889" spans="8:9" x14ac:dyDescent="0.2">
      <c r="H3889" s="1"/>
      <c r="I3889" s="1"/>
    </row>
    <row r="3890" spans="8:9" x14ac:dyDescent="0.2">
      <c r="H3890" s="1"/>
      <c r="I3890" s="1"/>
    </row>
    <row r="3891" spans="8:9" x14ac:dyDescent="0.2">
      <c r="H3891" s="1"/>
      <c r="I3891" s="1"/>
    </row>
    <row r="3892" spans="8:9" x14ac:dyDescent="0.2">
      <c r="H3892" s="1"/>
      <c r="I3892" s="1"/>
    </row>
    <row r="3893" spans="8:9" x14ac:dyDescent="0.2">
      <c r="H3893" s="1"/>
      <c r="I3893" s="1"/>
    </row>
    <row r="3894" spans="8:9" x14ac:dyDescent="0.2">
      <c r="H3894" s="1"/>
      <c r="I3894" s="1"/>
    </row>
    <row r="3895" spans="8:9" x14ac:dyDescent="0.2">
      <c r="H3895" s="1"/>
      <c r="I3895" s="1"/>
    </row>
    <row r="3896" spans="8:9" x14ac:dyDescent="0.2">
      <c r="H3896" s="1"/>
      <c r="I3896" s="1"/>
    </row>
    <row r="3897" spans="8:9" x14ac:dyDescent="0.2">
      <c r="H3897" s="1"/>
      <c r="I3897" s="1"/>
    </row>
    <row r="3898" spans="8:9" x14ac:dyDescent="0.2">
      <c r="H3898" s="1"/>
      <c r="I3898" s="1"/>
    </row>
    <row r="3899" spans="8:9" x14ac:dyDescent="0.2">
      <c r="H3899" s="1"/>
      <c r="I3899" s="1"/>
    </row>
    <row r="3900" spans="8:9" x14ac:dyDescent="0.2">
      <c r="H3900" s="1"/>
      <c r="I3900" s="1"/>
    </row>
    <row r="3901" spans="8:9" x14ac:dyDescent="0.2">
      <c r="H3901" s="1"/>
      <c r="I3901" s="1"/>
    </row>
    <row r="3902" spans="8:9" x14ac:dyDescent="0.2">
      <c r="H3902" s="1"/>
      <c r="I3902" s="1"/>
    </row>
    <row r="3903" spans="8:9" x14ac:dyDescent="0.2">
      <c r="H3903" s="1"/>
      <c r="I3903" s="1"/>
    </row>
    <row r="3904" spans="8:9" x14ac:dyDescent="0.2">
      <c r="H3904" s="1"/>
      <c r="I3904" s="1"/>
    </row>
    <row r="3905" spans="8:9" x14ac:dyDescent="0.2">
      <c r="H3905" s="1"/>
      <c r="I3905" s="1"/>
    </row>
    <row r="3906" spans="8:9" x14ac:dyDescent="0.2">
      <c r="H3906" s="1"/>
      <c r="I3906" s="1"/>
    </row>
    <row r="3907" spans="8:9" x14ac:dyDescent="0.2">
      <c r="H3907" s="1"/>
      <c r="I3907" s="1"/>
    </row>
    <row r="3908" spans="8:9" x14ac:dyDescent="0.2">
      <c r="H3908" s="1"/>
      <c r="I3908" s="1"/>
    </row>
    <row r="3909" spans="8:9" x14ac:dyDescent="0.2">
      <c r="H3909" s="1"/>
      <c r="I3909" s="1"/>
    </row>
    <row r="3910" spans="8:9" x14ac:dyDescent="0.2">
      <c r="H3910" s="1"/>
      <c r="I3910" s="1"/>
    </row>
    <row r="3911" spans="8:9" x14ac:dyDescent="0.2">
      <c r="H3911" s="1"/>
      <c r="I3911" s="1"/>
    </row>
    <row r="3912" spans="8:9" x14ac:dyDescent="0.2">
      <c r="H3912" s="1"/>
      <c r="I3912" s="1"/>
    </row>
    <row r="3913" spans="8:9" x14ac:dyDescent="0.2">
      <c r="H3913" s="1"/>
      <c r="I3913" s="1"/>
    </row>
    <row r="3914" spans="8:9" x14ac:dyDescent="0.2">
      <c r="H3914" s="1"/>
      <c r="I3914" s="1"/>
    </row>
    <row r="3915" spans="8:9" x14ac:dyDescent="0.2">
      <c r="H3915" s="1"/>
      <c r="I3915" s="1"/>
    </row>
    <row r="3916" spans="8:9" x14ac:dyDescent="0.2">
      <c r="H3916" s="1"/>
      <c r="I3916" s="1"/>
    </row>
    <row r="3917" spans="8:9" x14ac:dyDescent="0.2">
      <c r="H3917" s="1"/>
      <c r="I3917" s="1"/>
    </row>
    <row r="3918" spans="8:9" x14ac:dyDescent="0.2">
      <c r="H3918" s="1"/>
      <c r="I3918" s="1"/>
    </row>
    <row r="3919" spans="8:9" x14ac:dyDescent="0.2">
      <c r="H3919" s="1"/>
      <c r="I3919" s="1"/>
    </row>
    <row r="3920" spans="8:9" x14ac:dyDescent="0.2">
      <c r="H3920" s="1"/>
      <c r="I3920" s="1"/>
    </row>
    <row r="3921" spans="8:9" x14ac:dyDescent="0.2">
      <c r="H3921" s="1"/>
      <c r="I3921" s="1"/>
    </row>
    <row r="3922" spans="8:9" x14ac:dyDescent="0.2">
      <c r="H3922" s="1"/>
      <c r="I3922" s="1"/>
    </row>
    <row r="3923" spans="8:9" x14ac:dyDescent="0.2">
      <c r="H3923" s="1"/>
      <c r="I3923" s="1"/>
    </row>
    <row r="3924" spans="8:9" x14ac:dyDescent="0.2">
      <c r="H3924" s="1"/>
      <c r="I3924" s="1"/>
    </row>
    <row r="3925" spans="8:9" x14ac:dyDescent="0.2">
      <c r="H3925" s="1"/>
      <c r="I3925" s="1"/>
    </row>
    <row r="3926" spans="8:9" x14ac:dyDescent="0.2">
      <c r="H3926" s="1"/>
      <c r="I3926" s="1"/>
    </row>
    <row r="3927" spans="8:9" x14ac:dyDescent="0.2">
      <c r="H3927" s="1"/>
      <c r="I3927" s="1"/>
    </row>
    <row r="3928" spans="8:9" x14ac:dyDescent="0.2">
      <c r="H3928" s="1"/>
      <c r="I3928" s="1"/>
    </row>
    <row r="3929" spans="8:9" x14ac:dyDescent="0.2">
      <c r="H3929" s="1"/>
      <c r="I3929" s="1"/>
    </row>
    <row r="3930" spans="8:9" x14ac:dyDescent="0.2">
      <c r="H3930" s="1"/>
      <c r="I3930" s="1"/>
    </row>
    <row r="3931" spans="8:9" x14ac:dyDescent="0.2">
      <c r="H3931" s="1"/>
      <c r="I3931" s="1"/>
    </row>
    <row r="3932" spans="8:9" x14ac:dyDescent="0.2">
      <c r="H3932" s="1"/>
      <c r="I3932" s="1"/>
    </row>
    <row r="3933" spans="8:9" x14ac:dyDescent="0.2">
      <c r="H3933" s="1"/>
      <c r="I3933" s="1"/>
    </row>
    <row r="3934" spans="8:9" x14ac:dyDescent="0.2">
      <c r="H3934" s="1"/>
      <c r="I3934" s="1"/>
    </row>
    <row r="3935" spans="8:9" x14ac:dyDescent="0.2">
      <c r="H3935" s="1"/>
      <c r="I3935" s="1"/>
    </row>
    <row r="3936" spans="8:9" x14ac:dyDescent="0.2">
      <c r="H3936" s="1"/>
      <c r="I3936" s="1"/>
    </row>
    <row r="3937" spans="8:9" x14ac:dyDescent="0.2">
      <c r="H3937" s="1"/>
      <c r="I3937" s="1"/>
    </row>
    <row r="3938" spans="8:9" x14ac:dyDescent="0.2">
      <c r="H3938" s="1"/>
      <c r="I3938" s="1"/>
    </row>
    <row r="3939" spans="8:9" x14ac:dyDescent="0.2">
      <c r="H3939" s="1"/>
      <c r="I3939" s="1"/>
    </row>
    <row r="3940" spans="8:9" x14ac:dyDescent="0.2">
      <c r="H3940" s="1"/>
      <c r="I3940" s="1"/>
    </row>
    <row r="3941" spans="8:9" x14ac:dyDescent="0.2">
      <c r="H3941" s="1"/>
      <c r="I3941" s="1"/>
    </row>
    <row r="3942" spans="8:9" x14ac:dyDescent="0.2">
      <c r="H3942" s="1"/>
      <c r="I3942" s="1"/>
    </row>
    <row r="3943" spans="8:9" x14ac:dyDescent="0.2">
      <c r="H3943" s="1"/>
      <c r="I3943" s="1"/>
    </row>
    <row r="3944" spans="8:9" x14ac:dyDescent="0.2">
      <c r="H3944" s="1"/>
      <c r="I3944" s="1"/>
    </row>
    <row r="3945" spans="8:9" x14ac:dyDescent="0.2">
      <c r="H3945" s="1"/>
      <c r="I3945" s="1"/>
    </row>
    <row r="3946" spans="8:9" x14ac:dyDescent="0.2">
      <c r="H3946" s="1"/>
      <c r="I3946" s="1"/>
    </row>
    <row r="3947" spans="8:9" x14ac:dyDescent="0.2">
      <c r="H3947" s="1"/>
      <c r="I3947" s="1"/>
    </row>
    <row r="3948" spans="8:9" x14ac:dyDescent="0.2">
      <c r="H3948" s="1"/>
      <c r="I3948" s="1"/>
    </row>
    <row r="3949" spans="8:9" x14ac:dyDescent="0.2">
      <c r="H3949" s="1"/>
      <c r="I3949" s="1"/>
    </row>
    <row r="3950" spans="8:9" x14ac:dyDescent="0.2">
      <c r="H3950" s="1"/>
      <c r="I3950" s="1"/>
    </row>
    <row r="3951" spans="8:9" x14ac:dyDescent="0.2">
      <c r="H3951" s="1"/>
      <c r="I3951" s="1"/>
    </row>
    <row r="3952" spans="8:9" x14ac:dyDescent="0.2">
      <c r="H3952" s="1"/>
      <c r="I3952" s="1"/>
    </row>
    <row r="3953" spans="8:9" x14ac:dyDescent="0.2">
      <c r="H3953" s="1"/>
      <c r="I3953" s="1"/>
    </row>
    <row r="3954" spans="8:9" x14ac:dyDescent="0.2">
      <c r="H3954" s="1"/>
      <c r="I3954" s="1"/>
    </row>
    <row r="3955" spans="8:9" x14ac:dyDescent="0.2">
      <c r="H3955" s="1"/>
      <c r="I3955" s="1"/>
    </row>
    <row r="3956" spans="8:9" x14ac:dyDescent="0.2">
      <c r="H3956" s="1"/>
      <c r="I3956" s="1"/>
    </row>
    <row r="3957" spans="8:9" x14ac:dyDescent="0.2">
      <c r="H3957" s="1"/>
      <c r="I3957" s="1"/>
    </row>
    <row r="3958" spans="8:9" x14ac:dyDescent="0.2">
      <c r="H3958" s="1"/>
      <c r="I3958" s="1"/>
    </row>
    <row r="3959" spans="8:9" x14ac:dyDescent="0.2">
      <c r="H3959" s="1"/>
      <c r="I3959" s="1"/>
    </row>
    <row r="3960" spans="8:9" x14ac:dyDescent="0.2">
      <c r="H3960" s="1"/>
      <c r="I3960" s="1"/>
    </row>
    <row r="3961" spans="8:9" x14ac:dyDescent="0.2">
      <c r="H3961" s="1"/>
      <c r="I3961" s="1"/>
    </row>
    <row r="3962" spans="8:9" x14ac:dyDescent="0.2">
      <c r="H3962" s="1"/>
      <c r="I3962" s="1"/>
    </row>
    <row r="3963" spans="8:9" x14ac:dyDescent="0.2">
      <c r="H3963" s="1"/>
      <c r="I3963" s="1"/>
    </row>
    <row r="3964" spans="8:9" x14ac:dyDescent="0.2">
      <c r="H3964" s="1"/>
      <c r="I3964" s="1"/>
    </row>
    <row r="3965" spans="8:9" x14ac:dyDescent="0.2">
      <c r="H3965" s="1"/>
      <c r="I3965" s="1"/>
    </row>
    <row r="3966" spans="8:9" x14ac:dyDescent="0.2">
      <c r="H3966" s="1"/>
      <c r="I3966" s="1"/>
    </row>
    <row r="3967" spans="8:9" x14ac:dyDescent="0.2">
      <c r="H3967" s="1"/>
      <c r="I3967" s="1"/>
    </row>
    <row r="3968" spans="8:9" x14ac:dyDescent="0.2">
      <c r="H3968" s="1"/>
      <c r="I3968" s="1"/>
    </row>
    <row r="3969" spans="8:9" x14ac:dyDescent="0.2">
      <c r="H3969" s="1"/>
      <c r="I3969" s="1"/>
    </row>
    <row r="3970" spans="8:9" x14ac:dyDescent="0.2">
      <c r="H3970" s="1"/>
      <c r="I3970" s="1"/>
    </row>
    <row r="3971" spans="8:9" x14ac:dyDescent="0.2">
      <c r="H3971" s="1"/>
      <c r="I3971" s="1"/>
    </row>
    <row r="3972" spans="8:9" x14ac:dyDescent="0.2">
      <c r="H3972" s="1"/>
      <c r="I3972" s="1"/>
    </row>
    <row r="3973" spans="8:9" x14ac:dyDescent="0.2">
      <c r="H3973" s="1"/>
      <c r="I3973" s="1"/>
    </row>
    <row r="3974" spans="8:9" x14ac:dyDescent="0.2">
      <c r="H3974" s="1"/>
      <c r="I3974" s="1"/>
    </row>
    <row r="3975" spans="8:9" x14ac:dyDescent="0.2">
      <c r="H3975" s="1"/>
      <c r="I3975" s="1"/>
    </row>
    <row r="3976" spans="8:9" x14ac:dyDescent="0.2">
      <c r="H3976" s="1"/>
      <c r="I3976" s="1"/>
    </row>
    <row r="3977" spans="8:9" x14ac:dyDescent="0.2">
      <c r="H3977" s="1"/>
      <c r="I3977" s="1"/>
    </row>
    <row r="3978" spans="8:9" x14ac:dyDescent="0.2">
      <c r="H3978" s="1"/>
      <c r="I3978" s="1"/>
    </row>
    <row r="3979" spans="8:9" x14ac:dyDescent="0.2">
      <c r="H3979" s="1"/>
      <c r="I3979" s="1"/>
    </row>
    <row r="3980" spans="8:9" x14ac:dyDescent="0.2">
      <c r="H3980" s="1"/>
      <c r="I3980" s="1"/>
    </row>
    <row r="3981" spans="8:9" x14ac:dyDescent="0.2">
      <c r="H3981" s="1"/>
      <c r="I3981" s="1"/>
    </row>
    <row r="3982" spans="8:9" x14ac:dyDescent="0.2">
      <c r="H3982" s="1"/>
      <c r="I3982" s="1"/>
    </row>
    <row r="3983" spans="8:9" x14ac:dyDescent="0.2">
      <c r="H3983" s="1"/>
      <c r="I3983" s="1"/>
    </row>
    <row r="3984" spans="8:9" x14ac:dyDescent="0.2">
      <c r="H3984" s="1"/>
      <c r="I3984" s="1"/>
    </row>
    <row r="3985" spans="8:9" x14ac:dyDescent="0.2">
      <c r="H3985" s="1"/>
      <c r="I3985" s="1"/>
    </row>
    <row r="3986" spans="8:9" x14ac:dyDescent="0.2">
      <c r="H3986" s="1"/>
      <c r="I3986" s="1"/>
    </row>
    <row r="3987" spans="8:9" x14ac:dyDescent="0.2">
      <c r="H3987" s="1"/>
      <c r="I3987" s="1"/>
    </row>
    <row r="3988" spans="8:9" x14ac:dyDescent="0.2">
      <c r="H3988" s="1"/>
      <c r="I3988" s="1"/>
    </row>
    <row r="3989" spans="8:9" x14ac:dyDescent="0.2">
      <c r="H3989" s="1"/>
      <c r="I3989" s="1"/>
    </row>
    <row r="3990" spans="8:9" x14ac:dyDescent="0.2">
      <c r="H3990" s="1"/>
      <c r="I3990" s="1"/>
    </row>
    <row r="3991" spans="8:9" x14ac:dyDescent="0.2">
      <c r="H3991" s="1"/>
      <c r="I3991" s="1"/>
    </row>
    <row r="3992" spans="8:9" x14ac:dyDescent="0.2">
      <c r="H3992" s="1"/>
      <c r="I3992" s="1"/>
    </row>
    <row r="3993" spans="8:9" x14ac:dyDescent="0.2">
      <c r="H3993" s="1"/>
      <c r="I3993" s="1"/>
    </row>
    <row r="3994" spans="8:9" x14ac:dyDescent="0.2">
      <c r="H3994" s="1"/>
      <c r="I3994" s="1"/>
    </row>
    <row r="3995" spans="8:9" x14ac:dyDescent="0.2">
      <c r="H3995" s="1"/>
      <c r="I3995" s="1"/>
    </row>
    <row r="3996" spans="8:9" x14ac:dyDescent="0.2">
      <c r="H3996" s="1"/>
      <c r="I3996" s="1"/>
    </row>
    <row r="3997" spans="8:9" x14ac:dyDescent="0.2">
      <c r="H3997" s="1"/>
      <c r="I3997" s="1"/>
    </row>
    <row r="3998" spans="8:9" x14ac:dyDescent="0.2">
      <c r="H3998" s="1"/>
      <c r="I3998" s="1"/>
    </row>
    <row r="3999" spans="8:9" x14ac:dyDescent="0.2">
      <c r="H3999" s="1"/>
      <c r="I3999" s="1"/>
    </row>
    <row r="4000" spans="8:9" x14ac:dyDescent="0.2">
      <c r="H4000" s="1"/>
      <c r="I4000" s="1"/>
    </row>
    <row r="4001" spans="8:9" x14ac:dyDescent="0.2">
      <c r="H4001" s="1"/>
      <c r="I4001" s="1"/>
    </row>
    <row r="4002" spans="8:9" x14ac:dyDescent="0.2">
      <c r="H4002" s="1"/>
      <c r="I4002" s="1"/>
    </row>
    <row r="4003" spans="8:9" x14ac:dyDescent="0.2">
      <c r="H4003" s="1"/>
      <c r="I4003" s="1"/>
    </row>
    <row r="4004" spans="8:9" x14ac:dyDescent="0.2">
      <c r="H4004" s="1"/>
      <c r="I4004" s="1"/>
    </row>
    <row r="4005" spans="8:9" x14ac:dyDescent="0.2">
      <c r="H4005" s="1"/>
      <c r="I4005" s="1"/>
    </row>
    <row r="4006" spans="8:9" x14ac:dyDescent="0.2">
      <c r="H4006" s="1"/>
      <c r="I4006" s="1"/>
    </row>
    <row r="4007" spans="8:9" x14ac:dyDescent="0.2">
      <c r="H4007" s="1"/>
      <c r="I4007" s="1"/>
    </row>
    <row r="4008" spans="8:9" x14ac:dyDescent="0.2">
      <c r="H4008" s="1"/>
      <c r="I4008" s="1"/>
    </row>
    <row r="4009" spans="8:9" x14ac:dyDescent="0.2">
      <c r="H4009" s="1"/>
      <c r="I4009" s="1"/>
    </row>
    <row r="4010" spans="8:9" x14ac:dyDescent="0.2">
      <c r="H4010" s="1"/>
      <c r="I4010" s="1"/>
    </row>
    <row r="4011" spans="8:9" x14ac:dyDescent="0.2">
      <c r="H4011" s="1"/>
      <c r="I4011" s="1"/>
    </row>
    <row r="4012" spans="8:9" x14ac:dyDescent="0.2">
      <c r="H4012" s="1"/>
      <c r="I4012" s="1"/>
    </row>
    <row r="4013" spans="8:9" x14ac:dyDescent="0.2">
      <c r="H4013" s="1"/>
      <c r="I4013" s="1"/>
    </row>
    <row r="4014" spans="8:9" x14ac:dyDescent="0.2">
      <c r="H4014" s="1"/>
      <c r="I4014" s="1"/>
    </row>
    <row r="4015" spans="8:9" x14ac:dyDescent="0.2">
      <c r="H4015" s="1"/>
      <c r="I4015" s="1"/>
    </row>
    <row r="4016" spans="8:9" x14ac:dyDescent="0.2">
      <c r="H4016" s="1"/>
      <c r="I4016" s="1"/>
    </row>
    <row r="4017" spans="8:9" x14ac:dyDescent="0.2">
      <c r="H4017" s="1"/>
      <c r="I4017" s="1"/>
    </row>
    <row r="4018" spans="8:9" x14ac:dyDescent="0.2">
      <c r="H4018" s="1"/>
      <c r="I4018" s="1"/>
    </row>
    <row r="4019" spans="8:9" x14ac:dyDescent="0.2">
      <c r="H4019" s="1"/>
      <c r="I4019" s="1"/>
    </row>
    <row r="4020" spans="8:9" x14ac:dyDescent="0.2">
      <c r="H4020" s="1"/>
      <c r="I4020" s="1"/>
    </row>
    <row r="4021" spans="8:9" x14ac:dyDescent="0.2">
      <c r="H4021" s="1"/>
      <c r="I4021" s="1"/>
    </row>
    <row r="4022" spans="8:9" x14ac:dyDescent="0.2">
      <c r="H4022" s="1"/>
      <c r="I4022" s="1"/>
    </row>
    <row r="4023" spans="8:9" x14ac:dyDescent="0.2">
      <c r="H4023" s="1"/>
      <c r="I4023" s="1"/>
    </row>
    <row r="4024" spans="8:9" x14ac:dyDescent="0.2">
      <c r="H4024" s="1"/>
      <c r="I4024" s="1"/>
    </row>
    <row r="4025" spans="8:9" x14ac:dyDescent="0.2">
      <c r="H4025" s="1"/>
      <c r="I4025" s="1"/>
    </row>
    <row r="4026" spans="8:9" x14ac:dyDescent="0.2">
      <c r="H4026" s="1"/>
      <c r="I4026" s="1"/>
    </row>
    <row r="4027" spans="8:9" x14ac:dyDescent="0.2">
      <c r="H4027" s="1"/>
      <c r="I4027" s="1"/>
    </row>
    <row r="4028" spans="8:9" x14ac:dyDescent="0.2">
      <c r="H4028" s="1"/>
      <c r="I4028" s="1"/>
    </row>
    <row r="4029" spans="8:9" x14ac:dyDescent="0.2">
      <c r="H4029" s="1"/>
      <c r="I4029" s="1"/>
    </row>
    <row r="4030" spans="8:9" x14ac:dyDescent="0.2">
      <c r="H4030" s="1"/>
      <c r="I4030" s="1"/>
    </row>
    <row r="4031" spans="8:9" x14ac:dyDescent="0.2">
      <c r="H4031" s="1"/>
      <c r="I4031" s="1"/>
    </row>
    <row r="4032" spans="8:9" x14ac:dyDescent="0.2">
      <c r="H4032" s="1"/>
      <c r="I4032" s="1"/>
    </row>
    <row r="4033" spans="8:9" x14ac:dyDescent="0.2">
      <c r="H4033" s="1"/>
      <c r="I4033" s="1"/>
    </row>
    <row r="4034" spans="8:9" x14ac:dyDescent="0.2">
      <c r="H4034" s="1"/>
      <c r="I4034" s="1"/>
    </row>
    <row r="4035" spans="8:9" x14ac:dyDescent="0.2">
      <c r="H4035" s="1"/>
      <c r="I4035" s="1"/>
    </row>
    <row r="4036" spans="8:9" x14ac:dyDescent="0.2">
      <c r="H4036" s="1"/>
      <c r="I4036" s="1"/>
    </row>
    <row r="4037" spans="8:9" x14ac:dyDescent="0.2">
      <c r="H4037" s="1"/>
      <c r="I4037" s="1"/>
    </row>
    <row r="4038" spans="8:9" x14ac:dyDescent="0.2">
      <c r="H4038" s="1"/>
      <c r="I4038" s="1"/>
    </row>
    <row r="4039" spans="8:9" x14ac:dyDescent="0.2">
      <c r="H4039" s="1"/>
      <c r="I4039" s="1"/>
    </row>
    <row r="4040" spans="8:9" x14ac:dyDescent="0.2">
      <c r="H4040" s="1"/>
      <c r="I4040" s="1"/>
    </row>
    <row r="4041" spans="8:9" x14ac:dyDescent="0.2">
      <c r="H4041" s="1"/>
      <c r="I4041" s="1"/>
    </row>
    <row r="4042" spans="8:9" x14ac:dyDescent="0.2">
      <c r="H4042" s="1"/>
      <c r="I4042" s="1"/>
    </row>
    <row r="4043" spans="8:9" x14ac:dyDescent="0.2">
      <c r="H4043" s="1"/>
      <c r="I4043" s="1"/>
    </row>
    <row r="4044" spans="8:9" x14ac:dyDescent="0.2">
      <c r="H4044" s="1"/>
      <c r="I4044" s="1"/>
    </row>
    <row r="4045" spans="8:9" x14ac:dyDescent="0.2">
      <c r="H4045" s="1"/>
      <c r="I4045" s="1"/>
    </row>
    <row r="4046" spans="8:9" x14ac:dyDescent="0.2">
      <c r="H4046" s="1"/>
      <c r="I4046" s="1"/>
    </row>
    <row r="4047" spans="8:9" x14ac:dyDescent="0.2">
      <c r="H4047" s="1"/>
      <c r="I4047" s="1"/>
    </row>
    <row r="4048" spans="8:9" x14ac:dyDescent="0.2">
      <c r="H4048" s="1"/>
      <c r="I4048" s="1"/>
    </row>
    <row r="4049" spans="8:9" x14ac:dyDescent="0.2">
      <c r="H4049" s="1"/>
      <c r="I4049" s="1"/>
    </row>
    <row r="4050" spans="8:9" x14ac:dyDescent="0.2">
      <c r="H4050" s="1"/>
      <c r="I4050" s="1"/>
    </row>
    <row r="4051" spans="8:9" x14ac:dyDescent="0.2">
      <c r="H4051" s="1"/>
      <c r="I4051" s="1"/>
    </row>
    <row r="4052" spans="8:9" x14ac:dyDescent="0.2">
      <c r="H4052" s="1"/>
      <c r="I4052" s="1"/>
    </row>
    <row r="4053" spans="8:9" x14ac:dyDescent="0.2">
      <c r="H4053" s="1"/>
      <c r="I4053" s="1"/>
    </row>
    <row r="4054" spans="8:9" x14ac:dyDescent="0.2">
      <c r="H4054" s="1"/>
      <c r="I4054" s="1"/>
    </row>
    <row r="4055" spans="8:9" x14ac:dyDescent="0.2">
      <c r="H4055" s="1"/>
      <c r="I4055" s="1"/>
    </row>
    <row r="4056" spans="8:9" x14ac:dyDescent="0.2">
      <c r="H4056" s="1"/>
      <c r="I4056" s="1"/>
    </row>
    <row r="4057" spans="8:9" x14ac:dyDescent="0.2">
      <c r="H4057" s="1"/>
      <c r="I4057" s="1"/>
    </row>
    <row r="4058" spans="8:9" x14ac:dyDescent="0.2">
      <c r="H4058" s="1"/>
      <c r="I4058" s="1"/>
    </row>
    <row r="4059" spans="8:9" x14ac:dyDescent="0.2">
      <c r="H4059" s="1"/>
      <c r="I4059" s="1"/>
    </row>
    <row r="4060" spans="8:9" x14ac:dyDescent="0.2">
      <c r="H4060" s="1"/>
      <c r="I4060" s="1"/>
    </row>
    <row r="4061" spans="8:9" x14ac:dyDescent="0.2">
      <c r="H4061" s="1"/>
      <c r="I4061" s="1"/>
    </row>
    <row r="4062" spans="8:9" x14ac:dyDescent="0.2">
      <c r="H4062" s="1"/>
      <c r="I4062" s="1"/>
    </row>
    <row r="4063" spans="8:9" x14ac:dyDescent="0.2">
      <c r="H4063" s="1"/>
      <c r="I4063" s="1"/>
    </row>
    <row r="4064" spans="8:9" x14ac:dyDescent="0.2">
      <c r="H4064" s="1"/>
      <c r="I4064" s="1"/>
    </row>
    <row r="4065" spans="8:9" x14ac:dyDescent="0.2">
      <c r="H4065" s="1"/>
      <c r="I4065" s="1"/>
    </row>
    <row r="4066" spans="8:9" x14ac:dyDescent="0.2">
      <c r="H4066" s="1"/>
      <c r="I4066" s="1"/>
    </row>
    <row r="4067" spans="8:9" x14ac:dyDescent="0.2">
      <c r="H4067" s="1"/>
      <c r="I4067" s="1"/>
    </row>
    <row r="4068" spans="8:9" x14ac:dyDescent="0.2">
      <c r="H4068" s="1"/>
      <c r="I4068" s="1"/>
    </row>
    <row r="4069" spans="8:9" x14ac:dyDescent="0.2">
      <c r="H4069" s="1"/>
      <c r="I4069" s="1"/>
    </row>
    <row r="4070" spans="8:9" x14ac:dyDescent="0.2">
      <c r="H4070" s="1"/>
      <c r="I4070" s="1"/>
    </row>
    <row r="4071" spans="8:9" x14ac:dyDescent="0.2">
      <c r="H4071" s="1"/>
      <c r="I4071" s="1"/>
    </row>
    <row r="4072" spans="8:9" x14ac:dyDescent="0.2">
      <c r="H4072" s="1"/>
      <c r="I4072" s="1"/>
    </row>
    <row r="4073" spans="8:9" x14ac:dyDescent="0.2">
      <c r="H4073" s="1"/>
      <c r="I4073" s="1"/>
    </row>
    <row r="4074" spans="8:9" x14ac:dyDescent="0.2">
      <c r="H4074" s="1"/>
      <c r="I4074" s="1"/>
    </row>
    <row r="4075" spans="8:9" x14ac:dyDescent="0.2">
      <c r="H4075" s="1"/>
      <c r="I4075" s="1"/>
    </row>
    <row r="4076" spans="8:9" x14ac:dyDescent="0.2">
      <c r="H4076" s="1"/>
      <c r="I4076" s="1"/>
    </row>
    <row r="4077" spans="8:9" x14ac:dyDescent="0.2">
      <c r="H4077" s="1"/>
      <c r="I4077" s="1"/>
    </row>
    <row r="4078" spans="8:9" x14ac:dyDescent="0.2">
      <c r="H4078" s="1"/>
      <c r="I4078" s="1"/>
    </row>
    <row r="4079" spans="8:9" x14ac:dyDescent="0.2">
      <c r="H4079" s="1"/>
      <c r="I4079" s="1"/>
    </row>
    <row r="4080" spans="8:9" x14ac:dyDescent="0.2">
      <c r="H4080" s="1"/>
      <c r="I4080" s="1"/>
    </row>
    <row r="4081" spans="8:9" x14ac:dyDescent="0.2">
      <c r="H4081" s="1"/>
      <c r="I4081" s="1"/>
    </row>
    <row r="4082" spans="8:9" x14ac:dyDescent="0.2">
      <c r="H4082" s="1"/>
      <c r="I4082" s="1"/>
    </row>
    <row r="4083" spans="8:9" x14ac:dyDescent="0.2">
      <c r="H4083" s="1"/>
      <c r="I4083" s="1"/>
    </row>
    <row r="4084" spans="8:9" x14ac:dyDescent="0.2">
      <c r="H4084" s="1"/>
      <c r="I4084" s="1"/>
    </row>
    <row r="4085" spans="8:9" x14ac:dyDescent="0.2">
      <c r="H4085" s="1"/>
      <c r="I4085" s="1"/>
    </row>
    <row r="4086" spans="8:9" x14ac:dyDescent="0.2">
      <c r="H4086" s="1"/>
      <c r="I4086" s="1"/>
    </row>
    <row r="4087" spans="8:9" x14ac:dyDescent="0.2">
      <c r="H4087" s="1"/>
      <c r="I4087" s="1"/>
    </row>
    <row r="4088" spans="8:9" x14ac:dyDescent="0.2">
      <c r="H4088" s="1"/>
      <c r="I4088" s="1"/>
    </row>
    <row r="4089" spans="8:9" x14ac:dyDescent="0.2">
      <c r="H4089" s="1"/>
      <c r="I4089" s="1"/>
    </row>
    <row r="4090" spans="8:9" x14ac:dyDescent="0.2">
      <c r="H4090" s="1"/>
      <c r="I4090" s="1"/>
    </row>
    <row r="4091" spans="8:9" x14ac:dyDescent="0.2">
      <c r="H4091" s="1"/>
      <c r="I4091" s="1"/>
    </row>
    <row r="4092" spans="8:9" x14ac:dyDescent="0.2">
      <c r="H4092" s="1"/>
      <c r="I4092" s="1"/>
    </row>
    <row r="4093" spans="8:9" x14ac:dyDescent="0.2">
      <c r="H4093" s="1"/>
      <c r="I4093" s="1"/>
    </row>
    <row r="4094" spans="8:9" x14ac:dyDescent="0.2">
      <c r="H4094" s="1"/>
      <c r="I4094" s="1"/>
    </row>
    <row r="4095" spans="8:9" x14ac:dyDescent="0.2">
      <c r="H4095" s="1"/>
      <c r="I4095" s="1"/>
    </row>
    <row r="4096" spans="8:9" x14ac:dyDescent="0.2">
      <c r="H4096" s="1"/>
      <c r="I4096" s="1"/>
    </row>
    <row r="4097" spans="8:9" x14ac:dyDescent="0.2">
      <c r="H4097" s="1"/>
      <c r="I4097" s="1"/>
    </row>
    <row r="4098" spans="8:9" x14ac:dyDescent="0.2">
      <c r="H4098" s="1"/>
      <c r="I4098" s="1"/>
    </row>
    <row r="4099" spans="8:9" x14ac:dyDescent="0.2">
      <c r="H4099" s="1"/>
      <c r="I4099" s="1"/>
    </row>
    <row r="4100" spans="8:9" x14ac:dyDescent="0.2">
      <c r="H4100" s="1"/>
      <c r="I4100" s="1"/>
    </row>
    <row r="4101" spans="8:9" x14ac:dyDescent="0.2">
      <c r="H4101" s="1"/>
      <c r="I4101" s="1"/>
    </row>
    <row r="4102" spans="8:9" x14ac:dyDescent="0.2">
      <c r="H4102" s="1"/>
      <c r="I4102" s="1"/>
    </row>
    <row r="4103" spans="8:9" x14ac:dyDescent="0.2">
      <c r="H4103" s="1"/>
      <c r="I4103" s="1"/>
    </row>
    <row r="4104" spans="8:9" x14ac:dyDescent="0.2">
      <c r="H4104" s="1"/>
      <c r="I4104" s="1"/>
    </row>
    <row r="4105" spans="8:9" x14ac:dyDescent="0.2">
      <c r="H4105" s="1"/>
      <c r="I4105" s="1"/>
    </row>
    <row r="4106" spans="8:9" x14ac:dyDescent="0.2">
      <c r="H4106" s="1"/>
      <c r="I4106" s="1"/>
    </row>
    <row r="4107" spans="8:9" x14ac:dyDescent="0.2">
      <c r="H4107" s="1"/>
      <c r="I4107" s="1"/>
    </row>
    <row r="4108" spans="8:9" x14ac:dyDescent="0.2">
      <c r="H4108" s="1"/>
      <c r="I4108" s="1"/>
    </row>
    <row r="4109" spans="8:9" x14ac:dyDescent="0.2">
      <c r="H4109" s="1"/>
      <c r="I4109" s="1"/>
    </row>
    <row r="4110" spans="8:9" x14ac:dyDescent="0.2">
      <c r="H4110" s="1"/>
      <c r="I4110" s="1"/>
    </row>
    <row r="4111" spans="8:9" x14ac:dyDescent="0.2">
      <c r="H4111" s="1"/>
      <c r="I4111" s="1"/>
    </row>
    <row r="4112" spans="8:9" x14ac:dyDescent="0.2">
      <c r="H4112" s="1"/>
      <c r="I4112" s="1"/>
    </row>
    <row r="4113" spans="8:9" x14ac:dyDescent="0.2">
      <c r="H4113" s="1"/>
      <c r="I4113" s="1"/>
    </row>
    <row r="4114" spans="8:9" x14ac:dyDescent="0.2">
      <c r="H4114" s="1"/>
      <c r="I4114" s="1"/>
    </row>
    <row r="4115" spans="8:9" x14ac:dyDescent="0.2">
      <c r="H4115" s="1"/>
      <c r="I4115" s="1"/>
    </row>
    <row r="4116" spans="8:9" x14ac:dyDescent="0.2">
      <c r="H4116" s="1"/>
      <c r="I4116" s="1"/>
    </row>
    <row r="4117" spans="8:9" x14ac:dyDescent="0.2">
      <c r="H4117" s="1"/>
      <c r="I4117" s="1"/>
    </row>
    <row r="4118" spans="8:9" x14ac:dyDescent="0.2">
      <c r="H4118" s="1"/>
      <c r="I4118" s="1"/>
    </row>
    <row r="4119" spans="8:9" x14ac:dyDescent="0.2">
      <c r="H4119" s="1"/>
      <c r="I4119" s="1"/>
    </row>
    <row r="4120" spans="8:9" x14ac:dyDescent="0.2">
      <c r="H4120" s="1"/>
      <c r="I4120" s="1"/>
    </row>
    <row r="4121" spans="8:9" x14ac:dyDescent="0.2">
      <c r="H4121" s="1"/>
      <c r="I4121" s="1"/>
    </row>
    <row r="4122" spans="8:9" x14ac:dyDescent="0.2">
      <c r="H4122" s="1"/>
      <c r="I4122" s="1"/>
    </row>
    <row r="4123" spans="8:9" x14ac:dyDescent="0.2">
      <c r="H4123" s="1"/>
      <c r="I4123" s="1"/>
    </row>
    <row r="4124" spans="8:9" x14ac:dyDescent="0.2">
      <c r="H4124" s="1"/>
      <c r="I4124" s="1"/>
    </row>
    <row r="4125" spans="8:9" x14ac:dyDescent="0.2">
      <c r="H4125" s="1"/>
      <c r="I4125" s="1"/>
    </row>
    <row r="4126" spans="8:9" x14ac:dyDescent="0.2">
      <c r="H4126" s="1"/>
      <c r="I4126" s="1"/>
    </row>
    <row r="4127" spans="8:9" x14ac:dyDescent="0.2">
      <c r="H4127" s="1"/>
      <c r="I4127" s="1"/>
    </row>
    <row r="4128" spans="8:9" x14ac:dyDescent="0.2">
      <c r="H4128" s="1"/>
      <c r="I4128" s="1"/>
    </row>
    <row r="4129" spans="8:9" x14ac:dyDescent="0.2">
      <c r="H4129" s="1"/>
      <c r="I4129" s="1"/>
    </row>
    <row r="4130" spans="8:9" x14ac:dyDescent="0.2">
      <c r="H4130" s="1"/>
      <c r="I4130" s="1"/>
    </row>
    <row r="4131" spans="8:9" x14ac:dyDescent="0.2">
      <c r="H4131" s="1"/>
      <c r="I4131" s="1"/>
    </row>
    <row r="4132" spans="8:9" x14ac:dyDescent="0.2">
      <c r="H4132" s="1"/>
      <c r="I4132" s="1"/>
    </row>
    <row r="4133" spans="8:9" x14ac:dyDescent="0.2">
      <c r="H4133" s="1"/>
      <c r="I4133" s="1"/>
    </row>
    <row r="4134" spans="8:9" x14ac:dyDescent="0.2">
      <c r="H4134" s="1"/>
      <c r="I4134" s="1"/>
    </row>
    <row r="4135" spans="8:9" x14ac:dyDescent="0.2">
      <c r="H4135" s="1"/>
      <c r="I4135" s="1"/>
    </row>
    <row r="4136" spans="8:9" x14ac:dyDescent="0.2">
      <c r="H4136" s="1"/>
      <c r="I4136" s="1"/>
    </row>
    <row r="4137" spans="8:9" x14ac:dyDescent="0.2">
      <c r="H4137" s="1"/>
      <c r="I4137" s="1"/>
    </row>
    <row r="4138" spans="8:9" x14ac:dyDescent="0.2">
      <c r="H4138" s="1"/>
      <c r="I4138" s="1"/>
    </row>
    <row r="4139" spans="8:9" x14ac:dyDescent="0.2">
      <c r="H4139" s="1"/>
      <c r="I4139" s="1"/>
    </row>
    <row r="4140" spans="8:9" x14ac:dyDescent="0.2">
      <c r="H4140" s="1"/>
      <c r="I4140" s="1"/>
    </row>
    <row r="4141" spans="8:9" x14ac:dyDescent="0.2">
      <c r="H4141" s="1"/>
      <c r="I4141" s="1"/>
    </row>
    <row r="4142" spans="8:9" x14ac:dyDescent="0.2">
      <c r="H4142" s="1"/>
      <c r="I4142" s="1"/>
    </row>
    <row r="4143" spans="8:9" x14ac:dyDescent="0.2">
      <c r="H4143" s="1"/>
      <c r="I4143" s="1"/>
    </row>
    <row r="4144" spans="8:9" x14ac:dyDescent="0.2">
      <c r="H4144" s="1"/>
      <c r="I4144" s="1"/>
    </row>
    <row r="4145" spans="8:9" x14ac:dyDescent="0.2">
      <c r="H4145" s="1"/>
      <c r="I4145" s="1"/>
    </row>
    <row r="4146" spans="8:9" x14ac:dyDescent="0.2">
      <c r="H4146" s="1"/>
      <c r="I4146" s="1"/>
    </row>
    <row r="4147" spans="8:9" x14ac:dyDescent="0.2">
      <c r="H4147" s="1"/>
      <c r="I4147" s="1"/>
    </row>
    <row r="4148" spans="8:9" x14ac:dyDescent="0.2">
      <c r="H4148" s="1"/>
      <c r="I4148" s="1"/>
    </row>
    <row r="4149" spans="8:9" x14ac:dyDescent="0.2">
      <c r="H4149" s="1"/>
      <c r="I4149" s="1"/>
    </row>
    <row r="4150" spans="8:9" x14ac:dyDescent="0.2">
      <c r="H4150" s="1"/>
      <c r="I4150" s="1"/>
    </row>
    <row r="4151" spans="8:9" x14ac:dyDescent="0.2">
      <c r="H4151" s="1"/>
      <c r="I4151" s="1"/>
    </row>
    <row r="4152" spans="8:9" x14ac:dyDescent="0.2">
      <c r="H4152" s="1"/>
      <c r="I4152" s="1"/>
    </row>
    <row r="4153" spans="8:9" x14ac:dyDescent="0.2">
      <c r="H4153" s="1"/>
      <c r="I4153" s="1"/>
    </row>
    <row r="4154" spans="8:9" x14ac:dyDescent="0.2">
      <c r="H4154" s="1"/>
      <c r="I4154" s="1"/>
    </row>
    <row r="4155" spans="8:9" x14ac:dyDescent="0.2">
      <c r="H4155" s="1"/>
      <c r="I4155" s="1"/>
    </row>
    <row r="4156" spans="8:9" x14ac:dyDescent="0.2">
      <c r="H4156" s="1"/>
      <c r="I4156" s="1"/>
    </row>
    <row r="4157" spans="8:9" x14ac:dyDescent="0.2">
      <c r="H4157" s="1"/>
      <c r="I4157" s="1"/>
    </row>
    <row r="4158" spans="8:9" x14ac:dyDescent="0.2">
      <c r="H4158" s="1"/>
      <c r="I4158" s="1"/>
    </row>
    <row r="4159" spans="8:9" x14ac:dyDescent="0.2">
      <c r="H4159" s="1"/>
      <c r="I4159" s="1"/>
    </row>
    <row r="4160" spans="8:9" x14ac:dyDescent="0.2">
      <c r="H4160" s="1"/>
      <c r="I4160" s="1"/>
    </row>
    <row r="4161" spans="8:9" x14ac:dyDescent="0.2">
      <c r="H4161" s="1"/>
      <c r="I4161" s="1"/>
    </row>
    <row r="4162" spans="8:9" x14ac:dyDescent="0.2">
      <c r="H4162" s="1"/>
      <c r="I4162" s="1"/>
    </row>
    <row r="4163" spans="8:9" x14ac:dyDescent="0.2">
      <c r="H4163" s="1"/>
      <c r="I4163" s="1"/>
    </row>
    <row r="4164" spans="8:9" x14ac:dyDescent="0.2">
      <c r="H4164" s="1"/>
      <c r="I4164" s="1"/>
    </row>
    <row r="4165" spans="8:9" x14ac:dyDescent="0.2">
      <c r="H4165" s="1"/>
      <c r="I4165" s="1"/>
    </row>
    <row r="4166" spans="8:9" x14ac:dyDescent="0.2">
      <c r="H4166" s="1"/>
      <c r="I4166" s="1"/>
    </row>
    <row r="4167" spans="8:9" x14ac:dyDescent="0.2">
      <c r="H4167" s="1"/>
      <c r="I4167" s="1"/>
    </row>
    <row r="4168" spans="8:9" x14ac:dyDescent="0.2">
      <c r="H4168" s="1"/>
      <c r="I4168" s="1"/>
    </row>
    <row r="4169" spans="8:9" x14ac:dyDescent="0.2">
      <c r="H4169" s="1"/>
      <c r="I4169" s="1"/>
    </row>
    <row r="4170" spans="8:9" x14ac:dyDescent="0.2">
      <c r="H4170" s="1"/>
      <c r="I4170" s="1"/>
    </row>
    <row r="4171" spans="8:9" x14ac:dyDescent="0.2">
      <c r="H4171" s="1"/>
      <c r="I4171" s="1"/>
    </row>
    <row r="4172" spans="8:9" x14ac:dyDescent="0.2">
      <c r="H4172" s="1"/>
      <c r="I4172" s="1"/>
    </row>
    <row r="4173" spans="8:9" x14ac:dyDescent="0.2">
      <c r="H4173" s="1"/>
      <c r="I4173" s="1"/>
    </row>
    <row r="4174" spans="8:9" x14ac:dyDescent="0.2">
      <c r="H4174" s="1"/>
      <c r="I4174" s="1"/>
    </row>
    <row r="4175" spans="8:9" x14ac:dyDescent="0.2">
      <c r="H4175" s="1"/>
      <c r="I4175" s="1"/>
    </row>
    <row r="4176" spans="8:9" x14ac:dyDescent="0.2">
      <c r="H4176" s="1"/>
      <c r="I4176" s="1"/>
    </row>
    <row r="4177" spans="8:9" x14ac:dyDescent="0.2">
      <c r="H4177" s="1"/>
      <c r="I4177" s="1"/>
    </row>
    <row r="4178" spans="8:9" x14ac:dyDescent="0.2">
      <c r="H4178" s="1"/>
      <c r="I4178" s="1"/>
    </row>
    <row r="4179" spans="8:9" x14ac:dyDescent="0.2">
      <c r="H4179" s="1"/>
      <c r="I4179" s="1"/>
    </row>
    <row r="4180" spans="8:9" x14ac:dyDescent="0.2">
      <c r="H4180" s="1"/>
      <c r="I4180" s="1"/>
    </row>
    <row r="4181" spans="8:9" x14ac:dyDescent="0.2">
      <c r="H4181" s="1"/>
      <c r="I4181" s="1"/>
    </row>
    <row r="4182" spans="8:9" x14ac:dyDescent="0.2">
      <c r="H4182" s="1"/>
      <c r="I4182" s="1"/>
    </row>
    <row r="4183" spans="8:9" x14ac:dyDescent="0.2">
      <c r="H4183" s="1"/>
      <c r="I4183" s="1"/>
    </row>
    <row r="4184" spans="8:9" x14ac:dyDescent="0.2">
      <c r="H4184" s="1"/>
      <c r="I4184" s="1"/>
    </row>
    <row r="4185" spans="8:9" x14ac:dyDescent="0.2">
      <c r="H4185" s="1"/>
      <c r="I4185" s="1"/>
    </row>
    <row r="4186" spans="8:9" x14ac:dyDescent="0.2">
      <c r="H4186" s="1"/>
      <c r="I4186" s="1"/>
    </row>
    <row r="4187" spans="8:9" x14ac:dyDescent="0.2">
      <c r="H4187" s="1"/>
      <c r="I4187" s="1"/>
    </row>
    <row r="4188" spans="8:9" x14ac:dyDescent="0.2">
      <c r="H4188" s="1"/>
      <c r="I4188" s="1"/>
    </row>
    <row r="4189" spans="8:9" x14ac:dyDescent="0.2">
      <c r="H4189" s="1"/>
      <c r="I4189" s="1"/>
    </row>
    <row r="4190" spans="8:9" x14ac:dyDescent="0.2">
      <c r="H4190" s="1"/>
      <c r="I4190" s="1"/>
    </row>
    <row r="4191" spans="8:9" x14ac:dyDescent="0.2">
      <c r="H4191" s="1"/>
      <c r="I4191" s="1"/>
    </row>
    <row r="4192" spans="8:9" x14ac:dyDescent="0.2">
      <c r="H4192" s="1"/>
      <c r="I4192" s="1"/>
    </row>
    <row r="4193" spans="8:9" x14ac:dyDescent="0.2">
      <c r="H4193" s="1"/>
      <c r="I4193" s="1"/>
    </row>
    <row r="4194" spans="8:9" x14ac:dyDescent="0.2">
      <c r="H4194" s="1"/>
      <c r="I4194" s="1"/>
    </row>
    <row r="4195" spans="8:9" x14ac:dyDescent="0.2">
      <c r="H4195" s="1"/>
      <c r="I4195" s="1"/>
    </row>
    <row r="4196" spans="8:9" x14ac:dyDescent="0.2">
      <c r="H4196" s="1"/>
      <c r="I4196" s="1"/>
    </row>
    <row r="4197" spans="8:9" x14ac:dyDescent="0.2">
      <c r="H4197" s="1"/>
      <c r="I4197" s="1"/>
    </row>
    <row r="4198" spans="8:9" x14ac:dyDescent="0.2">
      <c r="H4198" s="1"/>
      <c r="I4198" s="1"/>
    </row>
    <row r="4199" spans="8:9" x14ac:dyDescent="0.2">
      <c r="H4199" s="1"/>
      <c r="I4199" s="1"/>
    </row>
    <row r="4200" spans="8:9" x14ac:dyDescent="0.2">
      <c r="H4200" s="1"/>
      <c r="I4200" s="1"/>
    </row>
    <row r="4201" spans="8:9" x14ac:dyDescent="0.2">
      <c r="H4201" s="1"/>
      <c r="I4201" s="1"/>
    </row>
    <row r="4202" spans="8:9" x14ac:dyDescent="0.2">
      <c r="H4202" s="1"/>
      <c r="I4202" s="1"/>
    </row>
    <row r="4203" spans="8:9" x14ac:dyDescent="0.2">
      <c r="H4203" s="1"/>
      <c r="I4203" s="1"/>
    </row>
    <row r="4204" spans="8:9" x14ac:dyDescent="0.2">
      <c r="H4204" s="1"/>
      <c r="I4204" s="1"/>
    </row>
    <row r="4205" spans="8:9" x14ac:dyDescent="0.2">
      <c r="H4205" s="1"/>
      <c r="I4205" s="1"/>
    </row>
    <row r="4206" spans="8:9" x14ac:dyDescent="0.2">
      <c r="H4206" s="1"/>
      <c r="I4206" s="1"/>
    </row>
    <row r="4207" spans="8:9" x14ac:dyDescent="0.2">
      <c r="H4207" s="1"/>
      <c r="I4207" s="1"/>
    </row>
    <row r="4208" spans="8:9" x14ac:dyDescent="0.2">
      <c r="H4208" s="1"/>
      <c r="I4208" s="1"/>
    </row>
    <row r="4209" spans="8:9" x14ac:dyDescent="0.2">
      <c r="H4209" s="1"/>
      <c r="I4209" s="1"/>
    </row>
    <row r="4210" spans="8:9" x14ac:dyDescent="0.2">
      <c r="H4210" s="1"/>
      <c r="I4210" s="1"/>
    </row>
    <row r="4211" spans="8:9" x14ac:dyDescent="0.2">
      <c r="H4211" s="1"/>
      <c r="I4211" s="1"/>
    </row>
    <row r="4212" spans="8:9" x14ac:dyDescent="0.2">
      <c r="H4212" s="1"/>
      <c r="I4212" s="1"/>
    </row>
    <row r="4213" spans="8:9" x14ac:dyDescent="0.2">
      <c r="H4213" s="1"/>
      <c r="I4213" s="1"/>
    </row>
    <row r="4214" spans="8:9" x14ac:dyDescent="0.2">
      <c r="H4214" s="1"/>
      <c r="I4214" s="1"/>
    </row>
    <row r="4215" spans="8:9" x14ac:dyDescent="0.2">
      <c r="H4215" s="1"/>
      <c r="I4215" s="1"/>
    </row>
    <row r="4216" spans="8:9" x14ac:dyDescent="0.2">
      <c r="H4216" s="1"/>
      <c r="I4216" s="1"/>
    </row>
    <row r="4217" spans="8:9" x14ac:dyDescent="0.2">
      <c r="H4217" s="1"/>
      <c r="I4217" s="1"/>
    </row>
    <row r="4218" spans="8:9" x14ac:dyDescent="0.2">
      <c r="H4218" s="1"/>
      <c r="I4218" s="1"/>
    </row>
    <row r="4219" spans="8:9" x14ac:dyDescent="0.2">
      <c r="H4219" s="1"/>
      <c r="I4219" s="1"/>
    </row>
    <row r="4220" spans="8:9" x14ac:dyDescent="0.2">
      <c r="H4220" s="1"/>
      <c r="I4220" s="1"/>
    </row>
    <row r="4221" spans="8:9" x14ac:dyDescent="0.2">
      <c r="H4221" s="1"/>
      <c r="I4221" s="1"/>
    </row>
    <row r="4222" spans="8:9" x14ac:dyDescent="0.2">
      <c r="H4222" s="1"/>
      <c r="I4222" s="1"/>
    </row>
    <row r="4223" spans="8:9" x14ac:dyDescent="0.2">
      <c r="H4223" s="1"/>
      <c r="I4223" s="1"/>
    </row>
    <row r="4224" spans="8:9" x14ac:dyDescent="0.2">
      <c r="H4224" s="1"/>
      <c r="I4224" s="1"/>
    </row>
    <row r="4225" spans="8:9" x14ac:dyDescent="0.2">
      <c r="H4225" s="1"/>
      <c r="I4225" s="1"/>
    </row>
    <row r="4226" spans="8:9" x14ac:dyDescent="0.2">
      <c r="H4226" s="1"/>
      <c r="I4226" s="1"/>
    </row>
    <row r="4227" spans="8:9" x14ac:dyDescent="0.2">
      <c r="H4227" s="1"/>
      <c r="I4227" s="1"/>
    </row>
    <row r="4228" spans="8:9" x14ac:dyDescent="0.2">
      <c r="H4228" s="1"/>
      <c r="I4228" s="1"/>
    </row>
    <row r="4229" spans="8:9" x14ac:dyDescent="0.2">
      <c r="H4229" s="1"/>
      <c r="I4229" s="1"/>
    </row>
    <row r="4230" spans="8:9" x14ac:dyDescent="0.2">
      <c r="H4230" s="1"/>
      <c r="I4230" s="1"/>
    </row>
    <row r="4231" spans="8:9" x14ac:dyDescent="0.2">
      <c r="H4231" s="1"/>
      <c r="I4231" s="1"/>
    </row>
    <row r="4232" spans="8:9" x14ac:dyDescent="0.2">
      <c r="H4232" s="1"/>
      <c r="I4232" s="1"/>
    </row>
    <row r="4233" spans="8:9" x14ac:dyDescent="0.2">
      <c r="H4233" s="1"/>
      <c r="I4233" s="1"/>
    </row>
    <row r="4234" spans="8:9" x14ac:dyDescent="0.2">
      <c r="H4234" s="1"/>
      <c r="I4234" s="1"/>
    </row>
    <row r="4235" spans="8:9" x14ac:dyDescent="0.2">
      <c r="H4235" s="1"/>
      <c r="I4235" s="1"/>
    </row>
    <row r="4236" spans="8:9" x14ac:dyDescent="0.2">
      <c r="H4236" s="1"/>
      <c r="I4236" s="1"/>
    </row>
    <row r="4237" spans="8:9" x14ac:dyDescent="0.2">
      <c r="H4237" s="1"/>
      <c r="I4237" s="1"/>
    </row>
    <row r="4238" spans="8:9" x14ac:dyDescent="0.2">
      <c r="H4238" s="1"/>
      <c r="I4238" s="1"/>
    </row>
    <row r="4239" spans="8:9" x14ac:dyDescent="0.2">
      <c r="H4239" s="1"/>
      <c r="I4239" s="1"/>
    </row>
    <row r="4240" spans="8:9" x14ac:dyDescent="0.2">
      <c r="H4240" s="1"/>
      <c r="I4240" s="1"/>
    </row>
    <row r="4241" spans="8:9" x14ac:dyDescent="0.2">
      <c r="H4241" s="1"/>
      <c r="I4241" s="1"/>
    </row>
    <row r="4242" spans="8:9" x14ac:dyDescent="0.2">
      <c r="H4242" s="1"/>
      <c r="I4242" s="1"/>
    </row>
    <row r="4243" spans="8:9" x14ac:dyDescent="0.2">
      <c r="H4243" s="1"/>
      <c r="I4243" s="1"/>
    </row>
    <row r="4244" spans="8:9" x14ac:dyDescent="0.2">
      <c r="H4244" s="1"/>
      <c r="I4244" s="1"/>
    </row>
    <row r="4245" spans="8:9" x14ac:dyDescent="0.2">
      <c r="H4245" s="1"/>
      <c r="I4245" s="1"/>
    </row>
    <row r="4246" spans="8:9" x14ac:dyDescent="0.2">
      <c r="H4246" s="1"/>
      <c r="I4246" s="1"/>
    </row>
    <row r="4247" spans="8:9" x14ac:dyDescent="0.2">
      <c r="H4247" s="1"/>
      <c r="I4247" s="1"/>
    </row>
    <row r="4248" spans="8:9" x14ac:dyDescent="0.2">
      <c r="H4248" s="1"/>
      <c r="I4248" s="1"/>
    </row>
    <row r="4249" spans="8:9" x14ac:dyDescent="0.2">
      <c r="H4249" s="1"/>
      <c r="I4249" s="1"/>
    </row>
    <row r="4250" spans="8:9" x14ac:dyDescent="0.2">
      <c r="H4250" s="1"/>
      <c r="I4250" s="1"/>
    </row>
    <row r="4251" spans="8:9" x14ac:dyDescent="0.2">
      <c r="H4251" s="1"/>
      <c r="I4251" s="1"/>
    </row>
    <row r="4252" spans="8:9" x14ac:dyDescent="0.2">
      <c r="H4252" s="1"/>
      <c r="I4252" s="1"/>
    </row>
    <row r="4253" spans="8:9" x14ac:dyDescent="0.2">
      <c r="H4253" s="1"/>
      <c r="I4253" s="1"/>
    </row>
    <row r="4254" spans="8:9" x14ac:dyDescent="0.2">
      <c r="H4254" s="1"/>
      <c r="I4254" s="1"/>
    </row>
    <row r="4255" spans="8:9" x14ac:dyDescent="0.2">
      <c r="H4255" s="1"/>
      <c r="I4255" s="1"/>
    </row>
    <row r="4256" spans="8:9" x14ac:dyDescent="0.2">
      <c r="H4256" s="1"/>
      <c r="I4256" s="1"/>
    </row>
    <row r="4257" spans="8:9" x14ac:dyDescent="0.2">
      <c r="H4257" s="1"/>
      <c r="I4257" s="1"/>
    </row>
    <row r="4258" spans="8:9" x14ac:dyDescent="0.2">
      <c r="H4258" s="1"/>
      <c r="I4258" s="1"/>
    </row>
    <row r="4259" spans="8:9" x14ac:dyDescent="0.2">
      <c r="H4259" s="1"/>
      <c r="I4259" s="1"/>
    </row>
    <row r="4260" spans="8:9" x14ac:dyDescent="0.2">
      <c r="H4260" s="1"/>
      <c r="I4260" s="1"/>
    </row>
    <row r="4261" spans="8:9" x14ac:dyDescent="0.2">
      <c r="H4261" s="1"/>
      <c r="I4261" s="1"/>
    </row>
    <row r="4262" spans="8:9" x14ac:dyDescent="0.2">
      <c r="H4262" s="1"/>
      <c r="I4262" s="1"/>
    </row>
    <row r="4263" spans="8:9" x14ac:dyDescent="0.2">
      <c r="H4263" s="1"/>
      <c r="I4263" s="1"/>
    </row>
    <row r="4264" spans="8:9" x14ac:dyDescent="0.2">
      <c r="H4264" s="1"/>
      <c r="I4264" s="1"/>
    </row>
    <row r="4265" spans="8:9" x14ac:dyDescent="0.2">
      <c r="H4265" s="1"/>
      <c r="I4265" s="1"/>
    </row>
    <row r="4266" spans="8:9" x14ac:dyDescent="0.2">
      <c r="H4266" s="1"/>
      <c r="I4266" s="1"/>
    </row>
    <row r="4267" spans="8:9" x14ac:dyDescent="0.2">
      <c r="H4267" s="1"/>
      <c r="I4267" s="1"/>
    </row>
    <row r="4268" spans="8:9" x14ac:dyDescent="0.2">
      <c r="H4268" s="1"/>
      <c r="I4268" s="1"/>
    </row>
    <row r="4269" spans="8:9" x14ac:dyDescent="0.2">
      <c r="H4269" s="1"/>
      <c r="I4269" s="1"/>
    </row>
    <row r="4270" spans="8:9" x14ac:dyDescent="0.2">
      <c r="H4270" s="1"/>
      <c r="I4270" s="1"/>
    </row>
    <row r="4271" spans="8:9" x14ac:dyDescent="0.2">
      <c r="H4271" s="1"/>
      <c r="I4271" s="1"/>
    </row>
    <row r="4272" spans="8:9" x14ac:dyDescent="0.2">
      <c r="H4272" s="1"/>
      <c r="I4272" s="1"/>
    </row>
    <row r="4273" spans="8:9" x14ac:dyDescent="0.2">
      <c r="H4273" s="1"/>
      <c r="I4273" s="1"/>
    </row>
    <row r="4274" spans="8:9" x14ac:dyDescent="0.2">
      <c r="H4274" s="1"/>
      <c r="I4274" s="1"/>
    </row>
    <row r="4275" spans="8:9" x14ac:dyDescent="0.2">
      <c r="H4275" s="1"/>
      <c r="I4275" s="1"/>
    </row>
    <row r="4276" spans="8:9" x14ac:dyDescent="0.2">
      <c r="H4276" s="1"/>
      <c r="I4276" s="1"/>
    </row>
    <row r="4277" spans="8:9" x14ac:dyDescent="0.2">
      <c r="H4277" s="1"/>
      <c r="I4277" s="1"/>
    </row>
    <row r="4278" spans="8:9" x14ac:dyDescent="0.2">
      <c r="H4278" s="1"/>
      <c r="I4278" s="1"/>
    </row>
    <row r="4279" spans="8:9" x14ac:dyDescent="0.2">
      <c r="H4279" s="1"/>
      <c r="I4279" s="1"/>
    </row>
    <row r="4280" spans="8:9" x14ac:dyDescent="0.2">
      <c r="H4280" s="1"/>
      <c r="I4280" s="1"/>
    </row>
    <row r="4281" spans="8:9" x14ac:dyDescent="0.2">
      <c r="H4281" s="1"/>
      <c r="I4281" s="1"/>
    </row>
    <row r="4282" spans="8:9" x14ac:dyDescent="0.2">
      <c r="H4282" s="1"/>
      <c r="I4282" s="1"/>
    </row>
    <row r="4283" spans="8:9" x14ac:dyDescent="0.2">
      <c r="H4283" s="1"/>
      <c r="I4283" s="1"/>
    </row>
    <row r="4284" spans="8:9" x14ac:dyDescent="0.2">
      <c r="H4284" s="1"/>
      <c r="I4284" s="1"/>
    </row>
    <row r="4285" spans="8:9" x14ac:dyDescent="0.2">
      <c r="H4285" s="1"/>
      <c r="I4285" s="1"/>
    </row>
    <row r="4286" spans="8:9" x14ac:dyDescent="0.2">
      <c r="H4286" s="1"/>
      <c r="I4286" s="1"/>
    </row>
    <row r="4287" spans="8:9" x14ac:dyDescent="0.2">
      <c r="H4287" s="1"/>
      <c r="I4287" s="1"/>
    </row>
    <row r="4288" spans="8:9" x14ac:dyDescent="0.2">
      <c r="H4288" s="1"/>
      <c r="I4288" s="1"/>
    </row>
    <row r="4289" spans="8:9" x14ac:dyDescent="0.2">
      <c r="H4289" s="1"/>
      <c r="I4289" s="1"/>
    </row>
    <row r="4290" spans="8:9" x14ac:dyDescent="0.2">
      <c r="H4290" s="1"/>
      <c r="I4290" s="1"/>
    </row>
    <row r="4291" spans="8:9" x14ac:dyDescent="0.2">
      <c r="H4291" s="1"/>
      <c r="I4291" s="1"/>
    </row>
    <row r="4292" spans="8:9" x14ac:dyDescent="0.2">
      <c r="H4292" s="1"/>
      <c r="I4292" s="1"/>
    </row>
    <row r="4293" spans="8:9" x14ac:dyDescent="0.2">
      <c r="H4293" s="1"/>
      <c r="I4293" s="1"/>
    </row>
    <row r="4294" spans="8:9" x14ac:dyDescent="0.2">
      <c r="H4294" s="1"/>
      <c r="I4294" s="1"/>
    </row>
    <row r="4295" spans="8:9" x14ac:dyDescent="0.2">
      <c r="H4295" s="1"/>
      <c r="I4295" s="1"/>
    </row>
    <row r="4296" spans="8:9" x14ac:dyDescent="0.2">
      <c r="H4296" s="1"/>
      <c r="I4296" s="1"/>
    </row>
    <row r="4297" spans="8:9" x14ac:dyDescent="0.2">
      <c r="H4297" s="1"/>
      <c r="I4297" s="1"/>
    </row>
    <row r="4298" spans="8:9" x14ac:dyDescent="0.2">
      <c r="H4298" s="1"/>
      <c r="I4298" s="1"/>
    </row>
    <row r="4299" spans="8:9" x14ac:dyDescent="0.2">
      <c r="H4299" s="1"/>
      <c r="I4299" s="1"/>
    </row>
    <row r="4300" spans="8:9" x14ac:dyDescent="0.2">
      <c r="H4300" s="1"/>
      <c r="I4300" s="1"/>
    </row>
    <row r="4301" spans="8:9" x14ac:dyDescent="0.2">
      <c r="H4301" s="1"/>
      <c r="I4301" s="1"/>
    </row>
    <row r="4302" spans="8:9" x14ac:dyDescent="0.2">
      <c r="H4302" s="1"/>
      <c r="I4302" s="1"/>
    </row>
    <row r="4303" spans="8:9" x14ac:dyDescent="0.2">
      <c r="H4303" s="1"/>
      <c r="I4303" s="1"/>
    </row>
    <row r="4304" spans="8:9" x14ac:dyDescent="0.2">
      <c r="H4304" s="1"/>
      <c r="I4304" s="1"/>
    </row>
    <row r="4305" spans="8:9" x14ac:dyDescent="0.2">
      <c r="H4305" s="1"/>
      <c r="I4305" s="1"/>
    </row>
    <row r="4306" spans="8:9" x14ac:dyDescent="0.2">
      <c r="H4306" s="1"/>
      <c r="I4306" s="1"/>
    </row>
    <row r="4307" spans="8:9" x14ac:dyDescent="0.2">
      <c r="H4307" s="1"/>
      <c r="I4307" s="1"/>
    </row>
    <row r="4308" spans="8:9" x14ac:dyDescent="0.2">
      <c r="H4308" s="1"/>
      <c r="I4308" s="1"/>
    </row>
    <row r="4309" spans="8:9" x14ac:dyDescent="0.2">
      <c r="H4309" s="1"/>
      <c r="I4309" s="1"/>
    </row>
    <row r="4310" spans="8:9" x14ac:dyDescent="0.2">
      <c r="H4310" s="1"/>
      <c r="I4310" s="1"/>
    </row>
    <row r="4311" spans="8:9" x14ac:dyDescent="0.2">
      <c r="H4311" s="1"/>
      <c r="I4311" s="1"/>
    </row>
    <row r="4312" spans="8:9" x14ac:dyDescent="0.2">
      <c r="H4312" s="1"/>
      <c r="I4312" s="1"/>
    </row>
    <row r="4313" spans="8:9" x14ac:dyDescent="0.2">
      <c r="H4313" s="1"/>
      <c r="I4313" s="1"/>
    </row>
    <row r="4314" spans="8:9" x14ac:dyDescent="0.2">
      <c r="H4314" s="1"/>
      <c r="I4314" s="1"/>
    </row>
    <row r="4315" spans="8:9" x14ac:dyDescent="0.2">
      <c r="H4315" s="1"/>
      <c r="I4315" s="1"/>
    </row>
    <row r="4316" spans="8:9" x14ac:dyDescent="0.2">
      <c r="H4316" s="1"/>
      <c r="I4316" s="1"/>
    </row>
    <row r="4317" spans="8:9" x14ac:dyDescent="0.2">
      <c r="H4317" s="1"/>
      <c r="I4317" s="1"/>
    </row>
    <row r="4318" spans="8:9" x14ac:dyDescent="0.2">
      <c r="H4318" s="1"/>
      <c r="I4318" s="1"/>
    </row>
    <row r="4319" spans="8:9" x14ac:dyDescent="0.2">
      <c r="H4319" s="1"/>
      <c r="I4319" s="1"/>
    </row>
    <row r="4320" spans="8:9" x14ac:dyDescent="0.2">
      <c r="H4320" s="1"/>
      <c r="I4320" s="1"/>
    </row>
    <row r="4321" spans="8:9" x14ac:dyDescent="0.2">
      <c r="H4321" s="1"/>
      <c r="I4321" s="1"/>
    </row>
    <row r="4322" spans="8:9" x14ac:dyDescent="0.2">
      <c r="H4322" s="1"/>
      <c r="I4322" s="1"/>
    </row>
    <row r="4323" spans="8:9" x14ac:dyDescent="0.2">
      <c r="H4323" s="1"/>
      <c r="I4323" s="1"/>
    </row>
    <row r="4324" spans="8:9" x14ac:dyDescent="0.2">
      <c r="H4324" s="1"/>
      <c r="I4324" s="1"/>
    </row>
    <row r="4325" spans="8:9" x14ac:dyDescent="0.2">
      <c r="H4325" s="1"/>
      <c r="I4325" s="1"/>
    </row>
    <row r="4326" spans="8:9" x14ac:dyDescent="0.2">
      <c r="H4326" s="1"/>
      <c r="I4326" s="1"/>
    </row>
    <row r="4327" spans="8:9" x14ac:dyDescent="0.2">
      <c r="H4327" s="1"/>
      <c r="I4327" s="1"/>
    </row>
    <row r="4328" spans="8:9" x14ac:dyDescent="0.2">
      <c r="H4328" s="1"/>
      <c r="I4328" s="1"/>
    </row>
    <row r="4329" spans="8:9" x14ac:dyDescent="0.2">
      <c r="H4329" s="1"/>
      <c r="I4329" s="1"/>
    </row>
    <row r="4330" spans="8:9" x14ac:dyDescent="0.2">
      <c r="H4330" s="1"/>
      <c r="I4330" s="1"/>
    </row>
    <row r="4331" spans="8:9" x14ac:dyDescent="0.2">
      <c r="H4331" s="1"/>
      <c r="I4331" s="1"/>
    </row>
    <row r="4332" spans="8:9" x14ac:dyDescent="0.2">
      <c r="H4332" s="1"/>
      <c r="I4332" s="1"/>
    </row>
    <row r="4333" spans="8:9" x14ac:dyDescent="0.2">
      <c r="H4333" s="1"/>
      <c r="I4333" s="1"/>
    </row>
    <row r="4334" spans="8:9" x14ac:dyDescent="0.2">
      <c r="H4334" s="1"/>
      <c r="I4334" s="1"/>
    </row>
    <row r="4335" spans="8:9" x14ac:dyDescent="0.2">
      <c r="H4335" s="1"/>
      <c r="I4335" s="1"/>
    </row>
    <row r="4336" spans="8:9" x14ac:dyDescent="0.2">
      <c r="H4336" s="1"/>
      <c r="I4336" s="1"/>
    </row>
    <row r="4337" spans="8:9" x14ac:dyDescent="0.2">
      <c r="H4337" s="1"/>
      <c r="I4337" s="1"/>
    </row>
    <row r="4338" spans="8:9" x14ac:dyDescent="0.2">
      <c r="H4338" s="1"/>
      <c r="I4338" s="1"/>
    </row>
    <row r="4339" spans="8:9" x14ac:dyDescent="0.2">
      <c r="H4339" s="1"/>
      <c r="I4339" s="1"/>
    </row>
    <row r="4340" spans="8:9" x14ac:dyDescent="0.2">
      <c r="H4340" s="1"/>
      <c r="I4340" s="1"/>
    </row>
    <row r="4341" spans="8:9" x14ac:dyDescent="0.2">
      <c r="H4341" s="1"/>
      <c r="I4341" s="1"/>
    </row>
    <row r="4342" spans="8:9" x14ac:dyDescent="0.2">
      <c r="H4342" s="1"/>
      <c r="I4342" s="1"/>
    </row>
    <row r="4343" spans="8:9" x14ac:dyDescent="0.2">
      <c r="H4343" s="1"/>
      <c r="I4343" s="1"/>
    </row>
    <row r="4344" spans="8:9" x14ac:dyDescent="0.2">
      <c r="H4344" s="1"/>
      <c r="I4344" s="1"/>
    </row>
    <row r="4345" spans="8:9" x14ac:dyDescent="0.2">
      <c r="H4345" s="1"/>
      <c r="I4345" s="1"/>
    </row>
    <row r="4346" spans="8:9" x14ac:dyDescent="0.2">
      <c r="H4346" s="1"/>
      <c r="I4346" s="1"/>
    </row>
    <row r="4347" spans="8:9" x14ac:dyDescent="0.2">
      <c r="H4347" s="1"/>
      <c r="I4347" s="1"/>
    </row>
    <row r="4348" spans="8:9" x14ac:dyDescent="0.2">
      <c r="H4348" s="1"/>
      <c r="I4348" s="1"/>
    </row>
    <row r="4349" spans="8:9" x14ac:dyDescent="0.2">
      <c r="H4349" s="1"/>
      <c r="I4349" s="1"/>
    </row>
    <row r="4350" spans="8:9" x14ac:dyDescent="0.2">
      <c r="H4350" s="1"/>
      <c r="I4350" s="1"/>
    </row>
    <row r="4351" spans="8:9" x14ac:dyDescent="0.2">
      <c r="H4351" s="1"/>
      <c r="I4351" s="1"/>
    </row>
    <row r="4352" spans="8:9" x14ac:dyDescent="0.2">
      <c r="H4352" s="1"/>
      <c r="I4352" s="1"/>
    </row>
    <row r="4353" spans="8:9" x14ac:dyDescent="0.2">
      <c r="H4353" s="1"/>
      <c r="I4353" s="1"/>
    </row>
    <row r="4354" spans="8:9" x14ac:dyDescent="0.2">
      <c r="H4354" s="1"/>
      <c r="I4354" s="1"/>
    </row>
    <row r="4355" spans="8:9" x14ac:dyDescent="0.2">
      <c r="H4355" s="1"/>
      <c r="I4355" s="1"/>
    </row>
    <row r="4356" spans="8:9" x14ac:dyDescent="0.2">
      <c r="H4356" s="1"/>
      <c r="I4356" s="1"/>
    </row>
    <row r="4357" spans="8:9" x14ac:dyDescent="0.2">
      <c r="H4357" s="1"/>
      <c r="I4357" s="1"/>
    </row>
    <row r="4358" spans="8:9" x14ac:dyDescent="0.2">
      <c r="H4358" s="1"/>
      <c r="I4358" s="1"/>
    </row>
    <row r="4359" spans="8:9" x14ac:dyDescent="0.2">
      <c r="H4359" s="1"/>
      <c r="I4359" s="1"/>
    </row>
    <row r="4360" spans="8:9" x14ac:dyDescent="0.2">
      <c r="H4360" s="1"/>
      <c r="I4360" s="1"/>
    </row>
    <row r="4361" spans="8:9" x14ac:dyDescent="0.2">
      <c r="H4361" s="1"/>
      <c r="I4361" s="1"/>
    </row>
    <row r="4362" spans="8:9" x14ac:dyDescent="0.2">
      <c r="H4362" s="1"/>
      <c r="I4362" s="1"/>
    </row>
    <row r="4363" spans="8:9" x14ac:dyDescent="0.2">
      <c r="H4363" s="1"/>
      <c r="I4363" s="1"/>
    </row>
    <row r="4364" spans="8:9" x14ac:dyDescent="0.2">
      <c r="H4364" s="1"/>
      <c r="I4364" s="1"/>
    </row>
    <row r="4365" spans="8:9" x14ac:dyDescent="0.2">
      <c r="H4365" s="1"/>
      <c r="I4365" s="1"/>
    </row>
    <row r="4366" spans="8:9" x14ac:dyDescent="0.2">
      <c r="H4366" s="1"/>
      <c r="I4366" s="1"/>
    </row>
    <row r="4367" spans="8:9" x14ac:dyDescent="0.2">
      <c r="H4367" s="1"/>
      <c r="I4367" s="1"/>
    </row>
    <row r="4368" spans="8:9" x14ac:dyDescent="0.2">
      <c r="H4368" s="1"/>
      <c r="I4368" s="1"/>
    </row>
    <row r="4369" spans="8:9" x14ac:dyDescent="0.2">
      <c r="H4369" s="1"/>
      <c r="I4369" s="1"/>
    </row>
    <row r="4370" spans="8:9" x14ac:dyDescent="0.2">
      <c r="H4370" s="1"/>
      <c r="I4370" s="1"/>
    </row>
    <row r="4371" spans="8:9" x14ac:dyDescent="0.2">
      <c r="H4371" s="1"/>
      <c r="I4371" s="1"/>
    </row>
    <row r="4372" spans="8:9" x14ac:dyDescent="0.2">
      <c r="H4372" s="1"/>
      <c r="I4372" s="1"/>
    </row>
    <row r="4373" spans="8:9" x14ac:dyDescent="0.2">
      <c r="H4373" s="1"/>
      <c r="I4373" s="1"/>
    </row>
    <row r="4374" spans="8:9" x14ac:dyDescent="0.2">
      <c r="H4374" s="1"/>
      <c r="I4374" s="1"/>
    </row>
    <row r="4375" spans="8:9" x14ac:dyDescent="0.2">
      <c r="H4375" s="1"/>
      <c r="I4375" s="1"/>
    </row>
    <row r="4376" spans="8:9" x14ac:dyDescent="0.2">
      <c r="H4376" s="1"/>
      <c r="I4376" s="1"/>
    </row>
    <row r="4377" spans="8:9" x14ac:dyDescent="0.2">
      <c r="H4377" s="1"/>
      <c r="I4377" s="1"/>
    </row>
    <row r="4378" spans="8:9" x14ac:dyDescent="0.2">
      <c r="H4378" s="1"/>
      <c r="I4378" s="1"/>
    </row>
    <row r="4379" spans="8:9" x14ac:dyDescent="0.2">
      <c r="H4379" s="1"/>
      <c r="I4379" s="1"/>
    </row>
    <row r="4380" spans="8:9" x14ac:dyDescent="0.2">
      <c r="H4380" s="1"/>
      <c r="I4380" s="1"/>
    </row>
    <row r="4381" spans="8:9" x14ac:dyDescent="0.2">
      <c r="H4381" s="1"/>
      <c r="I4381" s="1"/>
    </row>
    <row r="4382" spans="8:9" x14ac:dyDescent="0.2">
      <c r="H4382" s="1"/>
      <c r="I4382" s="1"/>
    </row>
    <row r="4383" spans="8:9" x14ac:dyDescent="0.2">
      <c r="H4383" s="1"/>
      <c r="I4383" s="1"/>
    </row>
    <row r="4384" spans="8:9" x14ac:dyDescent="0.2">
      <c r="H4384" s="1"/>
      <c r="I4384" s="1"/>
    </row>
    <row r="4385" spans="8:9" x14ac:dyDescent="0.2">
      <c r="H4385" s="1"/>
      <c r="I4385" s="1"/>
    </row>
    <row r="4386" spans="8:9" x14ac:dyDescent="0.2">
      <c r="H4386" s="1"/>
      <c r="I4386" s="1"/>
    </row>
    <row r="4387" spans="8:9" x14ac:dyDescent="0.2">
      <c r="H4387" s="1"/>
      <c r="I4387" s="1"/>
    </row>
    <row r="4388" spans="8:9" x14ac:dyDescent="0.2">
      <c r="H4388" s="1"/>
      <c r="I4388" s="1"/>
    </row>
    <row r="4389" spans="8:9" x14ac:dyDescent="0.2">
      <c r="H4389" s="1"/>
      <c r="I4389" s="1"/>
    </row>
    <row r="4390" spans="8:9" x14ac:dyDescent="0.2">
      <c r="H4390" s="1"/>
      <c r="I4390" s="1"/>
    </row>
    <row r="4391" spans="8:9" x14ac:dyDescent="0.2">
      <c r="H4391" s="1"/>
      <c r="I4391" s="1"/>
    </row>
    <row r="4392" spans="8:9" x14ac:dyDescent="0.2">
      <c r="H4392" s="1"/>
      <c r="I4392" s="1"/>
    </row>
    <row r="4393" spans="8:9" x14ac:dyDescent="0.2">
      <c r="H4393" s="1"/>
      <c r="I4393" s="1"/>
    </row>
    <row r="4394" spans="8:9" x14ac:dyDescent="0.2">
      <c r="H4394" s="1"/>
      <c r="I4394" s="1"/>
    </row>
    <row r="4395" spans="8:9" x14ac:dyDescent="0.2">
      <c r="H4395" s="1"/>
      <c r="I4395" s="1"/>
    </row>
    <row r="4396" spans="8:9" x14ac:dyDescent="0.2">
      <c r="H4396" s="1"/>
      <c r="I4396" s="1"/>
    </row>
    <row r="4397" spans="8:9" x14ac:dyDescent="0.2">
      <c r="H4397" s="1"/>
      <c r="I4397" s="1"/>
    </row>
    <row r="4398" spans="8:9" x14ac:dyDescent="0.2">
      <c r="H4398" s="1"/>
      <c r="I4398" s="1"/>
    </row>
    <row r="4399" spans="8:9" x14ac:dyDescent="0.2">
      <c r="H4399" s="1"/>
      <c r="I4399" s="1"/>
    </row>
    <row r="4400" spans="8:9" x14ac:dyDescent="0.2">
      <c r="H4400" s="1"/>
      <c r="I4400" s="1"/>
    </row>
    <row r="4401" spans="8:9" x14ac:dyDescent="0.2">
      <c r="H4401" s="1"/>
      <c r="I4401" s="1"/>
    </row>
    <row r="4402" spans="8:9" x14ac:dyDescent="0.2">
      <c r="H4402" s="1"/>
      <c r="I4402" s="1"/>
    </row>
    <row r="4403" spans="8:9" x14ac:dyDescent="0.2">
      <c r="H4403" s="1"/>
      <c r="I4403" s="1"/>
    </row>
    <row r="4404" spans="8:9" x14ac:dyDescent="0.2">
      <c r="H4404" s="1"/>
      <c r="I4404" s="1"/>
    </row>
    <row r="4405" spans="8:9" x14ac:dyDescent="0.2">
      <c r="H4405" s="1"/>
      <c r="I4405" s="1"/>
    </row>
    <row r="4406" spans="8:9" x14ac:dyDescent="0.2">
      <c r="H4406" s="1"/>
      <c r="I4406" s="1"/>
    </row>
    <row r="4407" spans="8:9" x14ac:dyDescent="0.2">
      <c r="H4407" s="1"/>
      <c r="I4407" s="1"/>
    </row>
    <row r="4408" spans="8:9" x14ac:dyDescent="0.2">
      <c r="H4408" s="1"/>
      <c r="I4408" s="1"/>
    </row>
    <row r="4409" spans="8:9" x14ac:dyDescent="0.2">
      <c r="H4409" s="1"/>
      <c r="I4409" s="1"/>
    </row>
    <row r="4410" spans="8:9" x14ac:dyDescent="0.2">
      <c r="H4410" s="1"/>
      <c r="I4410" s="1"/>
    </row>
    <row r="4411" spans="8:9" x14ac:dyDescent="0.2">
      <c r="H4411" s="1"/>
      <c r="I4411" s="1"/>
    </row>
    <row r="4412" spans="8:9" x14ac:dyDescent="0.2">
      <c r="H4412" s="1"/>
      <c r="I4412" s="1"/>
    </row>
    <row r="4413" spans="8:9" x14ac:dyDescent="0.2">
      <c r="H4413" s="1"/>
      <c r="I4413" s="1"/>
    </row>
    <row r="4414" spans="8:9" x14ac:dyDescent="0.2">
      <c r="H4414" s="1"/>
      <c r="I4414" s="1"/>
    </row>
    <row r="4415" spans="8:9" x14ac:dyDescent="0.2">
      <c r="H4415" s="1"/>
      <c r="I4415" s="1"/>
    </row>
    <row r="4416" spans="8:9" x14ac:dyDescent="0.2">
      <c r="H4416" s="1"/>
      <c r="I4416" s="1"/>
    </row>
    <row r="4417" spans="8:9" x14ac:dyDescent="0.2">
      <c r="H4417" s="1"/>
      <c r="I4417" s="1"/>
    </row>
    <row r="4418" spans="8:9" x14ac:dyDescent="0.2">
      <c r="H4418" s="1"/>
      <c r="I4418" s="1"/>
    </row>
    <row r="4419" spans="8:9" x14ac:dyDescent="0.2">
      <c r="H4419" s="1"/>
      <c r="I4419" s="1"/>
    </row>
    <row r="4420" spans="8:9" x14ac:dyDescent="0.2">
      <c r="H4420" s="1"/>
      <c r="I4420" s="1"/>
    </row>
    <row r="4421" spans="8:9" x14ac:dyDescent="0.2">
      <c r="H4421" s="1"/>
      <c r="I4421" s="1"/>
    </row>
    <row r="4422" spans="8:9" x14ac:dyDescent="0.2">
      <c r="H4422" s="1"/>
      <c r="I4422" s="1"/>
    </row>
    <row r="4423" spans="8:9" x14ac:dyDescent="0.2">
      <c r="H4423" s="1"/>
      <c r="I4423" s="1"/>
    </row>
    <row r="4424" spans="8:9" x14ac:dyDescent="0.2">
      <c r="H4424" s="1"/>
      <c r="I4424" s="1"/>
    </row>
    <row r="4425" spans="8:9" x14ac:dyDescent="0.2">
      <c r="H4425" s="1"/>
      <c r="I4425" s="1"/>
    </row>
    <row r="4426" spans="8:9" x14ac:dyDescent="0.2">
      <c r="H4426" s="1"/>
      <c r="I4426" s="1"/>
    </row>
    <row r="4427" spans="8:9" x14ac:dyDescent="0.2">
      <c r="H4427" s="1"/>
      <c r="I4427" s="1"/>
    </row>
    <row r="4428" spans="8:9" x14ac:dyDescent="0.2">
      <c r="H4428" s="1"/>
      <c r="I4428" s="1"/>
    </row>
    <row r="4429" spans="8:9" x14ac:dyDescent="0.2">
      <c r="H4429" s="1"/>
      <c r="I4429" s="1"/>
    </row>
    <row r="4430" spans="8:9" x14ac:dyDescent="0.2">
      <c r="H4430" s="1"/>
      <c r="I4430" s="1"/>
    </row>
    <row r="4431" spans="8:9" x14ac:dyDescent="0.2">
      <c r="H4431" s="1"/>
      <c r="I4431" s="1"/>
    </row>
    <row r="4432" spans="8:9" x14ac:dyDescent="0.2">
      <c r="H4432" s="1"/>
      <c r="I4432" s="1"/>
    </row>
    <row r="4433" spans="8:9" x14ac:dyDescent="0.2">
      <c r="H4433" s="1"/>
      <c r="I4433" s="1"/>
    </row>
    <row r="4434" spans="8:9" x14ac:dyDescent="0.2">
      <c r="H4434" s="1"/>
      <c r="I4434" s="1"/>
    </row>
    <row r="4435" spans="8:9" x14ac:dyDescent="0.2">
      <c r="H4435" s="1"/>
      <c r="I4435" s="1"/>
    </row>
    <row r="4436" spans="8:9" x14ac:dyDescent="0.2">
      <c r="H4436" s="1"/>
      <c r="I4436" s="1"/>
    </row>
    <row r="4437" spans="8:9" x14ac:dyDescent="0.2">
      <c r="H4437" s="1"/>
      <c r="I4437" s="1"/>
    </row>
    <row r="4438" spans="8:9" x14ac:dyDescent="0.2">
      <c r="H4438" s="1"/>
      <c r="I4438" s="1"/>
    </row>
    <row r="4439" spans="8:9" x14ac:dyDescent="0.2">
      <c r="H4439" s="1"/>
      <c r="I4439" s="1"/>
    </row>
    <row r="4440" spans="8:9" x14ac:dyDescent="0.2">
      <c r="H4440" s="1"/>
      <c r="I4440" s="1"/>
    </row>
    <row r="4441" spans="8:9" x14ac:dyDescent="0.2">
      <c r="H4441" s="1"/>
      <c r="I4441" s="1"/>
    </row>
    <row r="4442" spans="8:9" x14ac:dyDescent="0.2">
      <c r="H4442" s="1"/>
      <c r="I4442" s="1"/>
    </row>
    <row r="4443" spans="8:9" x14ac:dyDescent="0.2">
      <c r="H4443" s="1"/>
      <c r="I4443" s="1"/>
    </row>
    <row r="4444" spans="8:9" x14ac:dyDescent="0.2">
      <c r="H4444" s="1"/>
      <c r="I4444" s="1"/>
    </row>
    <row r="4445" spans="8:9" x14ac:dyDescent="0.2">
      <c r="H4445" s="1"/>
      <c r="I4445" s="1"/>
    </row>
    <row r="4446" spans="8:9" x14ac:dyDescent="0.2">
      <c r="H4446" s="1"/>
      <c r="I4446" s="1"/>
    </row>
    <row r="4447" spans="8:9" x14ac:dyDescent="0.2">
      <c r="H4447" s="1"/>
      <c r="I4447" s="1"/>
    </row>
    <row r="4448" spans="8:9" x14ac:dyDescent="0.2">
      <c r="H4448" s="1"/>
      <c r="I4448" s="1"/>
    </row>
    <row r="4449" spans="8:9" x14ac:dyDescent="0.2">
      <c r="H4449" s="1"/>
      <c r="I4449" s="1"/>
    </row>
    <row r="4450" spans="8:9" x14ac:dyDescent="0.2">
      <c r="H4450" s="1"/>
      <c r="I4450" s="1"/>
    </row>
    <row r="4451" spans="8:9" x14ac:dyDescent="0.2">
      <c r="H4451" s="1"/>
      <c r="I4451" s="1"/>
    </row>
    <row r="4452" spans="8:9" x14ac:dyDescent="0.2">
      <c r="H4452" s="1"/>
      <c r="I4452" s="1"/>
    </row>
    <row r="4453" spans="8:9" x14ac:dyDescent="0.2">
      <c r="H4453" s="1"/>
      <c r="I4453" s="1"/>
    </row>
    <row r="4454" spans="8:9" x14ac:dyDescent="0.2">
      <c r="H4454" s="1"/>
      <c r="I4454" s="1"/>
    </row>
    <row r="4455" spans="8:9" x14ac:dyDescent="0.2">
      <c r="H4455" s="1"/>
      <c r="I4455" s="1"/>
    </row>
    <row r="4456" spans="8:9" x14ac:dyDescent="0.2">
      <c r="H4456" s="1"/>
      <c r="I4456" s="1"/>
    </row>
    <row r="4457" spans="8:9" x14ac:dyDescent="0.2">
      <c r="H4457" s="1"/>
      <c r="I4457" s="1"/>
    </row>
    <row r="4458" spans="8:9" x14ac:dyDescent="0.2">
      <c r="H4458" s="1"/>
      <c r="I4458" s="1"/>
    </row>
    <row r="4459" spans="8:9" x14ac:dyDescent="0.2">
      <c r="H4459" s="1"/>
      <c r="I4459" s="1"/>
    </row>
    <row r="4460" spans="8:9" x14ac:dyDescent="0.2">
      <c r="H4460" s="1"/>
      <c r="I4460" s="1"/>
    </row>
    <row r="4461" spans="8:9" x14ac:dyDescent="0.2">
      <c r="H4461" s="1"/>
      <c r="I4461" s="1"/>
    </row>
    <row r="4462" spans="8:9" x14ac:dyDescent="0.2">
      <c r="H4462" s="1"/>
      <c r="I4462" s="1"/>
    </row>
    <row r="4463" spans="8:9" x14ac:dyDescent="0.2">
      <c r="H4463" s="1"/>
      <c r="I4463" s="1"/>
    </row>
    <row r="4464" spans="8:9" x14ac:dyDescent="0.2">
      <c r="H4464" s="1"/>
      <c r="I4464" s="1"/>
    </row>
    <row r="4465" spans="8:9" x14ac:dyDescent="0.2">
      <c r="H4465" s="1"/>
      <c r="I4465" s="1"/>
    </row>
    <row r="4466" spans="8:9" x14ac:dyDescent="0.2">
      <c r="H4466" s="1"/>
      <c r="I4466" s="1"/>
    </row>
    <row r="4467" spans="8:9" x14ac:dyDescent="0.2">
      <c r="H4467" s="1"/>
      <c r="I4467" s="1"/>
    </row>
    <row r="4468" spans="8:9" x14ac:dyDescent="0.2">
      <c r="H4468" s="1"/>
      <c r="I4468" s="1"/>
    </row>
    <row r="4469" spans="8:9" x14ac:dyDescent="0.2">
      <c r="H4469" s="1"/>
      <c r="I4469" s="1"/>
    </row>
    <row r="4470" spans="8:9" x14ac:dyDescent="0.2">
      <c r="H4470" s="1"/>
      <c r="I4470" s="1"/>
    </row>
    <row r="4471" spans="8:9" x14ac:dyDescent="0.2">
      <c r="H4471" s="1"/>
      <c r="I4471" s="1"/>
    </row>
    <row r="4472" spans="8:9" x14ac:dyDescent="0.2">
      <c r="H4472" s="1"/>
      <c r="I4472" s="1"/>
    </row>
    <row r="4473" spans="8:9" x14ac:dyDescent="0.2">
      <c r="H4473" s="1"/>
      <c r="I4473" s="1"/>
    </row>
    <row r="4474" spans="8:9" x14ac:dyDescent="0.2">
      <c r="H4474" s="1"/>
      <c r="I4474" s="1"/>
    </row>
    <row r="4475" spans="8:9" x14ac:dyDescent="0.2">
      <c r="H4475" s="1"/>
      <c r="I4475" s="1"/>
    </row>
    <row r="4476" spans="8:9" x14ac:dyDescent="0.2">
      <c r="H4476" s="1"/>
      <c r="I4476" s="1"/>
    </row>
    <row r="4477" spans="8:9" x14ac:dyDescent="0.2">
      <c r="H4477" s="1"/>
      <c r="I4477" s="1"/>
    </row>
    <row r="4478" spans="8:9" x14ac:dyDescent="0.2">
      <c r="H4478" s="1"/>
      <c r="I4478" s="1"/>
    </row>
    <row r="4479" spans="8:9" x14ac:dyDescent="0.2">
      <c r="H4479" s="1"/>
      <c r="I4479" s="1"/>
    </row>
    <row r="4480" spans="8:9" x14ac:dyDescent="0.2">
      <c r="H4480" s="1"/>
      <c r="I4480" s="1"/>
    </row>
    <row r="4481" spans="8:9" x14ac:dyDescent="0.2">
      <c r="H4481" s="1"/>
      <c r="I4481" s="1"/>
    </row>
    <row r="4482" spans="8:9" x14ac:dyDescent="0.2">
      <c r="H4482" s="1"/>
      <c r="I4482" s="1"/>
    </row>
    <row r="4483" spans="8:9" x14ac:dyDescent="0.2">
      <c r="H4483" s="1"/>
      <c r="I4483" s="1"/>
    </row>
    <row r="4484" spans="8:9" x14ac:dyDescent="0.2">
      <c r="H4484" s="1"/>
      <c r="I4484" s="1"/>
    </row>
    <row r="4485" spans="8:9" x14ac:dyDescent="0.2">
      <c r="H4485" s="1"/>
      <c r="I4485" s="1"/>
    </row>
    <row r="4486" spans="8:9" x14ac:dyDescent="0.2">
      <c r="H4486" s="1"/>
      <c r="I4486" s="1"/>
    </row>
    <row r="4487" spans="8:9" x14ac:dyDescent="0.2">
      <c r="H4487" s="1"/>
      <c r="I4487" s="1"/>
    </row>
    <row r="4488" spans="8:9" x14ac:dyDescent="0.2">
      <c r="H4488" s="1"/>
      <c r="I4488" s="1"/>
    </row>
    <row r="4489" spans="8:9" x14ac:dyDescent="0.2">
      <c r="H4489" s="1"/>
      <c r="I4489" s="1"/>
    </row>
    <row r="4490" spans="8:9" x14ac:dyDescent="0.2">
      <c r="H4490" s="1"/>
      <c r="I4490" s="1"/>
    </row>
    <row r="4491" spans="8:9" x14ac:dyDescent="0.2">
      <c r="H4491" s="1"/>
      <c r="I4491" s="1"/>
    </row>
    <row r="4492" spans="8:9" x14ac:dyDescent="0.2">
      <c r="H4492" s="1"/>
      <c r="I4492" s="1"/>
    </row>
    <row r="4493" spans="8:9" x14ac:dyDescent="0.2">
      <c r="H4493" s="1"/>
      <c r="I4493" s="1"/>
    </row>
    <row r="4494" spans="8:9" x14ac:dyDescent="0.2">
      <c r="H4494" s="1"/>
      <c r="I4494" s="1"/>
    </row>
    <row r="4495" spans="8:9" x14ac:dyDescent="0.2">
      <c r="H4495" s="1"/>
      <c r="I4495" s="1"/>
    </row>
    <row r="4496" spans="8:9" x14ac:dyDescent="0.2">
      <c r="H4496" s="1"/>
      <c r="I4496" s="1"/>
    </row>
    <row r="4497" spans="8:9" x14ac:dyDescent="0.2">
      <c r="H4497" s="1"/>
      <c r="I4497" s="1"/>
    </row>
    <row r="4498" spans="8:9" x14ac:dyDescent="0.2">
      <c r="H4498" s="1"/>
      <c r="I4498" s="1"/>
    </row>
    <row r="4499" spans="8:9" x14ac:dyDescent="0.2">
      <c r="H4499" s="1"/>
      <c r="I4499" s="1"/>
    </row>
    <row r="4500" spans="8:9" x14ac:dyDescent="0.2">
      <c r="H4500" s="1"/>
      <c r="I4500" s="1"/>
    </row>
    <row r="4501" spans="8:9" x14ac:dyDescent="0.2">
      <c r="H4501" s="1"/>
      <c r="I4501" s="1"/>
    </row>
    <row r="4502" spans="8:9" x14ac:dyDescent="0.2">
      <c r="H4502" s="1"/>
      <c r="I4502" s="1"/>
    </row>
    <row r="4503" spans="8:9" x14ac:dyDescent="0.2">
      <c r="H4503" s="1"/>
      <c r="I4503" s="1"/>
    </row>
    <row r="4504" spans="8:9" x14ac:dyDescent="0.2">
      <c r="H4504" s="1"/>
      <c r="I4504" s="1"/>
    </row>
    <row r="4505" spans="8:9" x14ac:dyDescent="0.2">
      <c r="H4505" s="1"/>
      <c r="I4505" s="1"/>
    </row>
    <row r="4506" spans="8:9" x14ac:dyDescent="0.2">
      <c r="H4506" s="1"/>
      <c r="I4506" s="1"/>
    </row>
    <row r="4507" spans="8:9" x14ac:dyDescent="0.2">
      <c r="H4507" s="1"/>
      <c r="I4507" s="1"/>
    </row>
    <row r="4508" spans="8:9" x14ac:dyDescent="0.2">
      <c r="H4508" s="1"/>
      <c r="I4508" s="1"/>
    </row>
    <row r="4509" spans="8:9" x14ac:dyDescent="0.2">
      <c r="H4509" s="1"/>
      <c r="I4509" s="1"/>
    </row>
    <row r="4510" spans="8:9" x14ac:dyDescent="0.2">
      <c r="H4510" s="1"/>
      <c r="I4510" s="1"/>
    </row>
    <row r="4511" spans="8:9" x14ac:dyDescent="0.2">
      <c r="H4511" s="1"/>
      <c r="I4511" s="1"/>
    </row>
    <row r="4512" spans="8:9" x14ac:dyDescent="0.2">
      <c r="H4512" s="1"/>
      <c r="I4512" s="1"/>
    </row>
    <row r="4513" spans="8:9" x14ac:dyDescent="0.2">
      <c r="H4513" s="1"/>
      <c r="I4513" s="1"/>
    </row>
    <row r="4514" spans="8:9" x14ac:dyDescent="0.2">
      <c r="H4514" s="1"/>
      <c r="I4514" s="1"/>
    </row>
    <row r="4515" spans="8:9" x14ac:dyDescent="0.2">
      <c r="H4515" s="1"/>
      <c r="I4515" s="1"/>
    </row>
    <row r="4516" spans="8:9" x14ac:dyDescent="0.2">
      <c r="H4516" s="1"/>
      <c r="I4516" s="1"/>
    </row>
    <row r="4517" spans="8:9" x14ac:dyDescent="0.2">
      <c r="H4517" s="1"/>
      <c r="I4517" s="1"/>
    </row>
    <row r="4518" spans="8:9" x14ac:dyDescent="0.2">
      <c r="H4518" s="1"/>
      <c r="I4518" s="1"/>
    </row>
    <row r="4519" spans="8:9" x14ac:dyDescent="0.2">
      <c r="H4519" s="1"/>
      <c r="I4519" s="1"/>
    </row>
    <row r="4520" spans="8:9" x14ac:dyDescent="0.2">
      <c r="H4520" s="1"/>
      <c r="I4520" s="1"/>
    </row>
    <row r="4521" spans="8:9" x14ac:dyDescent="0.2">
      <c r="H4521" s="1"/>
      <c r="I4521" s="1"/>
    </row>
    <row r="4522" spans="8:9" x14ac:dyDescent="0.2">
      <c r="H4522" s="1"/>
      <c r="I4522" s="1"/>
    </row>
    <row r="4523" spans="8:9" x14ac:dyDescent="0.2">
      <c r="H4523" s="1"/>
      <c r="I4523" s="1"/>
    </row>
    <row r="4524" spans="8:9" x14ac:dyDescent="0.2">
      <c r="H4524" s="1"/>
      <c r="I4524" s="1"/>
    </row>
    <row r="4525" spans="8:9" x14ac:dyDescent="0.2">
      <c r="H4525" s="1"/>
      <c r="I4525" s="1"/>
    </row>
    <row r="4526" spans="8:9" x14ac:dyDescent="0.2">
      <c r="H4526" s="1"/>
      <c r="I4526" s="1"/>
    </row>
    <row r="4527" spans="8:9" x14ac:dyDescent="0.2">
      <c r="H4527" s="1"/>
      <c r="I4527" s="1"/>
    </row>
    <row r="4528" spans="8:9" x14ac:dyDescent="0.2">
      <c r="H4528" s="1"/>
      <c r="I4528" s="1"/>
    </row>
    <row r="4529" spans="8:9" x14ac:dyDescent="0.2">
      <c r="H4529" s="1"/>
      <c r="I4529" s="1"/>
    </row>
    <row r="4530" spans="8:9" x14ac:dyDescent="0.2">
      <c r="H4530" s="1"/>
      <c r="I4530" s="1"/>
    </row>
    <row r="4531" spans="8:9" x14ac:dyDescent="0.2">
      <c r="H4531" s="1"/>
      <c r="I4531" s="1"/>
    </row>
    <row r="4532" spans="8:9" x14ac:dyDescent="0.2">
      <c r="H4532" s="1"/>
      <c r="I4532" s="1"/>
    </row>
    <row r="4533" spans="8:9" x14ac:dyDescent="0.2">
      <c r="H4533" s="1"/>
      <c r="I4533" s="1"/>
    </row>
    <row r="4534" spans="8:9" x14ac:dyDescent="0.2">
      <c r="H4534" s="1"/>
      <c r="I4534" s="1"/>
    </row>
    <row r="4535" spans="8:9" x14ac:dyDescent="0.2">
      <c r="H4535" s="1"/>
      <c r="I4535" s="1"/>
    </row>
    <row r="4536" spans="8:9" x14ac:dyDescent="0.2">
      <c r="H4536" s="1"/>
      <c r="I4536" s="1"/>
    </row>
    <row r="4537" spans="8:9" x14ac:dyDescent="0.2">
      <c r="H4537" s="1"/>
      <c r="I4537" s="1"/>
    </row>
    <row r="4538" spans="8:9" x14ac:dyDescent="0.2">
      <c r="H4538" s="1"/>
      <c r="I4538" s="1"/>
    </row>
    <row r="4539" spans="8:9" x14ac:dyDescent="0.2">
      <c r="H4539" s="1"/>
      <c r="I4539" s="1"/>
    </row>
    <row r="4540" spans="8:9" x14ac:dyDescent="0.2">
      <c r="H4540" s="1"/>
      <c r="I4540" s="1"/>
    </row>
    <row r="4541" spans="8:9" x14ac:dyDescent="0.2">
      <c r="H4541" s="1"/>
      <c r="I4541" s="1"/>
    </row>
    <row r="4542" spans="8:9" x14ac:dyDescent="0.2">
      <c r="H4542" s="1"/>
      <c r="I4542" s="1"/>
    </row>
    <row r="4543" spans="8:9" x14ac:dyDescent="0.2">
      <c r="H4543" s="1"/>
      <c r="I4543" s="1"/>
    </row>
    <row r="4544" spans="8:9" x14ac:dyDescent="0.2">
      <c r="H4544" s="1"/>
      <c r="I4544" s="1"/>
    </row>
    <row r="4545" spans="8:9" x14ac:dyDescent="0.2">
      <c r="H4545" s="1"/>
      <c r="I4545" s="1"/>
    </row>
    <row r="4546" spans="8:9" x14ac:dyDescent="0.2">
      <c r="H4546" s="1"/>
      <c r="I4546" s="1"/>
    </row>
    <row r="4547" spans="8:9" x14ac:dyDescent="0.2">
      <c r="H4547" s="1"/>
      <c r="I4547" s="1"/>
    </row>
    <row r="4548" spans="8:9" x14ac:dyDescent="0.2">
      <c r="H4548" s="1"/>
      <c r="I4548" s="1"/>
    </row>
    <row r="4549" spans="8:9" x14ac:dyDescent="0.2">
      <c r="H4549" s="1"/>
      <c r="I4549" s="1"/>
    </row>
    <row r="4550" spans="8:9" x14ac:dyDescent="0.2">
      <c r="H4550" s="1"/>
      <c r="I4550" s="1"/>
    </row>
    <row r="4551" spans="8:9" x14ac:dyDescent="0.2">
      <c r="H4551" s="1"/>
      <c r="I4551" s="1"/>
    </row>
    <row r="4552" spans="8:9" x14ac:dyDescent="0.2">
      <c r="H4552" s="1"/>
      <c r="I4552" s="1"/>
    </row>
    <row r="4553" spans="8:9" x14ac:dyDescent="0.2">
      <c r="H4553" s="1"/>
      <c r="I4553" s="1"/>
    </row>
    <row r="4554" spans="8:9" x14ac:dyDescent="0.2">
      <c r="H4554" s="1"/>
      <c r="I4554" s="1"/>
    </row>
    <row r="4555" spans="8:9" x14ac:dyDescent="0.2">
      <c r="H4555" s="1"/>
      <c r="I4555" s="1"/>
    </row>
    <row r="4556" spans="8:9" x14ac:dyDescent="0.2">
      <c r="H4556" s="1"/>
      <c r="I4556" s="1"/>
    </row>
    <row r="4557" spans="8:9" x14ac:dyDescent="0.2">
      <c r="H4557" s="1"/>
      <c r="I4557" s="1"/>
    </row>
    <row r="4558" spans="8:9" x14ac:dyDescent="0.2">
      <c r="H4558" s="1"/>
      <c r="I4558" s="1"/>
    </row>
    <row r="4559" spans="8:9" x14ac:dyDescent="0.2">
      <c r="H4559" s="1"/>
      <c r="I4559" s="1"/>
    </row>
    <row r="4560" spans="8:9" x14ac:dyDescent="0.2">
      <c r="H4560" s="1"/>
      <c r="I4560" s="1"/>
    </row>
    <row r="4561" spans="8:9" x14ac:dyDescent="0.2">
      <c r="H4561" s="1"/>
      <c r="I4561" s="1"/>
    </row>
    <row r="4562" spans="8:9" x14ac:dyDescent="0.2">
      <c r="H4562" s="1"/>
      <c r="I4562" s="1"/>
    </row>
    <row r="4563" spans="8:9" x14ac:dyDescent="0.2">
      <c r="H4563" s="1"/>
      <c r="I4563" s="1"/>
    </row>
    <row r="4564" spans="8:9" x14ac:dyDescent="0.2">
      <c r="H4564" s="1"/>
      <c r="I4564" s="1"/>
    </row>
    <row r="4565" spans="8:9" x14ac:dyDescent="0.2">
      <c r="H4565" s="1"/>
      <c r="I4565" s="1"/>
    </row>
    <row r="4566" spans="8:9" x14ac:dyDescent="0.2">
      <c r="H4566" s="1"/>
      <c r="I4566" s="1"/>
    </row>
    <row r="4567" spans="8:9" x14ac:dyDescent="0.2">
      <c r="H4567" s="1"/>
      <c r="I4567" s="1"/>
    </row>
    <row r="4568" spans="8:9" x14ac:dyDescent="0.2">
      <c r="H4568" s="1"/>
      <c r="I4568" s="1"/>
    </row>
    <row r="4569" spans="8:9" x14ac:dyDescent="0.2">
      <c r="H4569" s="1"/>
      <c r="I4569" s="1"/>
    </row>
    <row r="4570" spans="8:9" x14ac:dyDescent="0.2">
      <c r="H4570" s="1"/>
      <c r="I4570" s="1"/>
    </row>
    <row r="4571" spans="8:9" x14ac:dyDescent="0.2">
      <c r="H4571" s="1"/>
      <c r="I4571" s="1"/>
    </row>
    <row r="4572" spans="8:9" x14ac:dyDescent="0.2">
      <c r="H4572" s="1"/>
      <c r="I4572" s="1"/>
    </row>
    <row r="4573" spans="8:9" x14ac:dyDescent="0.2">
      <c r="H4573" s="1"/>
      <c r="I4573" s="1"/>
    </row>
    <row r="4574" spans="8:9" x14ac:dyDescent="0.2">
      <c r="H4574" s="1"/>
      <c r="I4574" s="1"/>
    </row>
    <row r="4575" spans="8:9" x14ac:dyDescent="0.2">
      <c r="H4575" s="1"/>
      <c r="I4575" s="1"/>
    </row>
    <row r="4576" spans="8:9" x14ac:dyDescent="0.2">
      <c r="H4576" s="1"/>
      <c r="I4576" s="1"/>
    </row>
    <row r="4577" spans="8:9" x14ac:dyDescent="0.2">
      <c r="H4577" s="1"/>
      <c r="I4577" s="1"/>
    </row>
    <row r="4578" spans="8:9" x14ac:dyDescent="0.2">
      <c r="H4578" s="1"/>
      <c r="I4578" s="1"/>
    </row>
    <row r="4579" spans="8:9" x14ac:dyDescent="0.2">
      <c r="H4579" s="1"/>
      <c r="I4579" s="1"/>
    </row>
    <row r="4580" spans="8:9" x14ac:dyDescent="0.2">
      <c r="H4580" s="1"/>
      <c r="I4580" s="1"/>
    </row>
    <row r="4581" spans="8:9" x14ac:dyDescent="0.2">
      <c r="H4581" s="1"/>
      <c r="I4581" s="1"/>
    </row>
    <row r="4582" spans="8:9" x14ac:dyDescent="0.2">
      <c r="H4582" s="1"/>
      <c r="I4582" s="1"/>
    </row>
    <row r="4583" spans="8:9" x14ac:dyDescent="0.2">
      <c r="H4583" s="1"/>
      <c r="I4583" s="1"/>
    </row>
    <row r="4584" spans="8:9" x14ac:dyDescent="0.2">
      <c r="H4584" s="1"/>
      <c r="I4584" s="1"/>
    </row>
    <row r="4585" spans="8:9" x14ac:dyDescent="0.2">
      <c r="H4585" s="1"/>
      <c r="I4585" s="1"/>
    </row>
    <row r="4586" spans="8:9" x14ac:dyDescent="0.2">
      <c r="H4586" s="1"/>
      <c r="I4586" s="1"/>
    </row>
    <row r="4587" spans="8:9" x14ac:dyDescent="0.2">
      <c r="H4587" s="1"/>
      <c r="I4587" s="1"/>
    </row>
    <row r="4588" spans="8:9" x14ac:dyDescent="0.2">
      <c r="H4588" s="1"/>
      <c r="I4588" s="1"/>
    </row>
    <row r="4589" spans="8:9" x14ac:dyDescent="0.2">
      <c r="H4589" s="1"/>
      <c r="I4589" s="1"/>
    </row>
    <row r="4590" spans="8:9" x14ac:dyDescent="0.2">
      <c r="H4590" s="1"/>
      <c r="I4590" s="1"/>
    </row>
    <row r="4591" spans="8:9" x14ac:dyDescent="0.2">
      <c r="H4591" s="1"/>
      <c r="I4591" s="1"/>
    </row>
    <row r="4592" spans="8:9" x14ac:dyDescent="0.2">
      <c r="H4592" s="1"/>
      <c r="I4592" s="1"/>
    </row>
    <row r="4593" spans="8:9" x14ac:dyDescent="0.2">
      <c r="H4593" s="1"/>
      <c r="I4593" s="1"/>
    </row>
    <row r="4594" spans="8:9" x14ac:dyDescent="0.2">
      <c r="H4594" s="1"/>
      <c r="I4594" s="1"/>
    </row>
    <row r="4595" spans="8:9" x14ac:dyDescent="0.2">
      <c r="H4595" s="1"/>
      <c r="I4595" s="1"/>
    </row>
    <row r="4596" spans="8:9" x14ac:dyDescent="0.2">
      <c r="H4596" s="1"/>
      <c r="I4596" s="1"/>
    </row>
    <row r="4597" spans="8:9" x14ac:dyDescent="0.2">
      <c r="H4597" s="1"/>
      <c r="I4597" s="1"/>
    </row>
    <row r="4598" spans="8:9" x14ac:dyDescent="0.2">
      <c r="H4598" s="1"/>
      <c r="I4598" s="1"/>
    </row>
    <row r="4599" spans="8:9" x14ac:dyDescent="0.2">
      <c r="H4599" s="1"/>
      <c r="I4599" s="1"/>
    </row>
    <row r="4600" spans="8:9" x14ac:dyDescent="0.2">
      <c r="H4600" s="1"/>
      <c r="I4600" s="1"/>
    </row>
    <row r="4601" spans="8:9" x14ac:dyDescent="0.2">
      <c r="H4601" s="1"/>
      <c r="I4601" s="1"/>
    </row>
    <row r="4602" spans="8:9" x14ac:dyDescent="0.2">
      <c r="H4602" s="1"/>
      <c r="I4602" s="1"/>
    </row>
    <row r="4603" spans="8:9" x14ac:dyDescent="0.2">
      <c r="H4603" s="1"/>
      <c r="I4603" s="1"/>
    </row>
    <row r="4604" spans="8:9" x14ac:dyDescent="0.2">
      <c r="H4604" s="1"/>
      <c r="I4604" s="1"/>
    </row>
    <row r="4605" spans="8:9" x14ac:dyDescent="0.2">
      <c r="H4605" s="1"/>
      <c r="I4605" s="1"/>
    </row>
    <row r="4606" spans="8:9" x14ac:dyDescent="0.2">
      <c r="H4606" s="1"/>
      <c r="I4606" s="1"/>
    </row>
    <row r="4607" spans="8:9" x14ac:dyDescent="0.2">
      <c r="H4607" s="1"/>
      <c r="I4607" s="1"/>
    </row>
    <row r="4608" spans="8:9" x14ac:dyDescent="0.2">
      <c r="H4608" s="1"/>
      <c r="I4608" s="1"/>
    </row>
    <row r="4609" spans="8:9" x14ac:dyDescent="0.2">
      <c r="H4609" s="1"/>
      <c r="I4609" s="1"/>
    </row>
    <row r="4610" spans="8:9" x14ac:dyDescent="0.2">
      <c r="H4610" s="1"/>
      <c r="I4610" s="1"/>
    </row>
    <row r="4611" spans="8:9" x14ac:dyDescent="0.2">
      <c r="H4611" s="1"/>
      <c r="I4611" s="1"/>
    </row>
    <row r="4612" spans="8:9" x14ac:dyDescent="0.2">
      <c r="H4612" s="1"/>
      <c r="I4612" s="1"/>
    </row>
    <row r="4613" spans="8:9" x14ac:dyDescent="0.2">
      <c r="H4613" s="1"/>
      <c r="I4613" s="1"/>
    </row>
    <row r="4614" spans="8:9" x14ac:dyDescent="0.2">
      <c r="H4614" s="1"/>
      <c r="I4614" s="1"/>
    </row>
    <row r="4615" spans="8:9" x14ac:dyDescent="0.2">
      <c r="H4615" s="1"/>
      <c r="I4615" s="1"/>
    </row>
    <row r="4616" spans="8:9" x14ac:dyDescent="0.2">
      <c r="H4616" s="1"/>
      <c r="I4616" s="1"/>
    </row>
    <row r="4617" spans="8:9" x14ac:dyDescent="0.2">
      <c r="H4617" s="1"/>
      <c r="I4617" s="1"/>
    </row>
    <row r="4618" spans="8:9" x14ac:dyDescent="0.2">
      <c r="H4618" s="1"/>
      <c r="I4618" s="1"/>
    </row>
    <row r="4619" spans="8:9" x14ac:dyDescent="0.2">
      <c r="H4619" s="1"/>
      <c r="I4619" s="1"/>
    </row>
    <row r="4620" spans="8:9" x14ac:dyDescent="0.2">
      <c r="H4620" s="1"/>
      <c r="I4620" s="1"/>
    </row>
    <row r="4621" spans="8:9" x14ac:dyDescent="0.2">
      <c r="H4621" s="1"/>
      <c r="I4621" s="1"/>
    </row>
    <row r="4622" spans="8:9" x14ac:dyDescent="0.2">
      <c r="H4622" s="1"/>
      <c r="I4622" s="1"/>
    </row>
    <row r="4623" spans="8:9" x14ac:dyDescent="0.2">
      <c r="H4623" s="1"/>
      <c r="I4623" s="1"/>
    </row>
    <row r="4624" spans="8:9" x14ac:dyDescent="0.2">
      <c r="H4624" s="1"/>
      <c r="I4624" s="1"/>
    </row>
    <row r="4625" spans="8:9" x14ac:dyDescent="0.2">
      <c r="H4625" s="1"/>
      <c r="I4625" s="1"/>
    </row>
    <row r="4626" spans="8:9" x14ac:dyDescent="0.2">
      <c r="H4626" s="1"/>
      <c r="I4626" s="1"/>
    </row>
    <row r="4627" spans="8:9" x14ac:dyDescent="0.2">
      <c r="H4627" s="1"/>
      <c r="I4627" s="1"/>
    </row>
    <row r="4628" spans="8:9" x14ac:dyDescent="0.2">
      <c r="H4628" s="1"/>
      <c r="I4628" s="1"/>
    </row>
    <row r="4629" spans="8:9" x14ac:dyDescent="0.2">
      <c r="H4629" s="1"/>
      <c r="I4629" s="1"/>
    </row>
    <row r="4630" spans="8:9" x14ac:dyDescent="0.2">
      <c r="H4630" s="1"/>
      <c r="I4630" s="1"/>
    </row>
    <row r="4631" spans="8:9" x14ac:dyDescent="0.2">
      <c r="H4631" s="1"/>
      <c r="I4631" s="1"/>
    </row>
    <row r="4632" spans="8:9" x14ac:dyDescent="0.2">
      <c r="H4632" s="1"/>
      <c r="I4632" s="1"/>
    </row>
    <row r="4633" spans="8:9" x14ac:dyDescent="0.2">
      <c r="H4633" s="1"/>
      <c r="I4633" s="1"/>
    </row>
    <row r="4634" spans="8:9" x14ac:dyDescent="0.2">
      <c r="H4634" s="1"/>
      <c r="I4634" s="1"/>
    </row>
    <row r="4635" spans="8:9" x14ac:dyDescent="0.2">
      <c r="H4635" s="1"/>
      <c r="I4635" s="1"/>
    </row>
    <row r="4636" spans="8:9" x14ac:dyDescent="0.2">
      <c r="H4636" s="1"/>
      <c r="I4636" s="1"/>
    </row>
    <row r="4637" spans="8:9" x14ac:dyDescent="0.2">
      <c r="H4637" s="1"/>
      <c r="I4637" s="1"/>
    </row>
    <row r="4638" spans="8:9" x14ac:dyDescent="0.2">
      <c r="H4638" s="1"/>
      <c r="I4638" s="1"/>
    </row>
    <row r="4639" spans="8:9" x14ac:dyDescent="0.2">
      <c r="H4639" s="1"/>
      <c r="I4639" s="1"/>
    </row>
    <row r="4640" spans="8:9" x14ac:dyDescent="0.2">
      <c r="H4640" s="1"/>
      <c r="I4640" s="1"/>
    </row>
    <row r="4641" spans="8:9" x14ac:dyDescent="0.2">
      <c r="H4641" s="1"/>
      <c r="I4641" s="1"/>
    </row>
    <row r="4642" spans="8:9" x14ac:dyDescent="0.2">
      <c r="H4642" s="1"/>
      <c r="I4642" s="1"/>
    </row>
    <row r="4643" spans="8:9" x14ac:dyDescent="0.2">
      <c r="H4643" s="1"/>
      <c r="I4643" s="1"/>
    </row>
    <row r="4644" spans="8:9" x14ac:dyDescent="0.2">
      <c r="H4644" s="1"/>
      <c r="I4644" s="1"/>
    </row>
    <row r="4645" spans="8:9" x14ac:dyDescent="0.2">
      <c r="H4645" s="1"/>
      <c r="I4645" s="1"/>
    </row>
    <row r="4646" spans="8:9" x14ac:dyDescent="0.2">
      <c r="H4646" s="1"/>
      <c r="I4646" s="1"/>
    </row>
    <row r="4647" spans="8:9" x14ac:dyDescent="0.2">
      <c r="H4647" s="1"/>
      <c r="I4647" s="1"/>
    </row>
    <row r="4648" spans="8:9" x14ac:dyDescent="0.2">
      <c r="H4648" s="1"/>
      <c r="I4648" s="1"/>
    </row>
    <row r="4649" spans="8:9" x14ac:dyDescent="0.2">
      <c r="H4649" s="1"/>
      <c r="I4649" s="1"/>
    </row>
    <row r="4650" spans="8:9" x14ac:dyDescent="0.2">
      <c r="H4650" s="1"/>
      <c r="I4650" s="1"/>
    </row>
    <row r="4651" spans="8:9" x14ac:dyDescent="0.2">
      <c r="H4651" s="1"/>
      <c r="I4651" s="1"/>
    </row>
    <row r="4652" spans="8:9" x14ac:dyDescent="0.2">
      <c r="H4652" s="1"/>
      <c r="I4652" s="1"/>
    </row>
    <row r="4653" spans="8:9" x14ac:dyDescent="0.2">
      <c r="H4653" s="1"/>
      <c r="I4653" s="1"/>
    </row>
    <row r="4654" spans="8:9" x14ac:dyDescent="0.2">
      <c r="H4654" s="1"/>
      <c r="I4654" s="1"/>
    </row>
    <row r="4655" spans="8:9" x14ac:dyDescent="0.2">
      <c r="H4655" s="1"/>
      <c r="I4655" s="1"/>
    </row>
    <row r="4656" spans="8:9" x14ac:dyDescent="0.2">
      <c r="H4656" s="1"/>
      <c r="I4656" s="1"/>
    </row>
    <row r="4657" spans="8:9" x14ac:dyDescent="0.2">
      <c r="H4657" s="1"/>
      <c r="I4657" s="1"/>
    </row>
    <row r="4658" spans="8:9" x14ac:dyDescent="0.2">
      <c r="H4658" s="1"/>
      <c r="I4658" s="1"/>
    </row>
    <row r="4659" spans="8:9" x14ac:dyDescent="0.2">
      <c r="H4659" s="1"/>
      <c r="I4659" s="1"/>
    </row>
    <row r="4660" spans="8:9" x14ac:dyDescent="0.2">
      <c r="H4660" s="1"/>
      <c r="I4660" s="1"/>
    </row>
    <row r="4661" spans="8:9" x14ac:dyDescent="0.2">
      <c r="H4661" s="1"/>
      <c r="I4661" s="1"/>
    </row>
    <row r="4662" spans="8:9" x14ac:dyDescent="0.2">
      <c r="H4662" s="1"/>
      <c r="I4662" s="1"/>
    </row>
    <row r="4663" spans="8:9" x14ac:dyDescent="0.2">
      <c r="H4663" s="1"/>
      <c r="I4663" s="1"/>
    </row>
    <row r="4664" spans="8:9" x14ac:dyDescent="0.2">
      <c r="H4664" s="1"/>
      <c r="I4664" s="1"/>
    </row>
    <row r="4665" spans="8:9" x14ac:dyDescent="0.2">
      <c r="H4665" s="1"/>
      <c r="I4665" s="1"/>
    </row>
    <row r="4666" spans="8:9" x14ac:dyDescent="0.2">
      <c r="H4666" s="1"/>
      <c r="I4666" s="1"/>
    </row>
    <row r="4667" spans="8:9" x14ac:dyDescent="0.2">
      <c r="H4667" s="1"/>
      <c r="I4667" s="1"/>
    </row>
    <row r="4668" spans="8:9" x14ac:dyDescent="0.2">
      <c r="H4668" s="1"/>
      <c r="I4668" s="1"/>
    </row>
    <row r="4669" spans="8:9" x14ac:dyDescent="0.2">
      <c r="H4669" s="1"/>
      <c r="I4669" s="1"/>
    </row>
    <row r="4670" spans="8:9" x14ac:dyDescent="0.2">
      <c r="H4670" s="1"/>
      <c r="I4670" s="1"/>
    </row>
    <row r="4671" spans="8:9" x14ac:dyDescent="0.2">
      <c r="H4671" s="1"/>
      <c r="I4671" s="1"/>
    </row>
    <row r="4672" spans="8:9" x14ac:dyDescent="0.2">
      <c r="H4672" s="1"/>
      <c r="I4672" s="1"/>
    </row>
    <row r="4673" spans="8:9" x14ac:dyDescent="0.2">
      <c r="H4673" s="1"/>
      <c r="I4673" s="1"/>
    </row>
    <row r="4674" spans="8:9" x14ac:dyDescent="0.2">
      <c r="H4674" s="1"/>
      <c r="I4674" s="1"/>
    </row>
    <row r="4675" spans="8:9" x14ac:dyDescent="0.2">
      <c r="H4675" s="1"/>
      <c r="I4675" s="1"/>
    </row>
    <row r="4676" spans="8:9" x14ac:dyDescent="0.2">
      <c r="H4676" s="1"/>
      <c r="I4676" s="1"/>
    </row>
    <row r="4677" spans="8:9" x14ac:dyDescent="0.2">
      <c r="H4677" s="1"/>
      <c r="I4677" s="1"/>
    </row>
    <row r="4678" spans="8:9" x14ac:dyDescent="0.2">
      <c r="H4678" s="1"/>
      <c r="I4678" s="1"/>
    </row>
    <row r="4679" spans="8:9" x14ac:dyDescent="0.2">
      <c r="H4679" s="1"/>
      <c r="I4679" s="1"/>
    </row>
    <row r="4680" spans="8:9" x14ac:dyDescent="0.2">
      <c r="H4680" s="1"/>
      <c r="I4680" s="1"/>
    </row>
    <row r="4681" spans="8:9" x14ac:dyDescent="0.2">
      <c r="H4681" s="1"/>
      <c r="I4681" s="1"/>
    </row>
    <row r="4682" spans="8:9" x14ac:dyDescent="0.2">
      <c r="H4682" s="1"/>
      <c r="I4682" s="1"/>
    </row>
    <row r="4683" spans="8:9" x14ac:dyDescent="0.2">
      <c r="H4683" s="1"/>
      <c r="I4683" s="1"/>
    </row>
    <row r="4684" spans="8:9" x14ac:dyDescent="0.2">
      <c r="H4684" s="1"/>
      <c r="I4684" s="1"/>
    </row>
    <row r="4685" spans="8:9" x14ac:dyDescent="0.2">
      <c r="H4685" s="1"/>
      <c r="I4685" s="1"/>
    </row>
    <row r="4686" spans="8:9" x14ac:dyDescent="0.2">
      <c r="H4686" s="1"/>
      <c r="I4686" s="1"/>
    </row>
    <row r="4687" spans="8:9" x14ac:dyDescent="0.2">
      <c r="H4687" s="1"/>
      <c r="I4687" s="1"/>
    </row>
    <row r="4688" spans="8:9" x14ac:dyDescent="0.2">
      <c r="H4688" s="1"/>
      <c r="I4688" s="1"/>
    </row>
    <row r="4689" spans="8:9" x14ac:dyDescent="0.2">
      <c r="H4689" s="1"/>
      <c r="I4689" s="1"/>
    </row>
    <row r="4690" spans="8:9" x14ac:dyDescent="0.2">
      <c r="H4690" s="1"/>
      <c r="I4690" s="1"/>
    </row>
    <row r="4691" spans="8:9" x14ac:dyDescent="0.2">
      <c r="H4691" s="1"/>
      <c r="I4691" s="1"/>
    </row>
    <row r="4692" spans="8:9" x14ac:dyDescent="0.2">
      <c r="H4692" s="1"/>
      <c r="I4692" s="1"/>
    </row>
    <row r="4693" spans="8:9" x14ac:dyDescent="0.2">
      <c r="H4693" s="1"/>
      <c r="I4693" s="1"/>
    </row>
    <row r="4694" spans="8:9" x14ac:dyDescent="0.2">
      <c r="H4694" s="1"/>
      <c r="I4694" s="1"/>
    </row>
    <row r="4695" spans="8:9" x14ac:dyDescent="0.2">
      <c r="H4695" s="1"/>
      <c r="I4695" s="1"/>
    </row>
    <row r="4696" spans="8:9" x14ac:dyDescent="0.2">
      <c r="H4696" s="1"/>
      <c r="I4696" s="1"/>
    </row>
    <row r="4697" spans="8:9" x14ac:dyDescent="0.2">
      <c r="H4697" s="1"/>
      <c r="I4697" s="1"/>
    </row>
    <row r="4698" spans="8:9" x14ac:dyDescent="0.2">
      <c r="H4698" s="1"/>
      <c r="I4698" s="1"/>
    </row>
    <row r="4699" spans="8:9" x14ac:dyDescent="0.2">
      <c r="H4699" s="1"/>
      <c r="I4699" s="1"/>
    </row>
    <row r="4700" spans="8:9" x14ac:dyDescent="0.2">
      <c r="H4700" s="1"/>
      <c r="I4700" s="1"/>
    </row>
    <row r="4701" spans="8:9" x14ac:dyDescent="0.2">
      <c r="H4701" s="1"/>
      <c r="I4701" s="1"/>
    </row>
    <row r="4702" spans="8:9" x14ac:dyDescent="0.2">
      <c r="H4702" s="1"/>
      <c r="I4702" s="1"/>
    </row>
    <row r="4703" spans="8:9" x14ac:dyDescent="0.2">
      <c r="H4703" s="1"/>
      <c r="I4703" s="1"/>
    </row>
    <row r="4704" spans="8:9" x14ac:dyDescent="0.2">
      <c r="H4704" s="1"/>
      <c r="I4704" s="1"/>
    </row>
    <row r="4705" spans="8:9" x14ac:dyDescent="0.2">
      <c r="H4705" s="1"/>
      <c r="I4705" s="1"/>
    </row>
    <row r="4706" spans="8:9" x14ac:dyDescent="0.2">
      <c r="H4706" s="1"/>
      <c r="I4706" s="1"/>
    </row>
    <row r="4707" spans="8:9" x14ac:dyDescent="0.2">
      <c r="H4707" s="1"/>
      <c r="I4707" s="1"/>
    </row>
    <row r="4708" spans="8:9" x14ac:dyDescent="0.2">
      <c r="H4708" s="1"/>
      <c r="I4708" s="1"/>
    </row>
    <row r="4709" spans="8:9" x14ac:dyDescent="0.2">
      <c r="H4709" s="1"/>
      <c r="I4709" s="1"/>
    </row>
    <row r="4710" spans="8:9" x14ac:dyDescent="0.2">
      <c r="H4710" s="1"/>
      <c r="I4710" s="1"/>
    </row>
    <row r="4711" spans="8:9" x14ac:dyDescent="0.2">
      <c r="H4711" s="1"/>
      <c r="I4711" s="1"/>
    </row>
    <row r="4712" spans="8:9" x14ac:dyDescent="0.2">
      <c r="H4712" s="1"/>
      <c r="I4712" s="1"/>
    </row>
    <row r="4713" spans="8:9" x14ac:dyDescent="0.2">
      <c r="H4713" s="1"/>
      <c r="I4713" s="1"/>
    </row>
    <row r="4714" spans="8:9" x14ac:dyDescent="0.2">
      <c r="H4714" s="1"/>
      <c r="I4714" s="1"/>
    </row>
    <row r="4715" spans="8:9" x14ac:dyDescent="0.2">
      <c r="H4715" s="1"/>
      <c r="I4715" s="1"/>
    </row>
    <row r="4716" spans="8:9" x14ac:dyDescent="0.2">
      <c r="H4716" s="1"/>
      <c r="I4716" s="1"/>
    </row>
    <row r="4717" spans="8:9" x14ac:dyDescent="0.2">
      <c r="H4717" s="1"/>
      <c r="I4717" s="1"/>
    </row>
    <row r="4718" spans="8:9" x14ac:dyDescent="0.2">
      <c r="H4718" s="1"/>
      <c r="I4718" s="1"/>
    </row>
    <row r="4719" spans="8:9" x14ac:dyDescent="0.2">
      <c r="H4719" s="1"/>
      <c r="I4719" s="1"/>
    </row>
    <row r="4720" spans="8:9" x14ac:dyDescent="0.2">
      <c r="H4720" s="1"/>
      <c r="I4720" s="1"/>
    </row>
    <row r="4721" spans="8:9" x14ac:dyDescent="0.2">
      <c r="H4721" s="1"/>
      <c r="I4721" s="1"/>
    </row>
    <row r="4722" spans="8:9" x14ac:dyDescent="0.2">
      <c r="H4722" s="1"/>
      <c r="I4722" s="1"/>
    </row>
    <row r="4723" spans="8:9" x14ac:dyDescent="0.2">
      <c r="H4723" s="1"/>
      <c r="I4723" s="1"/>
    </row>
    <row r="4724" spans="8:9" x14ac:dyDescent="0.2">
      <c r="H4724" s="1"/>
      <c r="I4724" s="1"/>
    </row>
    <row r="4725" spans="8:9" x14ac:dyDescent="0.2">
      <c r="H4725" s="1"/>
      <c r="I4725" s="1"/>
    </row>
    <row r="4726" spans="8:9" x14ac:dyDescent="0.2">
      <c r="H4726" s="1"/>
      <c r="I4726" s="1"/>
    </row>
    <row r="4727" spans="8:9" x14ac:dyDescent="0.2">
      <c r="H4727" s="1"/>
      <c r="I4727" s="1"/>
    </row>
    <row r="4728" spans="8:9" x14ac:dyDescent="0.2">
      <c r="H4728" s="1"/>
      <c r="I4728" s="1"/>
    </row>
    <row r="4729" spans="8:9" x14ac:dyDescent="0.2">
      <c r="H4729" s="1"/>
      <c r="I4729" s="1"/>
    </row>
    <row r="4730" spans="8:9" x14ac:dyDescent="0.2">
      <c r="H4730" s="1"/>
      <c r="I4730" s="1"/>
    </row>
    <row r="4731" spans="8:9" x14ac:dyDescent="0.2">
      <c r="H4731" s="1"/>
      <c r="I4731" s="1"/>
    </row>
    <row r="4732" spans="8:9" x14ac:dyDescent="0.2">
      <c r="H4732" s="1"/>
      <c r="I4732" s="1"/>
    </row>
    <row r="4733" spans="8:9" x14ac:dyDescent="0.2">
      <c r="H4733" s="1"/>
      <c r="I4733" s="1"/>
    </row>
    <row r="4734" spans="8:9" x14ac:dyDescent="0.2">
      <c r="H4734" s="1"/>
      <c r="I4734" s="1"/>
    </row>
    <row r="4735" spans="8:9" x14ac:dyDescent="0.2">
      <c r="H4735" s="1"/>
      <c r="I4735" s="1"/>
    </row>
    <row r="4736" spans="8:9" x14ac:dyDescent="0.2">
      <c r="H4736" s="1"/>
      <c r="I4736" s="1"/>
    </row>
    <row r="4737" spans="8:9" x14ac:dyDescent="0.2">
      <c r="H4737" s="1"/>
      <c r="I4737" s="1"/>
    </row>
    <row r="4738" spans="8:9" x14ac:dyDescent="0.2">
      <c r="H4738" s="1"/>
      <c r="I4738" s="1"/>
    </row>
    <row r="4739" spans="8:9" x14ac:dyDescent="0.2">
      <c r="H4739" s="1"/>
      <c r="I4739" s="1"/>
    </row>
    <row r="4740" spans="8:9" x14ac:dyDescent="0.2">
      <c r="H4740" s="1"/>
      <c r="I4740" s="1"/>
    </row>
    <row r="4741" spans="8:9" x14ac:dyDescent="0.2">
      <c r="H4741" s="1"/>
      <c r="I4741" s="1"/>
    </row>
    <row r="4742" spans="8:9" x14ac:dyDescent="0.2">
      <c r="H4742" s="1"/>
      <c r="I4742" s="1"/>
    </row>
    <row r="4743" spans="8:9" x14ac:dyDescent="0.2">
      <c r="H4743" s="1"/>
      <c r="I4743" s="1"/>
    </row>
    <row r="4744" spans="8:9" x14ac:dyDescent="0.2">
      <c r="H4744" s="1"/>
      <c r="I4744" s="1"/>
    </row>
    <row r="4745" spans="8:9" x14ac:dyDescent="0.2">
      <c r="H4745" s="1"/>
      <c r="I4745" s="1"/>
    </row>
    <row r="4746" spans="8:9" x14ac:dyDescent="0.2">
      <c r="H4746" s="1"/>
      <c r="I4746" s="1"/>
    </row>
    <row r="4747" spans="8:9" x14ac:dyDescent="0.2">
      <c r="H4747" s="1"/>
      <c r="I4747" s="1"/>
    </row>
    <row r="4748" spans="8:9" x14ac:dyDescent="0.2">
      <c r="H4748" s="1"/>
      <c r="I4748" s="1"/>
    </row>
    <row r="4749" spans="8:9" x14ac:dyDescent="0.2">
      <c r="H4749" s="1"/>
      <c r="I4749" s="1"/>
    </row>
    <row r="4750" spans="8:9" x14ac:dyDescent="0.2">
      <c r="H4750" s="1"/>
      <c r="I4750" s="1"/>
    </row>
    <row r="4751" spans="8:9" x14ac:dyDescent="0.2">
      <c r="H4751" s="1"/>
      <c r="I4751" s="1"/>
    </row>
    <row r="4752" spans="8:9" x14ac:dyDescent="0.2">
      <c r="H4752" s="1"/>
      <c r="I4752" s="1"/>
    </row>
    <row r="4753" spans="8:9" x14ac:dyDescent="0.2">
      <c r="H4753" s="1"/>
      <c r="I4753" s="1"/>
    </row>
    <row r="4754" spans="8:9" x14ac:dyDescent="0.2">
      <c r="H4754" s="1"/>
      <c r="I4754" s="1"/>
    </row>
    <row r="4755" spans="8:9" x14ac:dyDescent="0.2">
      <c r="H4755" s="1"/>
      <c r="I4755" s="1"/>
    </row>
    <row r="4756" spans="8:9" x14ac:dyDescent="0.2">
      <c r="H4756" s="1"/>
      <c r="I4756" s="1"/>
    </row>
    <row r="4757" spans="8:9" x14ac:dyDescent="0.2">
      <c r="H4757" s="1"/>
      <c r="I4757" s="1"/>
    </row>
    <row r="4758" spans="8:9" x14ac:dyDescent="0.2">
      <c r="H4758" s="1"/>
      <c r="I4758" s="1"/>
    </row>
    <row r="4759" spans="8:9" x14ac:dyDescent="0.2">
      <c r="H4759" s="1"/>
      <c r="I4759" s="1"/>
    </row>
    <row r="4760" spans="8:9" x14ac:dyDescent="0.2">
      <c r="H4760" s="1"/>
      <c r="I4760" s="1"/>
    </row>
    <row r="4761" spans="8:9" x14ac:dyDescent="0.2">
      <c r="H4761" s="1"/>
      <c r="I4761" s="1"/>
    </row>
    <row r="4762" spans="8:9" x14ac:dyDescent="0.2">
      <c r="H4762" s="1"/>
      <c r="I4762" s="1"/>
    </row>
    <row r="4763" spans="8:9" x14ac:dyDescent="0.2">
      <c r="H4763" s="1"/>
      <c r="I4763" s="1"/>
    </row>
    <row r="4764" spans="8:9" x14ac:dyDescent="0.2">
      <c r="H4764" s="1"/>
      <c r="I4764" s="1"/>
    </row>
    <row r="4765" spans="8:9" x14ac:dyDescent="0.2">
      <c r="H4765" s="1"/>
      <c r="I4765" s="1"/>
    </row>
    <row r="4766" spans="8:9" x14ac:dyDescent="0.2">
      <c r="H4766" s="1"/>
      <c r="I4766" s="1"/>
    </row>
    <row r="4767" spans="8:9" x14ac:dyDescent="0.2">
      <c r="H4767" s="1"/>
      <c r="I4767" s="1"/>
    </row>
    <row r="4768" spans="8:9" x14ac:dyDescent="0.2">
      <c r="H4768" s="1"/>
      <c r="I4768" s="1"/>
    </row>
    <row r="4769" spans="8:9" x14ac:dyDescent="0.2">
      <c r="H4769" s="1"/>
      <c r="I4769" s="1"/>
    </row>
    <row r="4770" spans="8:9" x14ac:dyDescent="0.2">
      <c r="H4770" s="1"/>
      <c r="I4770" s="1"/>
    </row>
    <row r="4771" spans="8:9" x14ac:dyDescent="0.2">
      <c r="H4771" s="1"/>
      <c r="I4771" s="1"/>
    </row>
    <row r="4772" spans="8:9" x14ac:dyDescent="0.2">
      <c r="H4772" s="1"/>
      <c r="I4772" s="1"/>
    </row>
    <row r="4773" spans="8:9" x14ac:dyDescent="0.2">
      <c r="H4773" s="1"/>
      <c r="I4773" s="1"/>
    </row>
    <row r="4774" spans="8:9" x14ac:dyDescent="0.2">
      <c r="H4774" s="1"/>
      <c r="I4774" s="1"/>
    </row>
    <row r="4775" spans="8:9" x14ac:dyDescent="0.2">
      <c r="H4775" s="1"/>
      <c r="I4775" s="1"/>
    </row>
    <row r="4776" spans="8:9" x14ac:dyDescent="0.2">
      <c r="H4776" s="1"/>
      <c r="I4776" s="1"/>
    </row>
    <row r="4777" spans="8:9" x14ac:dyDescent="0.2">
      <c r="H4777" s="1"/>
      <c r="I4777" s="1"/>
    </row>
    <row r="4778" spans="8:9" x14ac:dyDescent="0.2">
      <c r="H4778" s="1"/>
      <c r="I4778" s="1"/>
    </row>
    <row r="4779" spans="8:9" x14ac:dyDescent="0.2">
      <c r="H4779" s="1"/>
      <c r="I4779" s="1"/>
    </row>
    <row r="4780" spans="8:9" x14ac:dyDescent="0.2">
      <c r="H4780" s="1"/>
      <c r="I4780" s="1"/>
    </row>
    <row r="4781" spans="8:9" x14ac:dyDescent="0.2">
      <c r="H4781" s="1"/>
      <c r="I4781" s="1"/>
    </row>
    <row r="4782" spans="8:9" x14ac:dyDescent="0.2">
      <c r="H4782" s="1"/>
      <c r="I4782" s="1"/>
    </row>
    <row r="4783" spans="8:9" x14ac:dyDescent="0.2">
      <c r="H4783" s="1"/>
      <c r="I4783" s="1"/>
    </row>
    <row r="4784" spans="8:9" x14ac:dyDescent="0.2">
      <c r="H4784" s="1"/>
      <c r="I4784" s="1"/>
    </row>
    <row r="4785" spans="8:9" x14ac:dyDescent="0.2">
      <c r="H4785" s="1"/>
      <c r="I4785" s="1"/>
    </row>
    <row r="4786" spans="8:9" x14ac:dyDescent="0.2">
      <c r="H4786" s="1"/>
      <c r="I4786" s="1"/>
    </row>
    <row r="4787" spans="8:9" x14ac:dyDescent="0.2">
      <c r="H4787" s="1"/>
      <c r="I4787" s="1"/>
    </row>
    <row r="4788" spans="8:9" x14ac:dyDescent="0.2">
      <c r="H4788" s="1"/>
      <c r="I4788" s="1"/>
    </row>
    <row r="4789" spans="8:9" x14ac:dyDescent="0.2">
      <c r="H4789" s="1"/>
      <c r="I4789" s="1"/>
    </row>
    <row r="4790" spans="8:9" x14ac:dyDescent="0.2">
      <c r="H4790" s="1"/>
      <c r="I4790" s="1"/>
    </row>
    <row r="4791" spans="8:9" x14ac:dyDescent="0.2">
      <c r="H4791" s="1"/>
      <c r="I4791" s="1"/>
    </row>
    <row r="4792" spans="8:9" x14ac:dyDescent="0.2">
      <c r="H4792" s="1"/>
      <c r="I4792" s="1"/>
    </row>
    <row r="4793" spans="8:9" x14ac:dyDescent="0.2">
      <c r="H4793" s="1"/>
      <c r="I4793" s="1"/>
    </row>
    <row r="4794" spans="8:9" x14ac:dyDescent="0.2">
      <c r="H4794" s="1"/>
      <c r="I4794" s="1"/>
    </row>
    <row r="4795" spans="8:9" x14ac:dyDescent="0.2">
      <c r="H4795" s="1"/>
      <c r="I4795" s="1"/>
    </row>
    <row r="4796" spans="8:9" x14ac:dyDescent="0.2">
      <c r="H4796" s="1"/>
      <c r="I4796" s="1"/>
    </row>
    <row r="4797" spans="8:9" x14ac:dyDescent="0.2">
      <c r="H4797" s="1"/>
      <c r="I4797" s="1"/>
    </row>
    <row r="4798" spans="8:9" x14ac:dyDescent="0.2">
      <c r="H4798" s="1"/>
      <c r="I4798" s="1"/>
    </row>
    <row r="4799" spans="8:9" x14ac:dyDescent="0.2">
      <c r="H4799" s="1"/>
      <c r="I4799" s="1"/>
    </row>
    <row r="4800" spans="8:9" x14ac:dyDescent="0.2">
      <c r="H4800" s="1"/>
      <c r="I4800" s="1"/>
    </row>
    <row r="4801" spans="8:9" x14ac:dyDescent="0.2">
      <c r="H4801" s="1"/>
      <c r="I4801" s="1"/>
    </row>
    <row r="4802" spans="8:9" x14ac:dyDescent="0.2">
      <c r="H4802" s="1"/>
      <c r="I4802" s="1"/>
    </row>
    <row r="4803" spans="8:9" x14ac:dyDescent="0.2">
      <c r="H4803" s="1"/>
      <c r="I4803" s="1"/>
    </row>
    <row r="4804" spans="8:9" x14ac:dyDescent="0.2">
      <c r="H4804" s="1"/>
      <c r="I4804" s="1"/>
    </row>
    <row r="4805" spans="8:9" x14ac:dyDescent="0.2">
      <c r="H4805" s="1"/>
      <c r="I4805" s="1"/>
    </row>
    <row r="4806" spans="8:9" x14ac:dyDescent="0.2">
      <c r="H4806" s="1"/>
      <c r="I4806" s="1"/>
    </row>
    <row r="4807" spans="8:9" x14ac:dyDescent="0.2">
      <c r="H4807" s="1"/>
      <c r="I4807" s="1"/>
    </row>
    <row r="4808" spans="8:9" x14ac:dyDescent="0.2">
      <c r="H4808" s="1"/>
      <c r="I4808" s="1"/>
    </row>
    <row r="4809" spans="8:9" x14ac:dyDescent="0.2">
      <c r="H4809" s="1"/>
      <c r="I4809" s="1"/>
    </row>
    <row r="4810" spans="8:9" x14ac:dyDescent="0.2">
      <c r="H4810" s="1"/>
      <c r="I4810" s="1"/>
    </row>
    <row r="4811" spans="8:9" x14ac:dyDescent="0.2">
      <c r="H4811" s="1"/>
      <c r="I4811" s="1"/>
    </row>
    <row r="4812" spans="8:9" x14ac:dyDescent="0.2">
      <c r="H4812" s="1"/>
      <c r="I4812" s="1"/>
    </row>
    <row r="4813" spans="8:9" x14ac:dyDescent="0.2">
      <c r="H4813" s="1"/>
      <c r="I4813" s="1"/>
    </row>
    <row r="4814" spans="8:9" x14ac:dyDescent="0.2">
      <c r="H4814" s="1"/>
      <c r="I4814" s="1"/>
    </row>
    <row r="4815" spans="8:9" x14ac:dyDescent="0.2">
      <c r="H4815" s="1"/>
      <c r="I4815" s="1"/>
    </row>
    <row r="4816" spans="8:9" x14ac:dyDescent="0.2">
      <c r="H4816" s="1"/>
      <c r="I4816" s="1"/>
    </row>
    <row r="4817" spans="8:9" x14ac:dyDescent="0.2">
      <c r="H4817" s="1"/>
      <c r="I4817" s="1"/>
    </row>
    <row r="4818" spans="8:9" x14ac:dyDescent="0.2">
      <c r="H4818" s="1"/>
      <c r="I4818" s="1"/>
    </row>
    <row r="4819" spans="8:9" x14ac:dyDescent="0.2">
      <c r="H4819" s="1"/>
      <c r="I4819" s="1"/>
    </row>
    <row r="4820" spans="8:9" x14ac:dyDescent="0.2">
      <c r="H4820" s="1"/>
      <c r="I4820" s="1"/>
    </row>
    <row r="4821" spans="8:9" x14ac:dyDescent="0.2">
      <c r="H4821" s="1"/>
      <c r="I4821" s="1"/>
    </row>
    <row r="4822" spans="8:9" x14ac:dyDescent="0.2">
      <c r="H4822" s="1"/>
      <c r="I4822" s="1"/>
    </row>
    <row r="4823" spans="8:9" x14ac:dyDescent="0.2">
      <c r="H4823" s="1"/>
      <c r="I4823" s="1"/>
    </row>
    <row r="4824" spans="8:9" x14ac:dyDescent="0.2">
      <c r="H4824" s="1"/>
      <c r="I4824" s="1"/>
    </row>
    <row r="4825" spans="8:9" x14ac:dyDescent="0.2">
      <c r="H4825" s="1"/>
      <c r="I4825" s="1"/>
    </row>
    <row r="4826" spans="8:9" x14ac:dyDescent="0.2">
      <c r="H4826" s="1"/>
      <c r="I4826" s="1"/>
    </row>
    <row r="4827" spans="8:9" x14ac:dyDescent="0.2">
      <c r="H4827" s="1"/>
      <c r="I4827" s="1"/>
    </row>
    <row r="4828" spans="8:9" x14ac:dyDescent="0.2">
      <c r="H4828" s="1"/>
      <c r="I4828" s="1"/>
    </row>
    <row r="4829" spans="8:9" x14ac:dyDescent="0.2">
      <c r="H4829" s="1"/>
      <c r="I4829" s="1"/>
    </row>
    <row r="4830" spans="8:9" x14ac:dyDescent="0.2">
      <c r="H4830" s="1"/>
      <c r="I4830" s="1"/>
    </row>
    <row r="4831" spans="8:9" x14ac:dyDescent="0.2">
      <c r="H4831" s="1"/>
      <c r="I4831" s="1"/>
    </row>
    <row r="4832" spans="8:9" x14ac:dyDescent="0.2">
      <c r="H4832" s="1"/>
      <c r="I4832" s="1"/>
    </row>
    <row r="4833" spans="8:9" x14ac:dyDescent="0.2">
      <c r="H4833" s="1"/>
      <c r="I4833" s="1"/>
    </row>
    <row r="4834" spans="8:9" x14ac:dyDescent="0.2">
      <c r="H4834" s="1"/>
      <c r="I4834" s="1"/>
    </row>
    <row r="4835" spans="8:9" x14ac:dyDescent="0.2">
      <c r="H4835" s="1"/>
      <c r="I4835" s="1"/>
    </row>
    <row r="4836" spans="8:9" x14ac:dyDescent="0.2">
      <c r="H4836" s="1"/>
      <c r="I4836" s="1"/>
    </row>
    <row r="4837" spans="8:9" x14ac:dyDescent="0.2">
      <c r="H4837" s="1"/>
      <c r="I4837" s="1"/>
    </row>
    <row r="4838" spans="8:9" x14ac:dyDescent="0.2">
      <c r="H4838" s="1"/>
      <c r="I4838" s="1"/>
    </row>
    <row r="4839" spans="8:9" x14ac:dyDescent="0.2">
      <c r="H4839" s="1"/>
      <c r="I4839" s="1"/>
    </row>
    <row r="4840" spans="8:9" x14ac:dyDescent="0.2">
      <c r="H4840" s="1"/>
      <c r="I4840" s="1"/>
    </row>
    <row r="4841" spans="8:9" x14ac:dyDescent="0.2">
      <c r="H4841" s="1"/>
      <c r="I4841" s="1"/>
    </row>
    <row r="4842" spans="8:9" x14ac:dyDescent="0.2">
      <c r="H4842" s="1"/>
      <c r="I4842" s="1"/>
    </row>
    <row r="4843" spans="8:9" x14ac:dyDescent="0.2">
      <c r="H4843" s="1"/>
      <c r="I4843" s="1"/>
    </row>
    <row r="4844" spans="8:9" x14ac:dyDescent="0.2">
      <c r="H4844" s="1"/>
      <c r="I4844" s="1"/>
    </row>
    <row r="4845" spans="8:9" x14ac:dyDescent="0.2">
      <c r="H4845" s="1"/>
      <c r="I4845" s="1"/>
    </row>
    <row r="4846" spans="8:9" x14ac:dyDescent="0.2">
      <c r="H4846" s="1"/>
      <c r="I4846" s="1"/>
    </row>
    <row r="4847" spans="8:9" x14ac:dyDescent="0.2">
      <c r="H4847" s="1"/>
      <c r="I4847" s="1"/>
    </row>
    <row r="4848" spans="8:9" x14ac:dyDescent="0.2">
      <c r="H4848" s="1"/>
      <c r="I4848" s="1"/>
    </row>
    <row r="4849" spans="8:9" x14ac:dyDescent="0.2">
      <c r="H4849" s="1"/>
      <c r="I4849" s="1"/>
    </row>
    <row r="4850" spans="8:9" x14ac:dyDescent="0.2">
      <c r="H4850" s="1"/>
      <c r="I4850" s="1"/>
    </row>
    <row r="4851" spans="8:9" x14ac:dyDescent="0.2">
      <c r="H4851" s="1"/>
      <c r="I4851" s="1"/>
    </row>
    <row r="4852" spans="8:9" x14ac:dyDescent="0.2">
      <c r="H4852" s="1"/>
      <c r="I4852" s="1"/>
    </row>
    <row r="4853" spans="8:9" x14ac:dyDescent="0.2">
      <c r="H4853" s="1"/>
      <c r="I4853" s="1"/>
    </row>
    <row r="4854" spans="8:9" x14ac:dyDescent="0.2">
      <c r="H4854" s="1"/>
      <c r="I4854" s="1"/>
    </row>
    <row r="4855" spans="8:9" x14ac:dyDescent="0.2">
      <c r="H4855" s="1"/>
      <c r="I4855" s="1"/>
    </row>
    <row r="4856" spans="8:9" x14ac:dyDescent="0.2">
      <c r="H4856" s="1"/>
      <c r="I4856" s="1"/>
    </row>
    <row r="4857" spans="8:9" x14ac:dyDescent="0.2">
      <c r="H4857" s="1"/>
      <c r="I4857" s="1"/>
    </row>
    <row r="4858" spans="8:9" x14ac:dyDescent="0.2">
      <c r="H4858" s="1"/>
      <c r="I4858" s="1"/>
    </row>
    <row r="4859" spans="8:9" x14ac:dyDescent="0.2">
      <c r="H4859" s="1"/>
      <c r="I4859" s="1"/>
    </row>
    <row r="4860" spans="8:9" x14ac:dyDescent="0.2">
      <c r="H4860" s="1"/>
      <c r="I4860" s="1"/>
    </row>
    <row r="4861" spans="8:9" x14ac:dyDescent="0.2">
      <c r="H4861" s="1"/>
      <c r="I4861" s="1"/>
    </row>
    <row r="4862" spans="8:9" x14ac:dyDescent="0.2">
      <c r="H4862" s="1"/>
      <c r="I4862" s="1"/>
    </row>
    <row r="4863" spans="8:9" x14ac:dyDescent="0.2">
      <c r="H4863" s="1"/>
      <c r="I4863" s="1"/>
    </row>
    <row r="4864" spans="8:9" x14ac:dyDescent="0.2">
      <c r="H4864" s="1"/>
      <c r="I4864" s="1"/>
    </row>
    <row r="4865" spans="8:9" x14ac:dyDescent="0.2">
      <c r="H4865" s="1"/>
      <c r="I4865" s="1"/>
    </row>
    <row r="4866" spans="8:9" x14ac:dyDescent="0.2">
      <c r="H4866" s="1"/>
      <c r="I4866" s="1"/>
    </row>
    <row r="4867" spans="8:9" x14ac:dyDescent="0.2">
      <c r="H4867" s="1"/>
      <c r="I4867" s="1"/>
    </row>
    <row r="4868" spans="8:9" x14ac:dyDescent="0.2">
      <c r="H4868" s="1"/>
      <c r="I4868" s="1"/>
    </row>
    <row r="4869" spans="8:9" x14ac:dyDescent="0.2">
      <c r="H4869" s="1"/>
      <c r="I4869" s="1"/>
    </row>
    <row r="4870" spans="8:9" x14ac:dyDescent="0.2">
      <c r="H4870" s="1"/>
      <c r="I4870" s="1"/>
    </row>
    <row r="4871" spans="8:9" x14ac:dyDescent="0.2">
      <c r="H4871" s="1"/>
      <c r="I4871" s="1"/>
    </row>
    <row r="4872" spans="8:9" x14ac:dyDescent="0.2">
      <c r="H4872" s="1"/>
      <c r="I4872" s="1"/>
    </row>
    <row r="4873" spans="8:9" x14ac:dyDescent="0.2">
      <c r="H4873" s="1"/>
      <c r="I4873" s="1"/>
    </row>
    <row r="4874" spans="8:9" x14ac:dyDescent="0.2">
      <c r="H4874" s="1"/>
      <c r="I4874" s="1"/>
    </row>
    <row r="4875" spans="8:9" x14ac:dyDescent="0.2">
      <c r="H4875" s="1"/>
      <c r="I4875" s="1"/>
    </row>
    <row r="4876" spans="8:9" x14ac:dyDescent="0.2">
      <c r="H4876" s="1"/>
      <c r="I4876" s="1"/>
    </row>
    <row r="4877" spans="8:9" x14ac:dyDescent="0.2">
      <c r="H4877" s="1"/>
      <c r="I4877" s="1"/>
    </row>
    <row r="4878" spans="8:9" x14ac:dyDescent="0.2">
      <c r="H4878" s="1"/>
      <c r="I4878" s="1"/>
    </row>
    <row r="4879" spans="8:9" x14ac:dyDescent="0.2">
      <c r="H4879" s="1"/>
      <c r="I4879" s="1"/>
    </row>
    <row r="4880" spans="8:9" x14ac:dyDescent="0.2">
      <c r="H4880" s="1"/>
      <c r="I4880" s="1"/>
    </row>
    <row r="4881" spans="8:9" x14ac:dyDescent="0.2">
      <c r="H4881" s="1"/>
      <c r="I4881" s="1"/>
    </row>
    <row r="4882" spans="8:9" x14ac:dyDescent="0.2">
      <c r="H4882" s="1"/>
      <c r="I4882" s="1"/>
    </row>
    <row r="4883" spans="8:9" x14ac:dyDescent="0.2">
      <c r="H4883" s="1"/>
      <c r="I4883" s="1"/>
    </row>
    <row r="4884" spans="8:9" x14ac:dyDescent="0.2">
      <c r="H4884" s="1"/>
      <c r="I4884" s="1"/>
    </row>
    <row r="4885" spans="8:9" x14ac:dyDescent="0.2">
      <c r="H4885" s="1"/>
      <c r="I4885" s="1"/>
    </row>
    <row r="4886" spans="8:9" x14ac:dyDescent="0.2">
      <c r="H4886" s="1"/>
      <c r="I4886" s="1"/>
    </row>
    <row r="4887" spans="8:9" x14ac:dyDescent="0.2">
      <c r="H4887" s="1"/>
      <c r="I4887" s="1"/>
    </row>
    <row r="4888" spans="8:9" x14ac:dyDescent="0.2">
      <c r="H4888" s="1"/>
      <c r="I4888" s="1"/>
    </row>
    <row r="4889" spans="8:9" x14ac:dyDescent="0.2">
      <c r="H4889" s="1"/>
      <c r="I4889" s="1"/>
    </row>
    <row r="4890" spans="8:9" x14ac:dyDescent="0.2">
      <c r="H4890" s="1"/>
      <c r="I4890" s="1"/>
    </row>
    <row r="4891" spans="8:9" x14ac:dyDescent="0.2">
      <c r="H4891" s="1"/>
      <c r="I4891" s="1"/>
    </row>
    <row r="4892" spans="8:9" x14ac:dyDescent="0.2">
      <c r="H4892" s="1"/>
      <c r="I4892" s="1"/>
    </row>
    <row r="4893" spans="8:9" x14ac:dyDescent="0.2">
      <c r="H4893" s="1"/>
      <c r="I4893" s="1"/>
    </row>
    <row r="4894" spans="8:9" x14ac:dyDescent="0.2">
      <c r="H4894" s="1"/>
      <c r="I4894" s="1"/>
    </row>
    <row r="4895" spans="8:9" x14ac:dyDescent="0.2">
      <c r="H4895" s="1"/>
      <c r="I4895" s="1"/>
    </row>
    <row r="4896" spans="8:9" x14ac:dyDescent="0.2">
      <c r="H4896" s="1"/>
      <c r="I4896" s="1"/>
    </row>
    <row r="4897" spans="8:9" x14ac:dyDescent="0.2">
      <c r="H4897" s="1"/>
      <c r="I4897" s="1"/>
    </row>
    <row r="4898" spans="8:9" x14ac:dyDescent="0.2">
      <c r="H4898" s="1"/>
      <c r="I4898" s="1"/>
    </row>
    <row r="4899" spans="8:9" x14ac:dyDescent="0.2">
      <c r="H4899" s="1"/>
      <c r="I4899" s="1"/>
    </row>
    <row r="4900" spans="8:9" x14ac:dyDescent="0.2">
      <c r="H4900" s="1"/>
      <c r="I4900" s="1"/>
    </row>
    <row r="4901" spans="8:9" x14ac:dyDescent="0.2">
      <c r="H4901" s="1"/>
      <c r="I4901" s="1"/>
    </row>
    <row r="4902" spans="8:9" x14ac:dyDescent="0.2">
      <c r="H4902" s="1"/>
      <c r="I4902" s="1"/>
    </row>
    <row r="4903" spans="8:9" x14ac:dyDescent="0.2">
      <c r="H4903" s="1"/>
      <c r="I4903" s="1"/>
    </row>
    <row r="4904" spans="8:9" x14ac:dyDescent="0.2">
      <c r="H4904" s="1"/>
      <c r="I4904" s="1"/>
    </row>
    <row r="4905" spans="8:9" x14ac:dyDescent="0.2">
      <c r="H4905" s="1"/>
      <c r="I4905" s="1"/>
    </row>
    <row r="4906" spans="8:9" x14ac:dyDescent="0.2">
      <c r="H4906" s="1"/>
      <c r="I4906" s="1"/>
    </row>
    <row r="4907" spans="8:9" x14ac:dyDescent="0.2">
      <c r="H4907" s="1"/>
      <c r="I4907" s="1"/>
    </row>
    <row r="4908" spans="8:9" x14ac:dyDescent="0.2">
      <c r="H4908" s="1"/>
      <c r="I4908" s="1"/>
    </row>
    <row r="4909" spans="8:9" x14ac:dyDescent="0.2">
      <c r="H4909" s="1"/>
      <c r="I4909" s="1"/>
    </row>
    <row r="4910" spans="8:9" x14ac:dyDescent="0.2">
      <c r="H4910" s="1"/>
      <c r="I4910" s="1"/>
    </row>
    <row r="4911" spans="8:9" x14ac:dyDescent="0.2">
      <c r="H4911" s="1"/>
      <c r="I4911" s="1"/>
    </row>
    <row r="4912" spans="8:9" x14ac:dyDescent="0.2">
      <c r="H4912" s="1"/>
      <c r="I4912" s="1"/>
    </row>
    <row r="4913" spans="8:9" x14ac:dyDescent="0.2">
      <c r="H4913" s="1"/>
      <c r="I4913" s="1"/>
    </row>
    <row r="4914" spans="8:9" x14ac:dyDescent="0.2">
      <c r="H4914" s="1"/>
      <c r="I4914" s="1"/>
    </row>
    <row r="4915" spans="8:9" x14ac:dyDescent="0.2">
      <c r="H4915" s="1"/>
      <c r="I4915" s="1"/>
    </row>
    <row r="4916" spans="8:9" x14ac:dyDescent="0.2">
      <c r="H4916" s="1"/>
      <c r="I4916" s="1"/>
    </row>
    <row r="4917" spans="8:9" x14ac:dyDescent="0.2">
      <c r="H4917" s="1"/>
      <c r="I4917" s="1"/>
    </row>
    <row r="4918" spans="8:9" x14ac:dyDescent="0.2">
      <c r="H4918" s="1"/>
      <c r="I4918" s="1"/>
    </row>
    <row r="4919" spans="8:9" x14ac:dyDescent="0.2">
      <c r="H4919" s="1"/>
      <c r="I4919" s="1"/>
    </row>
    <row r="4920" spans="8:9" x14ac:dyDescent="0.2">
      <c r="H4920" s="1"/>
      <c r="I4920" s="1"/>
    </row>
    <row r="4921" spans="8:9" x14ac:dyDescent="0.2">
      <c r="H4921" s="1"/>
      <c r="I4921" s="1"/>
    </row>
    <row r="4922" spans="8:9" x14ac:dyDescent="0.2">
      <c r="H4922" s="1"/>
      <c r="I4922" s="1"/>
    </row>
    <row r="4923" spans="8:9" x14ac:dyDescent="0.2">
      <c r="H4923" s="1"/>
      <c r="I4923" s="1"/>
    </row>
    <row r="4924" spans="8:9" x14ac:dyDescent="0.2">
      <c r="H4924" s="1"/>
      <c r="I4924" s="1"/>
    </row>
    <row r="4925" spans="8:9" x14ac:dyDescent="0.2">
      <c r="H4925" s="1"/>
      <c r="I4925" s="1"/>
    </row>
    <row r="4926" spans="8:9" x14ac:dyDescent="0.2">
      <c r="H4926" s="1"/>
      <c r="I4926" s="1"/>
    </row>
    <row r="4927" spans="8:9" x14ac:dyDescent="0.2">
      <c r="H4927" s="1"/>
      <c r="I4927" s="1"/>
    </row>
    <row r="4928" spans="8:9" x14ac:dyDescent="0.2">
      <c r="H4928" s="1"/>
      <c r="I4928" s="1"/>
    </row>
    <row r="4929" spans="8:9" x14ac:dyDescent="0.2">
      <c r="H4929" s="1"/>
      <c r="I4929" s="1"/>
    </row>
    <row r="4930" spans="8:9" x14ac:dyDescent="0.2">
      <c r="H4930" s="1"/>
      <c r="I4930" s="1"/>
    </row>
    <row r="4931" spans="8:9" x14ac:dyDescent="0.2">
      <c r="H4931" s="1"/>
      <c r="I4931" s="1"/>
    </row>
    <row r="4932" spans="8:9" x14ac:dyDescent="0.2">
      <c r="H4932" s="1"/>
      <c r="I4932" s="1"/>
    </row>
    <row r="4933" spans="8:9" x14ac:dyDescent="0.2">
      <c r="H4933" s="1"/>
      <c r="I4933" s="1"/>
    </row>
    <row r="4934" spans="8:9" x14ac:dyDescent="0.2">
      <c r="H4934" s="1"/>
      <c r="I4934" s="1"/>
    </row>
    <row r="4935" spans="8:9" x14ac:dyDescent="0.2">
      <c r="H4935" s="1"/>
      <c r="I4935" s="1"/>
    </row>
    <row r="4936" spans="8:9" x14ac:dyDescent="0.2">
      <c r="H4936" s="1"/>
      <c r="I4936" s="1"/>
    </row>
    <row r="4937" spans="8:9" x14ac:dyDescent="0.2">
      <c r="H4937" s="1"/>
      <c r="I4937" s="1"/>
    </row>
    <row r="4938" spans="8:9" x14ac:dyDescent="0.2">
      <c r="H4938" s="1"/>
      <c r="I4938" s="1"/>
    </row>
    <row r="4939" spans="8:9" x14ac:dyDescent="0.2">
      <c r="H4939" s="1"/>
      <c r="I4939" s="1"/>
    </row>
    <row r="4940" spans="8:9" x14ac:dyDescent="0.2">
      <c r="H4940" s="1"/>
      <c r="I4940" s="1"/>
    </row>
    <row r="4941" spans="8:9" x14ac:dyDescent="0.2">
      <c r="H4941" s="1"/>
      <c r="I4941" s="1"/>
    </row>
    <row r="4942" spans="8:9" x14ac:dyDescent="0.2">
      <c r="H4942" s="1"/>
      <c r="I4942" s="1"/>
    </row>
    <row r="4943" spans="8:9" x14ac:dyDescent="0.2">
      <c r="H4943" s="1"/>
      <c r="I4943" s="1"/>
    </row>
    <row r="4944" spans="8:9" x14ac:dyDescent="0.2">
      <c r="H4944" s="1"/>
      <c r="I4944" s="1"/>
    </row>
    <row r="4945" spans="8:9" x14ac:dyDescent="0.2">
      <c r="H4945" s="1"/>
      <c r="I4945" s="1"/>
    </row>
    <row r="4946" spans="8:9" x14ac:dyDescent="0.2">
      <c r="H4946" s="1"/>
      <c r="I4946" s="1"/>
    </row>
    <row r="4947" spans="8:9" x14ac:dyDescent="0.2">
      <c r="H4947" s="1"/>
      <c r="I4947" s="1"/>
    </row>
    <row r="4948" spans="8:9" x14ac:dyDescent="0.2">
      <c r="H4948" s="1"/>
      <c r="I4948" s="1"/>
    </row>
    <row r="4949" spans="8:9" x14ac:dyDescent="0.2">
      <c r="H4949" s="1"/>
      <c r="I4949" s="1"/>
    </row>
    <row r="4950" spans="8:9" x14ac:dyDescent="0.2">
      <c r="H4950" s="1"/>
      <c r="I4950" s="1"/>
    </row>
    <row r="4951" spans="8:9" x14ac:dyDescent="0.2">
      <c r="H4951" s="1"/>
      <c r="I4951" s="1"/>
    </row>
    <row r="4952" spans="8:9" x14ac:dyDescent="0.2">
      <c r="H4952" s="1"/>
      <c r="I4952" s="1"/>
    </row>
    <row r="4953" spans="8:9" x14ac:dyDescent="0.2">
      <c r="H4953" s="1"/>
      <c r="I4953" s="1"/>
    </row>
    <row r="4954" spans="8:9" x14ac:dyDescent="0.2">
      <c r="H4954" s="1"/>
      <c r="I4954" s="1"/>
    </row>
    <row r="4955" spans="8:9" x14ac:dyDescent="0.2">
      <c r="H4955" s="1"/>
      <c r="I4955" s="1"/>
    </row>
    <row r="4956" spans="8:9" x14ac:dyDescent="0.2">
      <c r="H4956" s="1"/>
      <c r="I4956" s="1"/>
    </row>
    <row r="4957" spans="8:9" x14ac:dyDescent="0.2">
      <c r="H4957" s="1"/>
      <c r="I4957" s="1"/>
    </row>
    <row r="4958" spans="8:9" x14ac:dyDescent="0.2">
      <c r="H4958" s="1"/>
      <c r="I4958" s="1"/>
    </row>
    <row r="4959" spans="8:9" x14ac:dyDescent="0.2">
      <c r="H4959" s="1"/>
      <c r="I4959" s="1"/>
    </row>
    <row r="4960" spans="8:9" x14ac:dyDescent="0.2">
      <c r="H4960" s="1"/>
      <c r="I4960" s="1"/>
    </row>
    <row r="4961" spans="8:9" x14ac:dyDescent="0.2">
      <c r="H4961" s="1"/>
      <c r="I4961" s="1"/>
    </row>
    <row r="4962" spans="8:9" x14ac:dyDescent="0.2">
      <c r="H4962" s="1"/>
      <c r="I4962" s="1"/>
    </row>
    <row r="4963" spans="8:9" x14ac:dyDescent="0.2">
      <c r="H4963" s="1"/>
      <c r="I4963" s="1"/>
    </row>
    <row r="4964" spans="8:9" x14ac:dyDescent="0.2">
      <c r="H4964" s="1"/>
      <c r="I4964" s="1"/>
    </row>
    <row r="4965" spans="8:9" x14ac:dyDescent="0.2">
      <c r="H4965" s="1"/>
      <c r="I4965" s="1"/>
    </row>
    <row r="4966" spans="8:9" x14ac:dyDescent="0.2">
      <c r="H4966" s="1"/>
      <c r="I4966" s="1"/>
    </row>
    <row r="4967" spans="8:9" x14ac:dyDescent="0.2">
      <c r="H4967" s="1"/>
      <c r="I4967" s="1"/>
    </row>
    <row r="4968" spans="8:9" x14ac:dyDescent="0.2">
      <c r="H4968" s="1"/>
      <c r="I4968" s="1"/>
    </row>
    <row r="4969" spans="8:9" x14ac:dyDescent="0.2">
      <c r="H4969" s="1"/>
      <c r="I4969" s="1"/>
    </row>
    <row r="4970" spans="8:9" x14ac:dyDescent="0.2">
      <c r="H4970" s="1"/>
      <c r="I4970" s="1"/>
    </row>
    <row r="4971" spans="8:9" x14ac:dyDescent="0.2">
      <c r="H4971" s="1"/>
      <c r="I4971" s="1"/>
    </row>
    <row r="4972" spans="8:9" x14ac:dyDescent="0.2">
      <c r="H4972" s="1"/>
      <c r="I4972" s="1"/>
    </row>
    <row r="4973" spans="8:9" x14ac:dyDescent="0.2">
      <c r="H4973" s="1"/>
      <c r="I4973" s="1"/>
    </row>
    <row r="4974" spans="8:9" x14ac:dyDescent="0.2">
      <c r="H4974" s="1"/>
      <c r="I4974" s="1"/>
    </row>
    <row r="4975" spans="8:9" x14ac:dyDescent="0.2">
      <c r="H4975" s="1"/>
      <c r="I4975" s="1"/>
    </row>
    <row r="4976" spans="8:9" x14ac:dyDescent="0.2">
      <c r="H4976" s="1"/>
      <c r="I4976" s="1"/>
    </row>
    <row r="4977" spans="8:9" x14ac:dyDescent="0.2">
      <c r="H4977" s="1"/>
      <c r="I4977" s="1"/>
    </row>
    <row r="4978" spans="8:9" x14ac:dyDescent="0.2">
      <c r="H4978" s="1"/>
      <c r="I4978" s="1"/>
    </row>
    <row r="4979" spans="8:9" x14ac:dyDescent="0.2">
      <c r="H4979" s="1"/>
      <c r="I4979" s="1"/>
    </row>
    <row r="4980" spans="8:9" x14ac:dyDescent="0.2">
      <c r="H4980" s="1"/>
      <c r="I4980" s="1"/>
    </row>
    <row r="4981" spans="8:9" x14ac:dyDescent="0.2">
      <c r="H4981" s="1"/>
      <c r="I4981" s="1"/>
    </row>
    <row r="4982" spans="8:9" x14ac:dyDescent="0.2">
      <c r="H4982" s="1"/>
      <c r="I4982" s="1"/>
    </row>
    <row r="4983" spans="8:9" x14ac:dyDescent="0.2">
      <c r="H4983" s="1"/>
      <c r="I4983" s="1"/>
    </row>
    <row r="4984" spans="8:9" x14ac:dyDescent="0.2">
      <c r="H4984" s="1"/>
      <c r="I4984" s="1"/>
    </row>
    <row r="4985" spans="8:9" x14ac:dyDescent="0.2">
      <c r="H4985" s="1"/>
      <c r="I4985" s="1"/>
    </row>
    <row r="4986" spans="8:9" x14ac:dyDescent="0.2">
      <c r="H4986" s="1"/>
      <c r="I4986" s="1"/>
    </row>
    <row r="4987" spans="8:9" x14ac:dyDescent="0.2">
      <c r="H4987" s="1"/>
      <c r="I4987" s="1"/>
    </row>
    <row r="4988" spans="8:9" x14ac:dyDescent="0.2">
      <c r="H4988" s="1"/>
      <c r="I4988" s="1"/>
    </row>
    <row r="4989" spans="8:9" x14ac:dyDescent="0.2">
      <c r="H4989" s="1"/>
      <c r="I4989" s="1"/>
    </row>
    <row r="4990" spans="8:9" x14ac:dyDescent="0.2">
      <c r="H4990" s="1"/>
      <c r="I4990" s="1"/>
    </row>
    <row r="4991" spans="8:9" x14ac:dyDescent="0.2">
      <c r="H4991" s="1"/>
      <c r="I4991" s="1"/>
    </row>
    <row r="4992" spans="8:9" x14ac:dyDescent="0.2">
      <c r="H4992" s="1"/>
      <c r="I4992" s="1"/>
    </row>
    <row r="4993" spans="8:9" x14ac:dyDescent="0.2">
      <c r="H4993" s="1"/>
      <c r="I4993" s="1"/>
    </row>
    <row r="4994" spans="8:9" x14ac:dyDescent="0.2">
      <c r="H4994" s="1"/>
      <c r="I4994" s="1"/>
    </row>
    <row r="4995" spans="8:9" x14ac:dyDescent="0.2">
      <c r="H4995" s="1"/>
      <c r="I4995" s="1"/>
    </row>
    <row r="4996" spans="8:9" x14ac:dyDescent="0.2">
      <c r="H4996" s="1"/>
      <c r="I4996" s="1"/>
    </row>
    <row r="4997" spans="8:9" x14ac:dyDescent="0.2">
      <c r="H4997" s="1"/>
      <c r="I4997" s="1"/>
    </row>
    <row r="4998" spans="8:9" x14ac:dyDescent="0.2">
      <c r="H4998" s="1"/>
      <c r="I4998" s="1"/>
    </row>
    <row r="4999" spans="8:9" x14ac:dyDescent="0.2">
      <c r="H4999" s="1"/>
      <c r="I4999" s="1"/>
    </row>
    <row r="5000" spans="8:9" x14ac:dyDescent="0.2">
      <c r="H5000" s="1"/>
      <c r="I5000" s="1"/>
    </row>
    <row r="5001" spans="8:9" x14ac:dyDescent="0.2">
      <c r="H5001" s="1"/>
      <c r="I5001" s="1"/>
    </row>
    <row r="5002" spans="8:9" x14ac:dyDescent="0.2">
      <c r="H5002" s="1"/>
      <c r="I5002" s="1"/>
    </row>
    <row r="5003" spans="8:9" x14ac:dyDescent="0.2">
      <c r="H5003" s="1"/>
      <c r="I5003" s="1"/>
    </row>
    <row r="5004" spans="8:9" x14ac:dyDescent="0.2">
      <c r="H5004" s="1"/>
      <c r="I5004" s="1"/>
    </row>
    <row r="5005" spans="8:9" x14ac:dyDescent="0.2">
      <c r="H5005" s="1"/>
      <c r="I5005" s="1"/>
    </row>
    <row r="5006" spans="8:9" x14ac:dyDescent="0.2">
      <c r="H5006" s="1"/>
      <c r="I5006" s="1"/>
    </row>
    <row r="5007" spans="8:9" x14ac:dyDescent="0.2">
      <c r="H5007" s="1"/>
      <c r="I5007" s="1"/>
    </row>
    <row r="5008" spans="8:9" x14ac:dyDescent="0.2">
      <c r="H5008" s="1"/>
      <c r="I5008" s="1"/>
    </row>
    <row r="5009" spans="8:9" x14ac:dyDescent="0.2">
      <c r="H5009" s="1"/>
      <c r="I5009" s="1"/>
    </row>
    <row r="5010" spans="8:9" x14ac:dyDescent="0.2">
      <c r="H5010" s="1"/>
      <c r="I5010" s="1"/>
    </row>
    <row r="5011" spans="8:9" x14ac:dyDescent="0.2">
      <c r="H5011" s="1"/>
      <c r="I5011" s="1"/>
    </row>
    <row r="5012" spans="8:9" x14ac:dyDescent="0.2">
      <c r="H5012" s="1"/>
      <c r="I5012" s="1"/>
    </row>
    <row r="5013" spans="8:9" x14ac:dyDescent="0.2">
      <c r="H5013" s="1"/>
      <c r="I5013" s="1"/>
    </row>
    <row r="5014" spans="8:9" x14ac:dyDescent="0.2">
      <c r="H5014" s="1"/>
      <c r="I5014" s="1"/>
    </row>
    <row r="5015" spans="8:9" x14ac:dyDescent="0.2">
      <c r="H5015" s="1"/>
      <c r="I5015" s="1"/>
    </row>
    <row r="5016" spans="8:9" x14ac:dyDescent="0.2">
      <c r="H5016" s="1"/>
      <c r="I5016" s="1"/>
    </row>
    <row r="5017" spans="8:9" x14ac:dyDescent="0.2">
      <c r="H5017" s="1"/>
      <c r="I5017" s="1"/>
    </row>
    <row r="5018" spans="8:9" x14ac:dyDescent="0.2">
      <c r="H5018" s="1"/>
      <c r="I5018" s="1"/>
    </row>
    <row r="5019" spans="8:9" x14ac:dyDescent="0.2">
      <c r="H5019" s="1"/>
      <c r="I5019" s="1"/>
    </row>
    <row r="5020" spans="8:9" x14ac:dyDescent="0.2">
      <c r="H5020" s="1"/>
      <c r="I5020" s="1"/>
    </row>
    <row r="5021" spans="8:9" x14ac:dyDescent="0.2">
      <c r="H5021" s="1"/>
      <c r="I5021" s="1"/>
    </row>
    <row r="5022" spans="8:9" x14ac:dyDescent="0.2">
      <c r="H5022" s="1"/>
      <c r="I5022" s="1"/>
    </row>
    <row r="5023" spans="8:9" x14ac:dyDescent="0.2">
      <c r="H5023" s="1"/>
      <c r="I5023" s="1"/>
    </row>
    <row r="5024" spans="8:9" x14ac:dyDescent="0.2">
      <c r="H5024" s="1"/>
      <c r="I5024" s="1"/>
    </row>
    <row r="5025" spans="8:9" x14ac:dyDescent="0.2">
      <c r="H5025" s="1"/>
      <c r="I5025" s="1"/>
    </row>
    <row r="5026" spans="8:9" x14ac:dyDescent="0.2">
      <c r="H5026" s="1"/>
      <c r="I5026" s="1"/>
    </row>
    <row r="5027" spans="8:9" x14ac:dyDescent="0.2">
      <c r="H5027" s="1"/>
      <c r="I5027" s="1"/>
    </row>
    <row r="5028" spans="8:9" x14ac:dyDescent="0.2">
      <c r="H5028" s="1"/>
      <c r="I5028" s="1"/>
    </row>
    <row r="5029" spans="8:9" x14ac:dyDescent="0.2">
      <c r="H5029" s="1"/>
      <c r="I5029" s="1"/>
    </row>
    <row r="5030" spans="8:9" x14ac:dyDescent="0.2">
      <c r="H5030" s="1"/>
      <c r="I5030" s="1"/>
    </row>
    <row r="5031" spans="8:9" x14ac:dyDescent="0.2">
      <c r="H5031" s="1"/>
      <c r="I5031" s="1"/>
    </row>
    <row r="5032" spans="8:9" x14ac:dyDescent="0.2">
      <c r="H5032" s="1"/>
      <c r="I5032" s="1"/>
    </row>
    <row r="5033" spans="8:9" x14ac:dyDescent="0.2">
      <c r="H5033" s="1"/>
      <c r="I5033" s="1"/>
    </row>
    <row r="5034" spans="8:9" x14ac:dyDescent="0.2">
      <c r="H5034" s="1"/>
      <c r="I5034" s="1"/>
    </row>
    <row r="5035" spans="8:9" x14ac:dyDescent="0.2">
      <c r="H5035" s="1"/>
      <c r="I5035" s="1"/>
    </row>
    <row r="5036" spans="8:9" x14ac:dyDescent="0.2">
      <c r="H5036" s="1"/>
      <c r="I5036" s="1"/>
    </row>
    <row r="5037" spans="8:9" x14ac:dyDescent="0.2">
      <c r="H5037" s="1"/>
      <c r="I5037" s="1"/>
    </row>
    <row r="5038" spans="8:9" x14ac:dyDescent="0.2">
      <c r="H5038" s="1"/>
      <c r="I5038" s="1"/>
    </row>
    <row r="5039" spans="8:9" x14ac:dyDescent="0.2">
      <c r="H5039" s="1"/>
      <c r="I5039" s="1"/>
    </row>
    <row r="5040" spans="8:9" x14ac:dyDescent="0.2">
      <c r="H5040" s="1"/>
      <c r="I5040" s="1"/>
    </row>
    <row r="5041" spans="8:9" x14ac:dyDescent="0.2">
      <c r="H5041" s="1"/>
      <c r="I5041" s="1"/>
    </row>
    <row r="5042" spans="8:9" x14ac:dyDescent="0.2">
      <c r="H5042" s="1"/>
      <c r="I5042" s="1"/>
    </row>
    <row r="5043" spans="8:9" x14ac:dyDescent="0.2">
      <c r="H5043" s="1"/>
      <c r="I5043" s="1"/>
    </row>
    <row r="5044" spans="8:9" x14ac:dyDescent="0.2">
      <c r="H5044" s="1"/>
      <c r="I5044" s="1"/>
    </row>
    <row r="5045" spans="8:9" x14ac:dyDescent="0.2">
      <c r="H5045" s="1"/>
      <c r="I5045" s="1"/>
    </row>
    <row r="5046" spans="8:9" x14ac:dyDescent="0.2">
      <c r="H5046" s="1"/>
      <c r="I5046" s="1"/>
    </row>
    <row r="5047" spans="8:9" x14ac:dyDescent="0.2">
      <c r="H5047" s="1"/>
      <c r="I5047" s="1"/>
    </row>
    <row r="5048" spans="8:9" x14ac:dyDescent="0.2">
      <c r="H5048" s="1"/>
      <c r="I5048" s="1"/>
    </row>
    <row r="5049" spans="8:9" x14ac:dyDescent="0.2">
      <c r="H5049" s="1"/>
      <c r="I5049" s="1"/>
    </row>
    <row r="5050" spans="8:9" x14ac:dyDescent="0.2">
      <c r="H5050" s="1"/>
      <c r="I5050" s="1"/>
    </row>
    <row r="5051" spans="8:9" x14ac:dyDescent="0.2">
      <c r="H5051" s="1"/>
      <c r="I5051" s="1"/>
    </row>
    <row r="5052" spans="8:9" x14ac:dyDescent="0.2">
      <c r="H5052" s="1"/>
      <c r="I5052" s="1"/>
    </row>
    <row r="5053" spans="8:9" x14ac:dyDescent="0.2">
      <c r="H5053" s="1"/>
      <c r="I5053" s="1"/>
    </row>
    <row r="5054" spans="8:9" x14ac:dyDescent="0.2">
      <c r="H5054" s="1"/>
      <c r="I5054" s="1"/>
    </row>
    <row r="5055" spans="8:9" x14ac:dyDescent="0.2">
      <c r="H5055" s="1"/>
      <c r="I5055" s="1"/>
    </row>
    <row r="5056" spans="8:9" x14ac:dyDescent="0.2">
      <c r="H5056" s="1"/>
      <c r="I5056" s="1"/>
    </row>
    <row r="5057" spans="8:9" x14ac:dyDescent="0.2">
      <c r="H5057" s="1"/>
      <c r="I5057" s="1"/>
    </row>
    <row r="5058" spans="8:9" x14ac:dyDescent="0.2">
      <c r="H5058" s="1"/>
      <c r="I5058" s="1"/>
    </row>
    <row r="5059" spans="8:9" x14ac:dyDescent="0.2">
      <c r="H5059" s="1"/>
      <c r="I5059" s="1"/>
    </row>
    <row r="5060" spans="8:9" x14ac:dyDescent="0.2">
      <c r="H5060" s="1"/>
      <c r="I5060" s="1"/>
    </row>
    <row r="5061" spans="8:9" x14ac:dyDescent="0.2">
      <c r="H5061" s="1"/>
      <c r="I5061" s="1"/>
    </row>
    <row r="5062" spans="8:9" x14ac:dyDescent="0.2">
      <c r="H5062" s="1"/>
      <c r="I5062" s="1"/>
    </row>
    <row r="5063" spans="8:9" x14ac:dyDescent="0.2">
      <c r="H5063" s="1"/>
      <c r="I5063" s="1"/>
    </row>
    <row r="5064" spans="8:9" x14ac:dyDescent="0.2">
      <c r="H5064" s="1"/>
      <c r="I5064" s="1"/>
    </row>
    <row r="5065" spans="8:9" x14ac:dyDescent="0.2">
      <c r="H5065" s="1"/>
      <c r="I5065" s="1"/>
    </row>
    <row r="5066" spans="8:9" x14ac:dyDescent="0.2">
      <c r="H5066" s="1"/>
      <c r="I5066" s="1"/>
    </row>
    <row r="5067" spans="8:9" x14ac:dyDescent="0.2">
      <c r="H5067" s="1"/>
      <c r="I5067" s="1"/>
    </row>
    <row r="5068" spans="8:9" x14ac:dyDescent="0.2">
      <c r="H5068" s="1"/>
      <c r="I5068" s="1"/>
    </row>
    <row r="5069" spans="8:9" x14ac:dyDescent="0.2">
      <c r="H5069" s="1"/>
      <c r="I5069" s="1"/>
    </row>
    <row r="5070" spans="8:9" x14ac:dyDescent="0.2">
      <c r="H5070" s="1"/>
      <c r="I5070" s="1"/>
    </row>
    <row r="5071" spans="8:9" x14ac:dyDescent="0.2">
      <c r="H5071" s="1"/>
      <c r="I5071" s="1"/>
    </row>
    <row r="5072" spans="8:9" x14ac:dyDescent="0.2">
      <c r="H5072" s="1"/>
      <c r="I5072" s="1"/>
    </row>
    <row r="5073" spans="8:9" x14ac:dyDescent="0.2">
      <c r="H5073" s="1"/>
      <c r="I5073" s="1"/>
    </row>
    <row r="5074" spans="8:9" x14ac:dyDescent="0.2">
      <c r="H5074" s="1"/>
      <c r="I5074" s="1"/>
    </row>
    <row r="5075" spans="8:9" x14ac:dyDescent="0.2">
      <c r="H5075" s="1"/>
      <c r="I5075" s="1"/>
    </row>
    <row r="5076" spans="8:9" x14ac:dyDescent="0.2">
      <c r="H5076" s="1"/>
      <c r="I5076" s="1"/>
    </row>
    <row r="5077" spans="8:9" x14ac:dyDescent="0.2">
      <c r="H5077" s="1"/>
      <c r="I5077" s="1"/>
    </row>
    <row r="5078" spans="8:9" x14ac:dyDescent="0.2">
      <c r="H5078" s="1"/>
      <c r="I5078" s="1"/>
    </row>
    <row r="5079" spans="8:9" x14ac:dyDescent="0.2">
      <c r="H5079" s="1"/>
      <c r="I5079" s="1"/>
    </row>
    <row r="5080" spans="8:9" x14ac:dyDescent="0.2">
      <c r="H5080" s="1"/>
      <c r="I5080" s="1"/>
    </row>
    <row r="5081" spans="8:9" x14ac:dyDescent="0.2">
      <c r="H5081" s="1"/>
      <c r="I5081" s="1"/>
    </row>
    <row r="5082" spans="8:9" x14ac:dyDescent="0.2">
      <c r="H5082" s="1"/>
      <c r="I5082" s="1"/>
    </row>
    <row r="5083" spans="8:9" x14ac:dyDescent="0.2">
      <c r="H5083" s="1"/>
      <c r="I5083" s="1"/>
    </row>
    <row r="5084" spans="8:9" x14ac:dyDescent="0.2">
      <c r="H5084" s="1"/>
      <c r="I5084" s="1"/>
    </row>
    <row r="5085" spans="8:9" x14ac:dyDescent="0.2">
      <c r="H5085" s="1"/>
      <c r="I5085" s="1"/>
    </row>
    <row r="5086" spans="8:9" x14ac:dyDescent="0.2">
      <c r="H5086" s="1"/>
      <c r="I5086" s="1"/>
    </row>
    <row r="5087" spans="8:9" x14ac:dyDescent="0.2">
      <c r="H5087" s="1"/>
      <c r="I5087" s="1"/>
    </row>
    <row r="5088" spans="8:9" x14ac:dyDescent="0.2">
      <c r="H5088" s="1"/>
      <c r="I5088" s="1"/>
    </row>
    <row r="5089" spans="8:9" x14ac:dyDescent="0.2">
      <c r="H5089" s="1"/>
      <c r="I5089" s="1"/>
    </row>
    <row r="5090" spans="8:9" x14ac:dyDescent="0.2">
      <c r="H5090" s="1"/>
      <c r="I5090" s="1"/>
    </row>
    <row r="5091" spans="8:9" x14ac:dyDescent="0.2">
      <c r="H5091" s="1"/>
      <c r="I5091" s="1"/>
    </row>
    <row r="5092" spans="8:9" x14ac:dyDescent="0.2">
      <c r="H5092" s="1"/>
      <c r="I5092" s="1"/>
    </row>
    <row r="5093" spans="8:9" x14ac:dyDescent="0.2">
      <c r="H5093" s="1"/>
      <c r="I5093" s="1"/>
    </row>
    <row r="5094" spans="8:9" x14ac:dyDescent="0.2">
      <c r="H5094" s="1"/>
      <c r="I5094" s="1"/>
    </row>
    <row r="5095" spans="8:9" x14ac:dyDescent="0.2">
      <c r="H5095" s="1"/>
      <c r="I5095" s="1"/>
    </row>
    <row r="5096" spans="8:9" x14ac:dyDescent="0.2">
      <c r="H5096" s="1"/>
      <c r="I5096" s="1"/>
    </row>
    <row r="5097" spans="8:9" x14ac:dyDescent="0.2">
      <c r="H5097" s="1"/>
      <c r="I5097" s="1"/>
    </row>
    <row r="5098" spans="8:9" x14ac:dyDescent="0.2">
      <c r="H5098" s="1"/>
      <c r="I5098" s="1"/>
    </row>
    <row r="5099" spans="8:9" x14ac:dyDescent="0.2">
      <c r="H5099" s="1"/>
      <c r="I5099" s="1"/>
    </row>
    <row r="5100" spans="8:9" x14ac:dyDescent="0.2">
      <c r="H5100" s="1"/>
      <c r="I5100" s="1"/>
    </row>
    <row r="5101" spans="8:9" x14ac:dyDescent="0.2">
      <c r="H5101" s="1"/>
      <c r="I5101" s="1"/>
    </row>
    <row r="5102" spans="8:9" x14ac:dyDescent="0.2">
      <c r="H5102" s="1"/>
      <c r="I5102" s="1"/>
    </row>
    <row r="5103" spans="8:9" x14ac:dyDescent="0.2">
      <c r="H5103" s="1"/>
      <c r="I5103" s="1"/>
    </row>
    <row r="5104" spans="8:9" x14ac:dyDescent="0.2">
      <c r="H5104" s="1"/>
      <c r="I5104" s="1"/>
    </row>
    <row r="5105" spans="8:9" x14ac:dyDescent="0.2">
      <c r="H5105" s="1"/>
      <c r="I5105" s="1"/>
    </row>
    <row r="5106" spans="8:9" x14ac:dyDescent="0.2">
      <c r="H5106" s="1"/>
      <c r="I5106" s="1"/>
    </row>
    <row r="5107" spans="8:9" x14ac:dyDescent="0.2">
      <c r="H5107" s="1"/>
      <c r="I5107" s="1"/>
    </row>
    <row r="5108" spans="8:9" x14ac:dyDescent="0.2">
      <c r="H5108" s="1"/>
      <c r="I5108" s="1"/>
    </row>
    <row r="5109" spans="8:9" x14ac:dyDescent="0.2">
      <c r="H5109" s="1"/>
      <c r="I5109" s="1"/>
    </row>
    <row r="5110" spans="8:9" x14ac:dyDescent="0.2">
      <c r="H5110" s="1"/>
      <c r="I5110" s="1"/>
    </row>
    <row r="5111" spans="8:9" x14ac:dyDescent="0.2">
      <c r="H5111" s="1"/>
      <c r="I5111" s="1"/>
    </row>
    <row r="5112" spans="8:9" x14ac:dyDescent="0.2">
      <c r="H5112" s="1"/>
      <c r="I5112" s="1"/>
    </row>
    <row r="5113" spans="8:9" x14ac:dyDescent="0.2">
      <c r="H5113" s="1"/>
      <c r="I5113" s="1"/>
    </row>
    <row r="5114" spans="8:9" x14ac:dyDescent="0.2">
      <c r="H5114" s="1"/>
      <c r="I5114" s="1"/>
    </row>
    <row r="5115" spans="8:9" x14ac:dyDescent="0.2">
      <c r="H5115" s="1"/>
      <c r="I5115" s="1"/>
    </row>
    <row r="5116" spans="8:9" x14ac:dyDescent="0.2">
      <c r="H5116" s="1"/>
      <c r="I5116" s="1"/>
    </row>
    <row r="5117" spans="8:9" x14ac:dyDescent="0.2">
      <c r="H5117" s="1"/>
      <c r="I5117" s="1"/>
    </row>
    <row r="5118" spans="8:9" x14ac:dyDescent="0.2">
      <c r="H5118" s="1"/>
      <c r="I5118" s="1"/>
    </row>
    <row r="5119" spans="8:9" x14ac:dyDescent="0.2">
      <c r="H5119" s="1"/>
      <c r="I5119" s="1"/>
    </row>
    <row r="5120" spans="8:9" x14ac:dyDescent="0.2">
      <c r="H5120" s="1"/>
      <c r="I5120" s="1"/>
    </row>
    <row r="5121" spans="8:9" x14ac:dyDescent="0.2">
      <c r="H5121" s="1"/>
      <c r="I5121" s="1"/>
    </row>
    <row r="5122" spans="8:9" x14ac:dyDescent="0.2">
      <c r="H5122" s="1"/>
      <c r="I5122" s="1"/>
    </row>
    <row r="5123" spans="8:9" x14ac:dyDescent="0.2">
      <c r="H5123" s="1"/>
      <c r="I5123" s="1"/>
    </row>
    <row r="5124" spans="8:9" x14ac:dyDescent="0.2">
      <c r="H5124" s="1"/>
      <c r="I5124" s="1"/>
    </row>
    <row r="5125" spans="8:9" x14ac:dyDescent="0.2">
      <c r="H5125" s="1"/>
      <c r="I5125" s="1"/>
    </row>
    <row r="5126" spans="8:9" x14ac:dyDescent="0.2">
      <c r="H5126" s="1"/>
      <c r="I5126" s="1"/>
    </row>
    <row r="5127" spans="8:9" x14ac:dyDescent="0.2">
      <c r="H5127" s="1"/>
      <c r="I5127" s="1"/>
    </row>
    <row r="5128" spans="8:9" x14ac:dyDescent="0.2">
      <c r="H5128" s="1"/>
      <c r="I5128" s="1"/>
    </row>
    <row r="5129" spans="8:9" x14ac:dyDescent="0.2">
      <c r="H5129" s="1"/>
      <c r="I5129" s="1"/>
    </row>
    <row r="5130" spans="8:9" x14ac:dyDescent="0.2">
      <c r="H5130" s="1"/>
      <c r="I5130" s="1"/>
    </row>
    <row r="5131" spans="8:9" x14ac:dyDescent="0.2">
      <c r="H5131" s="1"/>
      <c r="I5131" s="1"/>
    </row>
    <row r="5132" spans="8:9" x14ac:dyDescent="0.2">
      <c r="H5132" s="1"/>
      <c r="I5132" s="1"/>
    </row>
    <row r="5133" spans="8:9" x14ac:dyDescent="0.2">
      <c r="H5133" s="1"/>
      <c r="I5133" s="1"/>
    </row>
    <row r="5134" spans="8:9" x14ac:dyDescent="0.2">
      <c r="H5134" s="1"/>
      <c r="I5134" s="1"/>
    </row>
    <row r="5135" spans="8:9" x14ac:dyDescent="0.2">
      <c r="H5135" s="1"/>
      <c r="I5135" s="1"/>
    </row>
    <row r="5136" spans="8:9" x14ac:dyDescent="0.2">
      <c r="H5136" s="1"/>
      <c r="I5136" s="1"/>
    </row>
    <row r="5137" spans="8:9" x14ac:dyDescent="0.2">
      <c r="H5137" s="1"/>
      <c r="I5137" s="1"/>
    </row>
    <row r="5138" spans="8:9" x14ac:dyDescent="0.2">
      <c r="H5138" s="1"/>
      <c r="I5138" s="1"/>
    </row>
    <row r="5139" spans="8:9" x14ac:dyDescent="0.2">
      <c r="H5139" s="1"/>
      <c r="I5139" s="1"/>
    </row>
    <row r="5140" spans="8:9" x14ac:dyDescent="0.2">
      <c r="H5140" s="1"/>
      <c r="I5140" s="1"/>
    </row>
    <row r="5141" spans="8:9" x14ac:dyDescent="0.2">
      <c r="H5141" s="1"/>
      <c r="I5141" s="1"/>
    </row>
    <row r="5142" spans="8:9" x14ac:dyDescent="0.2">
      <c r="H5142" s="1"/>
      <c r="I5142" s="1"/>
    </row>
    <row r="5143" spans="8:9" x14ac:dyDescent="0.2">
      <c r="H5143" s="1"/>
      <c r="I5143" s="1"/>
    </row>
    <row r="5144" spans="8:9" x14ac:dyDescent="0.2">
      <c r="H5144" s="1"/>
      <c r="I5144" s="1"/>
    </row>
    <row r="5145" spans="8:9" x14ac:dyDescent="0.2">
      <c r="H5145" s="1"/>
      <c r="I5145" s="1"/>
    </row>
    <row r="5146" spans="8:9" x14ac:dyDescent="0.2">
      <c r="H5146" s="1"/>
      <c r="I5146" s="1"/>
    </row>
    <row r="5147" spans="8:9" x14ac:dyDescent="0.2">
      <c r="H5147" s="1"/>
      <c r="I5147" s="1"/>
    </row>
    <row r="5148" spans="8:9" x14ac:dyDescent="0.2">
      <c r="H5148" s="1"/>
      <c r="I5148" s="1"/>
    </row>
    <row r="5149" spans="8:9" x14ac:dyDescent="0.2">
      <c r="H5149" s="1"/>
      <c r="I5149" s="1"/>
    </row>
    <row r="5150" spans="8:9" x14ac:dyDescent="0.2">
      <c r="H5150" s="1"/>
      <c r="I5150" s="1"/>
    </row>
    <row r="5151" spans="8:9" x14ac:dyDescent="0.2">
      <c r="H5151" s="1"/>
      <c r="I5151" s="1"/>
    </row>
    <row r="5152" spans="8:9" x14ac:dyDescent="0.2">
      <c r="H5152" s="1"/>
      <c r="I5152" s="1"/>
    </row>
    <row r="5153" spans="8:9" x14ac:dyDescent="0.2">
      <c r="H5153" s="1"/>
      <c r="I5153" s="1"/>
    </row>
    <row r="5154" spans="8:9" x14ac:dyDescent="0.2">
      <c r="H5154" s="1"/>
      <c r="I5154" s="1"/>
    </row>
    <row r="5155" spans="8:9" x14ac:dyDescent="0.2">
      <c r="H5155" s="1"/>
      <c r="I5155" s="1"/>
    </row>
    <row r="5156" spans="8:9" x14ac:dyDescent="0.2">
      <c r="H5156" s="1"/>
      <c r="I5156" s="1"/>
    </row>
    <row r="5157" spans="8:9" x14ac:dyDescent="0.2">
      <c r="H5157" s="1"/>
      <c r="I5157" s="1"/>
    </row>
    <row r="5158" spans="8:9" x14ac:dyDescent="0.2">
      <c r="H5158" s="1"/>
      <c r="I5158" s="1"/>
    </row>
    <row r="5159" spans="8:9" x14ac:dyDescent="0.2">
      <c r="H5159" s="1"/>
      <c r="I5159" s="1"/>
    </row>
    <row r="5160" spans="8:9" x14ac:dyDescent="0.2">
      <c r="H5160" s="1"/>
      <c r="I5160" s="1"/>
    </row>
    <row r="5161" spans="8:9" x14ac:dyDescent="0.2">
      <c r="H5161" s="1"/>
      <c r="I5161" s="1"/>
    </row>
    <row r="5162" spans="8:9" x14ac:dyDescent="0.2">
      <c r="H5162" s="1"/>
      <c r="I5162" s="1"/>
    </row>
    <row r="5163" spans="8:9" x14ac:dyDescent="0.2">
      <c r="H5163" s="1"/>
      <c r="I5163" s="1"/>
    </row>
    <row r="5164" spans="8:9" x14ac:dyDescent="0.2">
      <c r="H5164" s="1"/>
      <c r="I5164" s="1"/>
    </row>
    <row r="5165" spans="8:9" x14ac:dyDescent="0.2">
      <c r="H5165" s="1"/>
      <c r="I5165" s="1"/>
    </row>
    <row r="5166" spans="8:9" x14ac:dyDescent="0.2">
      <c r="H5166" s="1"/>
      <c r="I5166" s="1"/>
    </row>
    <row r="5167" spans="8:9" x14ac:dyDescent="0.2">
      <c r="H5167" s="1"/>
      <c r="I5167" s="1"/>
    </row>
    <row r="5168" spans="8:9" x14ac:dyDescent="0.2">
      <c r="H5168" s="1"/>
      <c r="I5168" s="1"/>
    </row>
    <row r="5169" spans="8:9" x14ac:dyDescent="0.2">
      <c r="H5169" s="1"/>
      <c r="I5169" s="1"/>
    </row>
    <row r="5170" spans="8:9" x14ac:dyDescent="0.2">
      <c r="H5170" s="1"/>
      <c r="I5170" s="1"/>
    </row>
    <row r="5171" spans="8:9" x14ac:dyDescent="0.2">
      <c r="H5171" s="1"/>
      <c r="I5171" s="1"/>
    </row>
    <row r="5172" spans="8:9" x14ac:dyDescent="0.2">
      <c r="H5172" s="1"/>
      <c r="I5172" s="1"/>
    </row>
    <row r="5173" spans="8:9" x14ac:dyDescent="0.2">
      <c r="H5173" s="1"/>
      <c r="I5173" s="1"/>
    </row>
    <row r="5174" spans="8:9" x14ac:dyDescent="0.2">
      <c r="H5174" s="1"/>
      <c r="I5174" s="1"/>
    </row>
    <row r="5175" spans="8:9" x14ac:dyDescent="0.2">
      <c r="H5175" s="1"/>
      <c r="I5175" s="1"/>
    </row>
    <row r="5176" spans="8:9" x14ac:dyDescent="0.2">
      <c r="H5176" s="1"/>
      <c r="I5176" s="1"/>
    </row>
    <row r="5177" spans="8:9" x14ac:dyDescent="0.2">
      <c r="H5177" s="1"/>
      <c r="I5177" s="1"/>
    </row>
    <row r="5178" spans="8:9" x14ac:dyDescent="0.2">
      <c r="H5178" s="1"/>
      <c r="I5178" s="1"/>
    </row>
    <row r="5179" spans="8:9" x14ac:dyDescent="0.2">
      <c r="H5179" s="1"/>
      <c r="I5179" s="1"/>
    </row>
    <row r="5180" spans="8:9" x14ac:dyDescent="0.2">
      <c r="H5180" s="1"/>
      <c r="I5180" s="1"/>
    </row>
    <row r="5181" spans="8:9" x14ac:dyDescent="0.2">
      <c r="H5181" s="1"/>
      <c r="I5181" s="1"/>
    </row>
    <row r="5182" spans="8:9" x14ac:dyDescent="0.2">
      <c r="H5182" s="1"/>
      <c r="I5182" s="1"/>
    </row>
    <row r="5183" spans="8:9" x14ac:dyDescent="0.2">
      <c r="H5183" s="1"/>
      <c r="I5183" s="1"/>
    </row>
    <row r="5184" spans="8:9" x14ac:dyDescent="0.2">
      <c r="H5184" s="1"/>
      <c r="I5184" s="1"/>
    </row>
    <row r="5185" spans="8:9" x14ac:dyDescent="0.2">
      <c r="H5185" s="1"/>
      <c r="I5185" s="1"/>
    </row>
    <row r="5186" spans="8:9" x14ac:dyDescent="0.2">
      <c r="H5186" s="1"/>
      <c r="I5186" s="1"/>
    </row>
    <row r="5187" spans="8:9" x14ac:dyDescent="0.2">
      <c r="H5187" s="1"/>
      <c r="I5187" s="1"/>
    </row>
    <row r="5188" spans="8:9" x14ac:dyDescent="0.2">
      <c r="H5188" s="1"/>
      <c r="I5188" s="1"/>
    </row>
    <row r="5189" spans="8:9" x14ac:dyDescent="0.2">
      <c r="H5189" s="1"/>
      <c r="I5189" s="1"/>
    </row>
    <row r="5190" spans="8:9" x14ac:dyDescent="0.2">
      <c r="H5190" s="1"/>
      <c r="I5190" s="1"/>
    </row>
    <row r="5191" spans="8:9" x14ac:dyDescent="0.2">
      <c r="H5191" s="1"/>
      <c r="I5191" s="1"/>
    </row>
    <row r="5192" spans="8:9" x14ac:dyDescent="0.2">
      <c r="H5192" s="1"/>
      <c r="I5192" s="1"/>
    </row>
    <row r="5193" spans="8:9" x14ac:dyDescent="0.2">
      <c r="H5193" s="1"/>
      <c r="I5193" s="1"/>
    </row>
    <row r="5194" spans="8:9" x14ac:dyDescent="0.2">
      <c r="H5194" s="1"/>
      <c r="I5194" s="1"/>
    </row>
    <row r="5195" spans="8:9" x14ac:dyDescent="0.2">
      <c r="H5195" s="1"/>
      <c r="I5195" s="1"/>
    </row>
    <row r="5196" spans="8:9" x14ac:dyDescent="0.2">
      <c r="H5196" s="1"/>
      <c r="I5196" s="1"/>
    </row>
    <row r="5197" spans="8:9" x14ac:dyDescent="0.2">
      <c r="H5197" s="1"/>
      <c r="I5197" s="1"/>
    </row>
    <row r="5198" spans="8:9" x14ac:dyDescent="0.2">
      <c r="H5198" s="1"/>
      <c r="I5198" s="1"/>
    </row>
    <row r="5199" spans="8:9" x14ac:dyDescent="0.2">
      <c r="H5199" s="1"/>
      <c r="I5199" s="1"/>
    </row>
    <row r="5200" spans="8:9" x14ac:dyDescent="0.2">
      <c r="H5200" s="1"/>
      <c r="I5200" s="1"/>
    </row>
    <row r="5201" spans="8:9" x14ac:dyDescent="0.2">
      <c r="H5201" s="1"/>
      <c r="I5201" s="1"/>
    </row>
    <row r="5202" spans="8:9" x14ac:dyDescent="0.2">
      <c r="H5202" s="1"/>
      <c r="I5202" s="1"/>
    </row>
    <row r="5203" spans="8:9" x14ac:dyDescent="0.2">
      <c r="H5203" s="1"/>
      <c r="I5203" s="1"/>
    </row>
    <row r="5204" spans="8:9" x14ac:dyDescent="0.2">
      <c r="H5204" s="1"/>
      <c r="I5204" s="1"/>
    </row>
    <row r="5205" spans="8:9" x14ac:dyDescent="0.2">
      <c r="H5205" s="1"/>
      <c r="I5205" s="1"/>
    </row>
    <row r="5206" spans="8:9" x14ac:dyDescent="0.2">
      <c r="H5206" s="1"/>
      <c r="I5206" s="1"/>
    </row>
    <row r="5207" spans="8:9" x14ac:dyDescent="0.2">
      <c r="H5207" s="1"/>
      <c r="I5207" s="1"/>
    </row>
    <row r="5208" spans="8:9" x14ac:dyDescent="0.2">
      <c r="H5208" s="1"/>
      <c r="I5208" s="1"/>
    </row>
    <row r="5209" spans="8:9" x14ac:dyDescent="0.2">
      <c r="H5209" s="1"/>
      <c r="I5209" s="1"/>
    </row>
    <row r="5210" spans="8:9" x14ac:dyDescent="0.2">
      <c r="H5210" s="1"/>
      <c r="I5210" s="1"/>
    </row>
    <row r="5211" spans="8:9" x14ac:dyDescent="0.2">
      <c r="H5211" s="1"/>
      <c r="I5211" s="1"/>
    </row>
    <row r="5212" spans="8:9" x14ac:dyDescent="0.2">
      <c r="H5212" s="1"/>
      <c r="I5212" s="1"/>
    </row>
    <row r="5213" spans="8:9" x14ac:dyDescent="0.2">
      <c r="H5213" s="1"/>
      <c r="I5213" s="1"/>
    </row>
    <row r="5214" spans="8:9" x14ac:dyDescent="0.2">
      <c r="H5214" s="1"/>
      <c r="I5214" s="1"/>
    </row>
    <row r="5215" spans="8:9" x14ac:dyDescent="0.2">
      <c r="H5215" s="1"/>
      <c r="I5215" s="1"/>
    </row>
    <row r="5216" spans="8:9" x14ac:dyDescent="0.2">
      <c r="H5216" s="1"/>
      <c r="I5216" s="1"/>
    </row>
    <row r="5217" spans="8:9" x14ac:dyDescent="0.2">
      <c r="H5217" s="1"/>
      <c r="I5217" s="1"/>
    </row>
    <row r="5218" spans="8:9" x14ac:dyDescent="0.2">
      <c r="H5218" s="1"/>
      <c r="I5218" s="1"/>
    </row>
    <row r="5219" spans="8:9" x14ac:dyDescent="0.2">
      <c r="H5219" s="1"/>
      <c r="I5219" s="1"/>
    </row>
    <row r="5220" spans="8:9" x14ac:dyDescent="0.2">
      <c r="H5220" s="1"/>
      <c r="I5220" s="1"/>
    </row>
    <row r="5221" spans="8:9" x14ac:dyDescent="0.2">
      <c r="H5221" s="1"/>
      <c r="I5221" s="1"/>
    </row>
    <row r="5222" spans="8:9" x14ac:dyDescent="0.2">
      <c r="H5222" s="1"/>
      <c r="I5222" s="1"/>
    </row>
    <row r="5223" spans="8:9" x14ac:dyDescent="0.2">
      <c r="H5223" s="1"/>
      <c r="I5223" s="1"/>
    </row>
    <row r="5224" spans="8:9" x14ac:dyDescent="0.2">
      <c r="H5224" s="1"/>
      <c r="I5224" s="1"/>
    </row>
    <row r="5225" spans="8:9" x14ac:dyDescent="0.2">
      <c r="H5225" s="1"/>
      <c r="I5225" s="1"/>
    </row>
    <row r="5226" spans="8:9" x14ac:dyDescent="0.2">
      <c r="H5226" s="1"/>
      <c r="I5226" s="1"/>
    </row>
    <row r="5227" spans="8:9" x14ac:dyDescent="0.2">
      <c r="H5227" s="1"/>
      <c r="I5227" s="1"/>
    </row>
    <row r="5228" spans="8:9" x14ac:dyDescent="0.2">
      <c r="H5228" s="1"/>
      <c r="I5228" s="1"/>
    </row>
    <row r="5229" spans="8:9" x14ac:dyDescent="0.2">
      <c r="H5229" s="1"/>
      <c r="I5229" s="1"/>
    </row>
    <row r="5230" spans="8:9" x14ac:dyDescent="0.2">
      <c r="H5230" s="1"/>
      <c r="I5230" s="1"/>
    </row>
    <row r="5231" spans="8:9" x14ac:dyDescent="0.2">
      <c r="H5231" s="1"/>
      <c r="I5231" s="1"/>
    </row>
    <row r="5232" spans="8:9" x14ac:dyDescent="0.2">
      <c r="H5232" s="1"/>
      <c r="I5232" s="1"/>
    </row>
    <row r="5233" spans="8:9" x14ac:dyDescent="0.2">
      <c r="H5233" s="1"/>
      <c r="I5233" s="1"/>
    </row>
    <row r="5234" spans="8:9" x14ac:dyDescent="0.2">
      <c r="H5234" s="1"/>
      <c r="I5234" s="1"/>
    </row>
    <row r="5235" spans="8:9" x14ac:dyDescent="0.2">
      <c r="H5235" s="1"/>
      <c r="I5235" s="1"/>
    </row>
    <row r="5236" spans="8:9" x14ac:dyDescent="0.2">
      <c r="H5236" s="1"/>
      <c r="I5236" s="1"/>
    </row>
    <row r="5237" spans="8:9" x14ac:dyDescent="0.2">
      <c r="H5237" s="1"/>
      <c r="I5237" s="1"/>
    </row>
    <row r="5238" spans="8:9" x14ac:dyDescent="0.2">
      <c r="H5238" s="1"/>
      <c r="I5238" s="1"/>
    </row>
    <row r="5239" spans="8:9" x14ac:dyDescent="0.2">
      <c r="H5239" s="1"/>
      <c r="I5239" s="1"/>
    </row>
    <row r="5240" spans="8:9" x14ac:dyDescent="0.2">
      <c r="H5240" s="1"/>
      <c r="I5240" s="1"/>
    </row>
    <row r="5241" spans="8:9" x14ac:dyDescent="0.2">
      <c r="H5241" s="1"/>
      <c r="I5241" s="1"/>
    </row>
    <row r="5242" spans="8:9" x14ac:dyDescent="0.2">
      <c r="H5242" s="1"/>
      <c r="I5242" s="1"/>
    </row>
    <row r="5243" spans="8:9" x14ac:dyDescent="0.2">
      <c r="H5243" s="1"/>
      <c r="I5243" s="1"/>
    </row>
    <row r="5244" spans="8:9" x14ac:dyDescent="0.2">
      <c r="H5244" s="1"/>
      <c r="I5244" s="1"/>
    </row>
    <row r="5245" spans="8:9" x14ac:dyDescent="0.2">
      <c r="H5245" s="1"/>
      <c r="I5245" s="1"/>
    </row>
    <row r="5246" spans="8:9" x14ac:dyDescent="0.2">
      <c r="H5246" s="1"/>
      <c r="I5246" s="1"/>
    </row>
    <row r="5247" spans="8:9" x14ac:dyDescent="0.2">
      <c r="H5247" s="1"/>
      <c r="I5247" s="1"/>
    </row>
    <row r="5248" spans="8:9" x14ac:dyDescent="0.2">
      <c r="H5248" s="1"/>
      <c r="I5248" s="1"/>
    </row>
    <row r="5249" spans="8:9" x14ac:dyDescent="0.2">
      <c r="H5249" s="1"/>
      <c r="I5249" s="1"/>
    </row>
    <row r="5250" spans="8:9" x14ac:dyDescent="0.2">
      <c r="H5250" s="1"/>
      <c r="I5250" s="1"/>
    </row>
    <row r="5251" spans="8:9" x14ac:dyDescent="0.2">
      <c r="H5251" s="1"/>
      <c r="I5251" s="1"/>
    </row>
    <row r="5252" spans="8:9" x14ac:dyDescent="0.2">
      <c r="H5252" s="1"/>
      <c r="I5252" s="1"/>
    </row>
    <row r="5253" spans="8:9" x14ac:dyDescent="0.2">
      <c r="H5253" s="1"/>
      <c r="I5253" s="1"/>
    </row>
    <row r="5254" spans="8:9" x14ac:dyDescent="0.2">
      <c r="H5254" s="1"/>
      <c r="I5254" s="1"/>
    </row>
    <row r="5255" spans="8:9" x14ac:dyDescent="0.2">
      <c r="H5255" s="1"/>
      <c r="I5255" s="1"/>
    </row>
    <row r="5256" spans="8:9" x14ac:dyDescent="0.2">
      <c r="H5256" s="1"/>
      <c r="I5256" s="1"/>
    </row>
    <row r="5257" spans="8:9" x14ac:dyDescent="0.2">
      <c r="H5257" s="1"/>
      <c r="I5257" s="1"/>
    </row>
    <row r="5258" spans="8:9" x14ac:dyDescent="0.2">
      <c r="H5258" s="1"/>
      <c r="I5258" s="1"/>
    </row>
    <row r="5259" spans="8:9" x14ac:dyDescent="0.2">
      <c r="H5259" s="1"/>
      <c r="I5259" s="1"/>
    </row>
    <row r="5260" spans="8:9" x14ac:dyDescent="0.2">
      <c r="H5260" s="1"/>
      <c r="I5260" s="1"/>
    </row>
    <row r="5261" spans="8:9" x14ac:dyDescent="0.2">
      <c r="H5261" s="1"/>
      <c r="I5261" s="1"/>
    </row>
    <row r="5262" spans="8:9" x14ac:dyDescent="0.2">
      <c r="H5262" s="1"/>
      <c r="I5262" s="1"/>
    </row>
    <row r="5263" spans="8:9" x14ac:dyDescent="0.2">
      <c r="H5263" s="1"/>
      <c r="I5263" s="1"/>
    </row>
    <row r="5264" spans="8:9" x14ac:dyDescent="0.2">
      <c r="H5264" s="1"/>
      <c r="I5264" s="1"/>
    </row>
    <row r="5265" spans="8:9" x14ac:dyDescent="0.2">
      <c r="H5265" s="1"/>
      <c r="I5265" s="1"/>
    </row>
    <row r="5266" spans="8:9" x14ac:dyDescent="0.2">
      <c r="H5266" s="1"/>
      <c r="I5266" s="1"/>
    </row>
    <row r="5267" spans="8:9" x14ac:dyDescent="0.2">
      <c r="H5267" s="1"/>
      <c r="I5267" s="1"/>
    </row>
    <row r="5268" spans="8:9" x14ac:dyDescent="0.2">
      <c r="H5268" s="1"/>
      <c r="I5268" s="1"/>
    </row>
    <row r="5269" spans="8:9" x14ac:dyDescent="0.2">
      <c r="H5269" s="1"/>
      <c r="I5269" s="1"/>
    </row>
    <row r="5270" spans="8:9" x14ac:dyDescent="0.2">
      <c r="H5270" s="1"/>
      <c r="I5270" s="1"/>
    </row>
    <row r="5271" spans="8:9" x14ac:dyDescent="0.2">
      <c r="H5271" s="1"/>
      <c r="I5271" s="1"/>
    </row>
    <row r="5272" spans="8:9" x14ac:dyDescent="0.2">
      <c r="H5272" s="1"/>
      <c r="I5272" s="1"/>
    </row>
    <row r="5273" spans="8:9" x14ac:dyDescent="0.2">
      <c r="H5273" s="1"/>
      <c r="I5273" s="1"/>
    </row>
    <row r="5274" spans="8:9" x14ac:dyDescent="0.2">
      <c r="H5274" s="1"/>
      <c r="I5274" s="1"/>
    </row>
    <row r="5275" spans="8:9" x14ac:dyDescent="0.2">
      <c r="H5275" s="1"/>
      <c r="I5275" s="1"/>
    </row>
    <row r="5276" spans="8:9" x14ac:dyDescent="0.2">
      <c r="H5276" s="1"/>
      <c r="I5276" s="1"/>
    </row>
    <row r="5277" spans="8:9" x14ac:dyDescent="0.2">
      <c r="H5277" s="1"/>
      <c r="I5277" s="1"/>
    </row>
    <row r="5278" spans="8:9" x14ac:dyDescent="0.2">
      <c r="H5278" s="1"/>
      <c r="I5278" s="1"/>
    </row>
    <row r="5279" spans="8:9" x14ac:dyDescent="0.2">
      <c r="H5279" s="1"/>
      <c r="I5279" s="1"/>
    </row>
    <row r="5280" spans="8:9" x14ac:dyDescent="0.2">
      <c r="H5280" s="1"/>
      <c r="I5280" s="1"/>
    </row>
    <row r="5281" spans="8:9" x14ac:dyDescent="0.2">
      <c r="H5281" s="1"/>
      <c r="I5281" s="1"/>
    </row>
    <row r="5282" spans="8:9" x14ac:dyDescent="0.2">
      <c r="H5282" s="1"/>
      <c r="I5282" s="1"/>
    </row>
    <row r="5283" spans="8:9" x14ac:dyDescent="0.2">
      <c r="H5283" s="1"/>
      <c r="I5283" s="1"/>
    </row>
    <row r="5284" spans="8:9" x14ac:dyDescent="0.2">
      <c r="H5284" s="1"/>
      <c r="I5284" s="1"/>
    </row>
    <row r="5285" spans="8:9" x14ac:dyDescent="0.2">
      <c r="H5285" s="1"/>
      <c r="I5285" s="1"/>
    </row>
    <row r="5286" spans="8:9" x14ac:dyDescent="0.2">
      <c r="H5286" s="1"/>
      <c r="I5286" s="1"/>
    </row>
    <row r="5287" spans="8:9" x14ac:dyDescent="0.2">
      <c r="H5287" s="1"/>
      <c r="I5287" s="1"/>
    </row>
    <row r="5288" spans="8:9" x14ac:dyDescent="0.2">
      <c r="H5288" s="1"/>
      <c r="I5288" s="1"/>
    </row>
    <row r="5289" spans="8:9" x14ac:dyDescent="0.2">
      <c r="H5289" s="1"/>
      <c r="I5289" s="1"/>
    </row>
    <row r="5290" spans="8:9" x14ac:dyDescent="0.2">
      <c r="H5290" s="1"/>
      <c r="I5290" s="1"/>
    </row>
    <row r="5291" spans="8:9" x14ac:dyDescent="0.2">
      <c r="H5291" s="1"/>
      <c r="I5291" s="1"/>
    </row>
    <row r="5292" spans="8:9" x14ac:dyDescent="0.2">
      <c r="H5292" s="1"/>
      <c r="I5292" s="1"/>
    </row>
    <row r="5293" spans="8:9" x14ac:dyDescent="0.2">
      <c r="H5293" s="1"/>
      <c r="I5293" s="1"/>
    </row>
    <row r="5294" spans="8:9" x14ac:dyDescent="0.2">
      <c r="H5294" s="1"/>
      <c r="I5294" s="1"/>
    </row>
    <row r="5295" spans="8:9" x14ac:dyDescent="0.2">
      <c r="H5295" s="1"/>
      <c r="I5295" s="1"/>
    </row>
    <row r="5296" spans="8:9" x14ac:dyDescent="0.2">
      <c r="H5296" s="1"/>
      <c r="I5296" s="1"/>
    </row>
    <row r="5297" spans="8:9" x14ac:dyDescent="0.2">
      <c r="H5297" s="1"/>
      <c r="I5297" s="1"/>
    </row>
    <row r="5298" spans="8:9" x14ac:dyDescent="0.2">
      <c r="H5298" s="1"/>
      <c r="I5298" s="1"/>
    </row>
    <row r="5299" spans="8:9" x14ac:dyDescent="0.2">
      <c r="H5299" s="1"/>
      <c r="I5299" s="1"/>
    </row>
    <row r="5300" spans="8:9" x14ac:dyDescent="0.2">
      <c r="H5300" s="1"/>
      <c r="I5300" s="1"/>
    </row>
    <row r="5301" spans="8:9" x14ac:dyDescent="0.2">
      <c r="H5301" s="1"/>
      <c r="I5301" s="1"/>
    </row>
    <row r="5302" spans="8:9" x14ac:dyDescent="0.2">
      <c r="H5302" s="1"/>
      <c r="I5302" s="1"/>
    </row>
    <row r="5303" spans="8:9" x14ac:dyDescent="0.2">
      <c r="H5303" s="1"/>
      <c r="I5303" s="1"/>
    </row>
    <row r="5304" spans="8:9" x14ac:dyDescent="0.2">
      <c r="H5304" s="1"/>
      <c r="I5304" s="1"/>
    </row>
    <row r="5305" spans="8:9" x14ac:dyDescent="0.2">
      <c r="H5305" s="1"/>
      <c r="I5305" s="1"/>
    </row>
    <row r="5306" spans="8:9" x14ac:dyDescent="0.2">
      <c r="H5306" s="1"/>
      <c r="I5306" s="1"/>
    </row>
    <row r="5307" spans="8:9" x14ac:dyDescent="0.2">
      <c r="H5307" s="1"/>
      <c r="I5307" s="1"/>
    </row>
    <row r="5308" spans="8:9" x14ac:dyDescent="0.2">
      <c r="H5308" s="1"/>
      <c r="I5308" s="1"/>
    </row>
    <row r="5309" spans="8:9" x14ac:dyDescent="0.2">
      <c r="H5309" s="1"/>
      <c r="I5309" s="1"/>
    </row>
    <row r="5310" spans="8:9" x14ac:dyDescent="0.2">
      <c r="H5310" s="1"/>
      <c r="I5310" s="1"/>
    </row>
    <row r="5311" spans="8:9" x14ac:dyDescent="0.2">
      <c r="H5311" s="1"/>
      <c r="I5311" s="1"/>
    </row>
    <row r="5312" spans="8:9" x14ac:dyDescent="0.2">
      <c r="H5312" s="1"/>
      <c r="I5312" s="1"/>
    </row>
    <row r="5313" spans="8:9" x14ac:dyDescent="0.2">
      <c r="H5313" s="1"/>
      <c r="I5313" s="1"/>
    </row>
    <row r="5314" spans="8:9" x14ac:dyDescent="0.2">
      <c r="H5314" s="1"/>
      <c r="I5314" s="1"/>
    </row>
    <row r="5315" spans="8:9" x14ac:dyDescent="0.2">
      <c r="H5315" s="1"/>
      <c r="I5315" s="1"/>
    </row>
    <row r="5316" spans="8:9" x14ac:dyDescent="0.2">
      <c r="H5316" s="1"/>
      <c r="I5316" s="1"/>
    </row>
    <row r="5317" spans="8:9" x14ac:dyDescent="0.2">
      <c r="H5317" s="1"/>
      <c r="I5317" s="1"/>
    </row>
    <row r="5318" spans="8:9" x14ac:dyDescent="0.2">
      <c r="H5318" s="1"/>
      <c r="I5318" s="1"/>
    </row>
    <row r="5319" spans="8:9" x14ac:dyDescent="0.2">
      <c r="H5319" s="1"/>
      <c r="I5319" s="1"/>
    </row>
    <row r="5320" spans="8:9" x14ac:dyDescent="0.2">
      <c r="H5320" s="1"/>
      <c r="I5320" s="1"/>
    </row>
    <row r="5321" spans="8:9" x14ac:dyDescent="0.2">
      <c r="H5321" s="1"/>
      <c r="I5321" s="1"/>
    </row>
    <row r="5322" spans="8:9" x14ac:dyDescent="0.2">
      <c r="H5322" s="1"/>
      <c r="I5322" s="1"/>
    </row>
    <row r="5323" spans="8:9" x14ac:dyDescent="0.2">
      <c r="H5323" s="1"/>
      <c r="I5323" s="1"/>
    </row>
    <row r="5324" spans="8:9" x14ac:dyDescent="0.2">
      <c r="H5324" s="1"/>
      <c r="I5324" s="1"/>
    </row>
    <row r="5325" spans="8:9" x14ac:dyDescent="0.2">
      <c r="H5325" s="1"/>
      <c r="I5325" s="1"/>
    </row>
    <row r="5326" spans="8:9" x14ac:dyDescent="0.2">
      <c r="H5326" s="1"/>
      <c r="I5326" s="1"/>
    </row>
    <row r="5327" spans="8:9" x14ac:dyDescent="0.2">
      <c r="H5327" s="1"/>
      <c r="I5327" s="1"/>
    </row>
    <row r="5328" spans="8:9" x14ac:dyDescent="0.2">
      <c r="H5328" s="1"/>
      <c r="I5328" s="1"/>
    </row>
    <row r="5329" spans="8:9" x14ac:dyDescent="0.2">
      <c r="H5329" s="1"/>
      <c r="I5329" s="1"/>
    </row>
    <row r="5330" spans="8:9" x14ac:dyDescent="0.2">
      <c r="H5330" s="1"/>
      <c r="I5330" s="1"/>
    </row>
    <row r="5331" spans="8:9" x14ac:dyDescent="0.2">
      <c r="H5331" s="1"/>
      <c r="I5331" s="1"/>
    </row>
    <row r="5332" spans="8:9" x14ac:dyDescent="0.2">
      <c r="H5332" s="1"/>
      <c r="I5332" s="1"/>
    </row>
    <row r="5333" spans="8:9" x14ac:dyDescent="0.2">
      <c r="H5333" s="1"/>
      <c r="I5333" s="1"/>
    </row>
    <row r="5334" spans="8:9" x14ac:dyDescent="0.2">
      <c r="H5334" s="1"/>
      <c r="I5334" s="1"/>
    </row>
    <row r="5335" spans="8:9" x14ac:dyDescent="0.2">
      <c r="H5335" s="1"/>
      <c r="I5335" s="1"/>
    </row>
    <row r="5336" spans="8:9" x14ac:dyDescent="0.2">
      <c r="H5336" s="1"/>
      <c r="I5336" s="1"/>
    </row>
    <row r="5337" spans="8:9" x14ac:dyDescent="0.2">
      <c r="H5337" s="1"/>
      <c r="I5337" s="1"/>
    </row>
    <row r="5338" spans="8:9" x14ac:dyDescent="0.2">
      <c r="H5338" s="1"/>
      <c r="I5338" s="1"/>
    </row>
    <row r="5339" spans="8:9" x14ac:dyDescent="0.2">
      <c r="H5339" s="1"/>
      <c r="I5339" s="1"/>
    </row>
    <row r="5340" spans="8:9" x14ac:dyDescent="0.2">
      <c r="H5340" s="1"/>
      <c r="I5340" s="1"/>
    </row>
    <row r="5341" spans="8:9" x14ac:dyDescent="0.2">
      <c r="H5341" s="1"/>
      <c r="I5341" s="1"/>
    </row>
    <row r="5342" spans="8:9" x14ac:dyDescent="0.2">
      <c r="H5342" s="1"/>
      <c r="I5342" s="1"/>
    </row>
    <row r="5343" spans="8:9" x14ac:dyDescent="0.2">
      <c r="H5343" s="1"/>
      <c r="I5343" s="1"/>
    </row>
    <row r="5344" spans="8:9" x14ac:dyDescent="0.2">
      <c r="H5344" s="1"/>
      <c r="I5344" s="1"/>
    </row>
    <row r="5345" spans="8:9" x14ac:dyDescent="0.2">
      <c r="H5345" s="1"/>
      <c r="I5345" s="1"/>
    </row>
    <row r="5346" spans="8:9" x14ac:dyDescent="0.2">
      <c r="H5346" s="1"/>
      <c r="I5346" s="1"/>
    </row>
    <row r="5347" spans="8:9" x14ac:dyDescent="0.2">
      <c r="H5347" s="1"/>
      <c r="I5347" s="1"/>
    </row>
    <row r="5348" spans="8:9" x14ac:dyDescent="0.2">
      <c r="H5348" s="1"/>
      <c r="I5348" s="1"/>
    </row>
    <row r="5349" spans="8:9" x14ac:dyDescent="0.2">
      <c r="H5349" s="1"/>
      <c r="I5349" s="1"/>
    </row>
    <row r="5350" spans="8:9" x14ac:dyDescent="0.2">
      <c r="H5350" s="1"/>
      <c r="I5350" s="1"/>
    </row>
    <row r="5351" spans="8:9" x14ac:dyDescent="0.2">
      <c r="H5351" s="1"/>
      <c r="I5351" s="1"/>
    </row>
    <row r="5352" spans="8:9" x14ac:dyDescent="0.2">
      <c r="H5352" s="1"/>
      <c r="I5352" s="1"/>
    </row>
    <row r="5353" spans="8:9" x14ac:dyDescent="0.2">
      <c r="H5353" s="1"/>
      <c r="I5353" s="1"/>
    </row>
    <row r="5354" spans="8:9" x14ac:dyDescent="0.2">
      <c r="H5354" s="1"/>
      <c r="I5354" s="1"/>
    </row>
    <row r="5355" spans="8:9" x14ac:dyDescent="0.2">
      <c r="H5355" s="1"/>
      <c r="I5355" s="1"/>
    </row>
    <row r="5356" spans="8:9" x14ac:dyDescent="0.2">
      <c r="H5356" s="1"/>
      <c r="I5356" s="1"/>
    </row>
    <row r="5357" spans="8:9" x14ac:dyDescent="0.2">
      <c r="H5357" s="1"/>
      <c r="I5357" s="1"/>
    </row>
    <row r="5358" spans="8:9" x14ac:dyDescent="0.2">
      <c r="H5358" s="1"/>
      <c r="I5358" s="1"/>
    </row>
    <row r="5359" spans="8:9" x14ac:dyDescent="0.2">
      <c r="H5359" s="1"/>
      <c r="I5359" s="1"/>
    </row>
    <row r="5360" spans="8:9" x14ac:dyDescent="0.2">
      <c r="H5360" s="1"/>
      <c r="I5360" s="1"/>
    </row>
    <row r="5361" spans="8:9" x14ac:dyDescent="0.2">
      <c r="H5361" s="1"/>
      <c r="I5361" s="1"/>
    </row>
    <row r="5362" spans="8:9" x14ac:dyDescent="0.2">
      <c r="H5362" s="1"/>
      <c r="I5362" s="1"/>
    </row>
    <row r="5363" spans="8:9" x14ac:dyDescent="0.2">
      <c r="H5363" s="1"/>
      <c r="I5363" s="1"/>
    </row>
    <row r="5364" spans="8:9" x14ac:dyDescent="0.2">
      <c r="H5364" s="1"/>
      <c r="I5364" s="1"/>
    </row>
    <row r="5365" spans="8:9" x14ac:dyDescent="0.2">
      <c r="H5365" s="1"/>
      <c r="I5365" s="1"/>
    </row>
    <row r="5366" spans="8:9" x14ac:dyDescent="0.2">
      <c r="H5366" s="1"/>
      <c r="I5366" s="1"/>
    </row>
    <row r="5367" spans="8:9" x14ac:dyDescent="0.2">
      <c r="H5367" s="1"/>
      <c r="I5367" s="1"/>
    </row>
    <row r="5368" spans="8:9" x14ac:dyDescent="0.2">
      <c r="H5368" s="1"/>
      <c r="I5368" s="1"/>
    </row>
    <row r="5369" spans="8:9" x14ac:dyDescent="0.2">
      <c r="H5369" s="1"/>
      <c r="I5369" s="1"/>
    </row>
    <row r="5370" spans="8:9" x14ac:dyDescent="0.2">
      <c r="H5370" s="1"/>
      <c r="I5370" s="1"/>
    </row>
    <row r="5371" spans="8:9" x14ac:dyDescent="0.2">
      <c r="H5371" s="1"/>
      <c r="I5371" s="1"/>
    </row>
    <row r="5372" spans="8:9" x14ac:dyDescent="0.2">
      <c r="H5372" s="1"/>
      <c r="I5372" s="1"/>
    </row>
    <row r="5373" spans="8:9" x14ac:dyDescent="0.2">
      <c r="H5373" s="1"/>
      <c r="I5373" s="1"/>
    </row>
    <row r="5374" spans="8:9" x14ac:dyDescent="0.2">
      <c r="H5374" s="1"/>
      <c r="I5374" s="1"/>
    </row>
    <row r="5375" spans="8:9" x14ac:dyDescent="0.2">
      <c r="H5375" s="1"/>
      <c r="I5375" s="1"/>
    </row>
    <row r="5376" spans="8:9" x14ac:dyDescent="0.2">
      <c r="H5376" s="1"/>
      <c r="I5376" s="1"/>
    </row>
    <row r="5377" spans="8:9" x14ac:dyDescent="0.2">
      <c r="H5377" s="1"/>
      <c r="I5377" s="1"/>
    </row>
    <row r="5378" spans="8:9" x14ac:dyDescent="0.2">
      <c r="H5378" s="1"/>
      <c r="I5378" s="1"/>
    </row>
    <row r="5379" spans="8:9" x14ac:dyDescent="0.2">
      <c r="H5379" s="1"/>
      <c r="I5379" s="1"/>
    </row>
    <row r="5380" spans="8:9" x14ac:dyDescent="0.2">
      <c r="H5380" s="1"/>
      <c r="I5380" s="1"/>
    </row>
    <row r="5381" spans="8:9" x14ac:dyDescent="0.2">
      <c r="H5381" s="1"/>
      <c r="I5381" s="1"/>
    </row>
    <row r="5382" spans="8:9" x14ac:dyDescent="0.2">
      <c r="H5382" s="1"/>
      <c r="I5382" s="1"/>
    </row>
    <row r="5383" spans="8:9" x14ac:dyDescent="0.2">
      <c r="H5383" s="1"/>
      <c r="I5383" s="1"/>
    </row>
    <row r="5384" spans="8:9" x14ac:dyDescent="0.2">
      <c r="H5384" s="1"/>
      <c r="I5384" s="1"/>
    </row>
    <row r="5385" spans="8:9" x14ac:dyDescent="0.2">
      <c r="H5385" s="1"/>
      <c r="I5385" s="1"/>
    </row>
    <row r="5386" spans="8:9" x14ac:dyDescent="0.2">
      <c r="H5386" s="1"/>
      <c r="I5386" s="1"/>
    </row>
    <row r="5387" spans="8:9" x14ac:dyDescent="0.2">
      <c r="H5387" s="1"/>
      <c r="I5387" s="1"/>
    </row>
    <row r="5388" spans="8:9" x14ac:dyDescent="0.2">
      <c r="H5388" s="1"/>
      <c r="I5388" s="1"/>
    </row>
    <row r="5389" spans="8:9" x14ac:dyDescent="0.2">
      <c r="H5389" s="1"/>
      <c r="I5389" s="1"/>
    </row>
    <row r="5390" spans="8:9" x14ac:dyDescent="0.2">
      <c r="H5390" s="1"/>
      <c r="I5390" s="1"/>
    </row>
    <row r="5391" spans="8:9" x14ac:dyDescent="0.2">
      <c r="H5391" s="1"/>
      <c r="I5391" s="1"/>
    </row>
    <row r="5392" spans="8:9" x14ac:dyDescent="0.2">
      <c r="H5392" s="1"/>
      <c r="I5392" s="1"/>
    </row>
    <row r="5393" spans="8:9" x14ac:dyDescent="0.2">
      <c r="H5393" s="1"/>
      <c r="I5393" s="1"/>
    </row>
    <row r="5394" spans="8:9" x14ac:dyDescent="0.2">
      <c r="H5394" s="1"/>
      <c r="I5394" s="1"/>
    </row>
    <row r="5395" spans="8:9" x14ac:dyDescent="0.2">
      <c r="H5395" s="1"/>
      <c r="I5395" s="1"/>
    </row>
    <row r="5396" spans="8:9" x14ac:dyDescent="0.2">
      <c r="H5396" s="1"/>
      <c r="I5396" s="1"/>
    </row>
    <row r="5397" spans="8:9" x14ac:dyDescent="0.2">
      <c r="H5397" s="1"/>
      <c r="I5397" s="1"/>
    </row>
    <row r="5398" spans="8:9" x14ac:dyDescent="0.2">
      <c r="H5398" s="1"/>
      <c r="I5398" s="1"/>
    </row>
    <row r="5399" spans="8:9" x14ac:dyDescent="0.2">
      <c r="H5399" s="1"/>
      <c r="I5399" s="1"/>
    </row>
    <row r="5400" spans="8:9" x14ac:dyDescent="0.2">
      <c r="H5400" s="1"/>
      <c r="I5400" s="1"/>
    </row>
    <row r="5401" spans="8:9" x14ac:dyDescent="0.2">
      <c r="H5401" s="1"/>
      <c r="I5401" s="1"/>
    </row>
    <row r="5402" spans="8:9" x14ac:dyDescent="0.2">
      <c r="H5402" s="1"/>
      <c r="I5402" s="1"/>
    </row>
    <row r="5403" spans="8:9" x14ac:dyDescent="0.2">
      <c r="H5403" s="1"/>
      <c r="I5403" s="1"/>
    </row>
    <row r="5404" spans="8:9" x14ac:dyDescent="0.2">
      <c r="H5404" s="1"/>
      <c r="I5404" s="1"/>
    </row>
    <row r="5405" spans="8:9" x14ac:dyDescent="0.2">
      <c r="H5405" s="1"/>
      <c r="I5405" s="1"/>
    </row>
    <row r="5406" spans="8:9" x14ac:dyDescent="0.2">
      <c r="H5406" s="1"/>
      <c r="I5406" s="1"/>
    </row>
    <row r="5407" spans="8:9" x14ac:dyDescent="0.2">
      <c r="H5407" s="1"/>
      <c r="I5407" s="1"/>
    </row>
    <row r="5408" spans="8:9" x14ac:dyDescent="0.2">
      <c r="H5408" s="1"/>
      <c r="I5408" s="1"/>
    </row>
    <row r="5409" spans="8:9" x14ac:dyDescent="0.2">
      <c r="H5409" s="1"/>
      <c r="I5409" s="1"/>
    </row>
    <row r="5410" spans="8:9" x14ac:dyDescent="0.2">
      <c r="H5410" s="1"/>
      <c r="I5410" s="1"/>
    </row>
    <row r="5411" spans="8:9" x14ac:dyDescent="0.2">
      <c r="H5411" s="1"/>
      <c r="I5411" s="1"/>
    </row>
    <row r="5412" spans="8:9" x14ac:dyDescent="0.2">
      <c r="H5412" s="1"/>
      <c r="I5412" s="1"/>
    </row>
    <row r="5413" spans="8:9" x14ac:dyDescent="0.2">
      <c r="H5413" s="1"/>
      <c r="I5413" s="1"/>
    </row>
    <row r="5414" spans="8:9" x14ac:dyDescent="0.2">
      <c r="H5414" s="1"/>
      <c r="I5414" s="1"/>
    </row>
    <row r="5415" spans="8:9" x14ac:dyDescent="0.2">
      <c r="H5415" s="1"/>
      <c r="I5415" s="1"/>
    </row>
    <row r="5416" spans="8:9" x14ac:dyDescent="0.2">
      <c r="H5416" s="1"/>
      <c r="I5416" s="1"/>
    </row>
    <row r="5417" spans="8:9" x14ac:dyDescent="0.2">
      <c r="H5417" s="1"/>
      <c r="I5417" s="1"/>
    </row>
    <row r="5418" spans="8:9" x14ac:dyDescent="0.2">
      <c r="H5418" s="1"/>
      <c r="I5418" s="1"/>
    </row>
    <row r="5419" spans="8:9" x14ac:dyDescent="0.2">
      <c r="H5419" s="1"/>
      <c r="I5419" s="1"/>
    </row>
    <row r="5420" spans="8:9" x14ac:dyDescent="0.2">
      <c r="H5420" s="1"/>
      <c r="I5420" s="1"/>
    </row>
    <row r="5421" spans="8:9" x14ac:dyDescent="0.2">
      <c r="H5421" s="1"/>
      <c r="I5421" s="1"/>
    </row>
    <row r="5422" spans="8:9" x14ac:dyDescent="0.2">
      <c r="H5422" s="1"/>
      <c r="I5422" s="1"/>
    </row>
    <row r="5423" spans="8:9" x14ac:dyDescent="0.2">
      <c r="H5423" s="1"/>
      <c r="I5423" s="1"/>
    </row>
    <row r="5424" spans="8:9" x14ac:dyDescent="0.2">
      <c r="H5424" s="1"/>
      <c r="I5424" s="1"/>
    </row>
    <row r="5425" spans="8:9" x14ac:dyDescent="0.2">
      <c r="H5425" s="1"/>
      <c r="I5425" s="1"/>
    </row>
    <row r="5426" spans="8:9" x14ac:dyDescent="0.2">
      <c r="H5426" s="1"/>
      <c r="I5426" s="1"/>
    </row>
    <row r="5427" spans="8:9" x14ac:dyDescent="0.2">
      <c r="H5427" s="1"/>
      <c r="I5427" s="1"/>
    </row>
    <row r="5428" spans="8:9" x14ac:dyDescent="0.2">
      <c r="H5428" s="1"/>
      <c r="I5428" s="1"/>
    </row>
    <row r="5429" spans="8:9" x14ac:dyDescent="0.2">
      <c r="H5429" s="1"/>
      <c r="I5429" s="1"/>
    </row>
    <row r="5430" spans="8:9" x14ac:dyDescent="0.2">
      <c r="H5430" s="1"/>
      <c r="I5430" s="1"/>
    </row>
    <row r="5431" spans="8:9" x14ac:dyDescent="0.2">
      <c r="H5431" s="1"/>
      <c r="I5431" s="1"/>
    </row>
    <row r="5432" spans="8:9" x14ac:dyDescent="0.2">
      <c r="H5432" s="1"/>
      <c r="I5432" s="1"/>
    </row>
    <row r="5433" spans="8:9" x14ac:dyDescent="0.2">
      <c r="H5433" s="1"/>
      <c r="I5433" s="1"/>
    </row>
    <row r="5434" spans="8:9" x14ac:dyDescent="0.2">
      <c r="H5434" s="1"/>
      <c r="I5434" s="1"/>
    </row>
    <row r="5435" spans="8:9" x14ac:dyDescent="0.2">
      <c r="H5435" s="1"/>
      <c r="I5435" s="1"/>
    </row>
    <row r="5436" spans="8:9" x14ac:dyDescent="0.2">
      <c r="H5436" s="1"/>
      <c r="I5436" s="1"/>
    </row>
    <row r="5437" spans="8:9" x14ac:dyDescent="0.2">
      <c r="H5437" s="1"/>
      <c r="I5437" s="1"/>
    </row>
    <row r="5438" spans="8:9" x14ac:dyDescent="0.2">
      <c r="H5438" s="1"/>
      <c r="I5438" s="1"/>
    </row>
    <row r="5439" spans="8:9" x14ac:dyDescent="0.2">
      <c r="H5439" s="1"/>
      <c r="I5439" s="1"/>
    </row>
    <row r="5440" spans="8:9" x14ac:dyDescent="0.2">
      <c r="H5440" s="1"/>
      <c r="I5440" s="1"/>
    </row>
    <row r="5441" spans="8:9" x14ac:dyDescent="0.2">
      <c r="H5441" s="1"/>
      <c r="I5441" s="1"/>
    </row>
    <row r="5442" spans="8:9" x14ac:dyDescent="0.2">
      <c r="H5442" s="1"/>
      <c r="I5442" s="1"/>
    </row>
    <row r="5443" spans="8:9" x14ac:dyDescent="0.2">
      <c r="H5443" s="1"/>
      <c r="I5443" s="1"/>
    </row>
    <row r="5444" spans="8:9" x14ac:dyDescent="0.2">
      <c r="H5444" s="1"/>
      <c r="I5444" s="1"/>
    </row>
    <row r="5445" spans="8:9" x14ac:dyDescent="0.2">
      <c r="H5445" s="1"/>
      <c r="I5445" s="1"/>
    </row>
    <row r="5446" spans="8:9" x14ac:dyDescent="0.2">
      <c r="H5446" s="1"/>
      <c r="I5446" s="1"/>
    </row>
    <row r="5447" spans="8:9" x14ac:dyDescent="0.2">
      <c r="H5447" s="1"/>
      <c r="I5447" s="1"/>
    </row>
    <row r="5448" spans="8:9" x14ac:dyDescent="0.2">
      <c r="H5448" s="1"/>
      <c r="I5448" s="1"/>
    </row>
    <row r="5449" spans="8:9" x14ac:dyDescent="0.2">
      <c r="H5449" s="1"/>
      <c r="I5449" s="1"/>
    </row>
    <row r="5450" spans="8:9" x14ac:dyDescent="0.2">
      <c r="H5450" s="1"/>
      <c r="I5450" s="1"/>
    </row>
    <row r="5451" spans="8:9" x14ac:dyDescent="0.2">
      <c r="H5451" s="1"/>
      <c r="I5451" s="1"/>
    </row>
    <row r="5452" spans="8:9" x14ac:dyDescent="0.2">
      <c r="H5452" s="1"/>
      <c r="I5452" s="1"/>
    </row>
    <row r="5453" spans="8:9" x14ac:dyDescent="0.2">
      <c r="H5453" s="1"/>
      <c r="I5453" s="1"/>
    </row>
    <row r="5454" spans="8:9" x14ac:dyDescent="0.2">
      <c r="H5454" s="1"/>
      <c r="I5454" s="1"/>
    </row>
    <row r="5455" spans="8:9" x14ac:dyDescent="0.2">
      <c r="H5455" s="1"/>
      <c r="I5455" s="1"/>
    </row>
    <row r="5456" spans="8:9" x14ac:dyDescent="0.2">
      <c r="H5456" s="1"/>
      <c r="I5456" s="1"/>
    </row>
    <row r="5457" spans="8:9" x14ac:dyDescent="0.2">
      <c r="H5457" s="1"/>
      <c r="I5457" s="1"/>
    </row>
    <row r="5458" spans="8:9" x14ac:dyDescent="0.2">
      <c r="H5458" s="1"/>
      <c r="I5458" s="1"/>
    </row>
    <row r="5459" spans="8:9" x14ac:dyDescent="0.2">
      <c r="H5459" s="1"/>
      <c r="I5459" s="1"/>
    </row>
    <row r="5460" spans="8:9" x14ac:dyDescent="0.2">
      <c r="H5460" s="1"/>
      <c r="I5460" s="1"/>
    </row>
    <row r="5461" spans="8:9" x14ac:dyDescent="0.2">
      <c r="H5461" s="1"/>
      <c r="I5461" s="1"/>
    </row>
    <row r="5462" spans="8:9" x14ac:dyDescent="0.2">
      <c r="H5462" s="1"/>
      <c r="I5462" s="1"/>
    </row>
    <row r="5463" spans="8:9" x14ac:dyDescent="0.2">
      <c r="H5463" s="1"/>
      <c r="I5463" s="1"/>
    </row>
    <row r="5464" spans="8:9" x14ac:dyDescent="0.2">
      <c r="H5464" s="1"/>
      <c r="I5464" s="1"/>
    </row>
    <row r="5465" spans="8:9" x14ac:dyDescent="0.2">
      <c r="H5465" s="1"/>
      <c r="I5465" s="1"/>
    </row>
    <row r="5466" spans="8:9" x14ac:dyDescent="0.2">
      <c r="H5466" s="1"/>
      <c r="I5466" s="1"/>
    </row>
    <row r="5467" spans="8:9" x14ac:dyDescent="0.2">
      <c r="H5467" s="1"/>
      <c r="I5467" s="1"/>
    </row>
    <row r="5468" spans="8:9" x14ac:dyDescent="0.2">
      <c r="H5468" s="1"/>
      <c r="I5468" s="1"/>
    </row>
    <row r="5469" spans="8:9" x14ac:dyDescent="0.2">
      <c r="H5469" s="1"/>
      <c r="I5469" s="1"/>
    </row>
    <row r="5470" spans="8:9" x14ac:dyDescent="0.2">
      <c r="H5470" s="1"/>
      <c r="I5470" s="1"/>
    </row>
    <row r="5471" spans="8:9" x14ac:dyDescent="0.2">
      <c r="H5471" s="1"/>
      <c r="I5471" s="1"/>
    </row>
    <row r="5472" spans="8:9" x14ac:dyDescent="0.2">
      <c r="H5472" s="1"/>
      <c r="I5472" s="1"/>
    </row>
    <row r="5473" spans="8:9" x14ac:dyDescent="0.2">
      <c r="H5473" s="1"/>
      <c r="I5473" s="1"/>
    </row>
    <row r="5474" spans="8:9" x14ac:dyDescent="0.2">
      <c r="H5474" s="1"/>
      <c r="I5474" s="1"/>
    </row>
    <row r="5475" spans="8:9" x14ac:dyDescent="0.2">
      <c r="H5475" s="1"/>
      <c r="I5475" s="1"/>
    </row>
    <row r="5476" spans="8:9" x14ac:dyDescent="0.2">
      <c r="H5476" s="1"/>
      <c r="I5476" s="1"/>
    </row>
    <row r="5477" spans="8:9" x14ac:dyDescent="0.2">
      <c r="H5477" s="1"/>
      <c r="I5477" s="1"/>
    </row>
    <row r="5478" spans="8:9" x14ac:dyDescent="0.2">
      <c r="H5478" s="1"/>
      <c r="I5478" s="1"/>
    </row>
    <row r="5479" spans="8:9" x14ac:dyDescent="0.2">
      <c r="H5479" s="1"/>
      <c r="I5479" s="1"/>
    </row>
    <row r="5480" spans="8:9" x14ac:dyDescent="0.2">
      <c r="H5480" s="1"/>
      <c r="I5480" s="1"/>
    </row>
    <row r="5481" spans="8:9" x14ac:dyDescent="0.2">
      <c r="H5481" s="1"/>
      <c r="I5481" s="1"/>
    </row>
    <row r="5482" spans="8:9" x14ac:dyDescent="0.2">
      <c r="H5482" s="1"/>
      <c r="I5482" s="1"/>
    </row>
    <row r="5483" spans="8:9" x14ac:dyDescent="0.2">
      <c r="H5483" s="1"/>
      <c r="I5483" s="1"/>
    </row>
    <row r="5484" spans="8:9" x14ac:dyDescent="0.2">
      <c r="H5484" s="1"/>
      <c r="I5484" s="1"/>
    </row>
    <row r="5485" spans="8:9" x14ac:dyDescent="0.2">
      <c r="H5485" s="1"/>
      <c r="I5485" s="1"/>
    </row>
    <row r="5486" spans="8:9" x14ac:dyDescent="0.2">
      <c r="H5486" s="1"/>
      <c r="I5486" s="1"/>
    </row>
    <row r="5487" spans="8:9" x14ac:dyDescent="0.2">
      <c r="H5487" s="1"/>
      <c r="I5487" s="1"/>
    </row>
    <row r="5488" spans="8:9" x14ac:dyDescent="0.2">
      <c r="H5488" s="1"/>
      <c r="I5488" s="1"/>
    </row>
    <row r="5489" spans="8:9" x14ac:dyDescent="0.2">
      <c r="H5489" s="1"/>
      <c r="I5489" s="1"/>
    </row>
    <row r="5490" spans="8:9" x14ac:dyDescent="0.2">
      <c r="H5490" s="1"/>
      <c r="I5490" s="1"/>
    </row>
    <row r="5491" spans="8:9" x14ac:dyDescent="0.2">
      <c r="H5491" s="1"/>
      <c r="I5491" s="1"/>
    </row>
    <row r="5492" spans="8:9" x14ac:dyDescent="0.2">
      <c r="H5492" s="1"/>
      <c r="I5492" s="1"/>
    </row>
    <row r="5493" spans="8:9" x14ac:dyDescent="0.2">
      <c r="H5493" s="1"/>
      <c r="I5493" s="1"/>
    </row>
    <row r="5494" spans="8:9" x14ac:dyDescent="0.2">
      <c r="H5494" s="1"/>
      <c r="I5494" s="1"/>
    </row>
    <row r="5495" spans="8:9" x14ac:dyDescent="0.2">
      <c r="H5495" s="1"/>
      <c r="I5495" s="1"/>
    </row>
    <row r="5496" spans="8:9" x14ac:dyDescent="0.2">
      <c r="H5496" s="1"/>
      <c r="I5496" s="1"/>
    </row>
    <row r="5497" spans="8:9" x14ac:dyDescent="0.2">
      <c r="H5497" s="1"/>
      <c r="I5497" s="1"/>
    </row>
    <row r="5498" spans="8:9" x14ac:dyDescent="0.2">
      <c r="H5498" s="1"/>
      <c r="I5498" s="1"/>
    </row>
    <row r="5499" spans="8:9" x14ac:dyDescent="0.2">
      <c r="H5499" s="1"/>
      <c r="I5499" s="1"/>
    </row>
    <row r="5500" spans="8:9" x14ac:dyDescent="0.2">
      <c r="H5500" s="1"/>
      <c r="I5500" s="1"/>
    </row>
    <row r="5501" spans="8:9" x14ac:dyDescent="0.2">
      <c r="H5501" s="1"/>
      <c r="I5501" s="1"/>
    </row>
    <row r="5502" spans="8:9" x14ac:dyDescent="0.2">
      <c r="H5502" s="1"/>
      <c r="I5502" s="1"/>
    </row>
    <row r="5503" spans="8:9" x14ac:dyDescent="0.2">
      <c r="H5503" s="1"/>
      <c r="I5503" s="1"/>
    </row>
    <row r="5504" spans="8:9" x14ac:dyDescent="0.2">
      <c r="H5504" s="1"/>
      <c r="I5504" s="1"/>
    </row>
    <row r="5505" spans="8:9" x14ac:dyDescent="0.2">
      <c r="H5505" s="1"/>
      <c r="I5505" s="1"/>
    </row>
    <row r="5506" spans="8:9" x14ac:dyDescent="0.2">
      <c r="H5506" s="1"/>
      <c r="I5506" s="1"/>
    </row>
    <row r="5507" spans="8:9" x14ac:dyDescent="0.2">
      <c r="H5507" s="1"/>
      <c r="I5507" s="1"/>
    </row>
    <row r="5508" spans="8:9" x14ac:dyDescent="0.2">
      <c r="H5508" s="1"/>
      <c r="I5508" s="1"/>
    </row>
    <row r="5509" spans="8:9" x14ac:dyDescent="0.2">
      <c r="H5509" s="1"/>
      <c r="I5509" s="1"/>
    </row>
    <row r="5510" spans="8:9" x14ac:dyDescent="0.2">
      <c r="H5510" s="1"/>
      <c r="I5510" s="1"/>
    </row>
    <row r="5511" spans="8:9" x14ac:dyDescent="0.2">
      <c r="H5511" s="1"/>
      <c r="I5511" s="1"/>
    </row>
    <row r="5512" spans="8:9" x14ac:dyDescent="0.2">
      <c r="H5512" s="1"/>
      <c r="I5512" s="1"/>
    </row>
    <row r="5513" spans="8:9" x14ac:dyDescent="0.2">
      <c r="H5513" s="1"/>
      <c r="I5513" s="1"/>
    </row>
    <row r="5514" spans="8:9" x14ac:dyDescent="0.2">
      <c r="H5514" s="1"/>
      <c r="I5514" s="1"/>
    </row>
    <row r="5515" spans="8:9" x14ac:dyDescent="0.2">
      <c r="H5515" s="1"/>
      <c r="I5515" s="1"/>
    </row>
    <row r="5516" spans="8:9" x14ac:dyDescent="0.2">
      <c r="H5516" s="1"/>
      <c r="I5516" s="1"/>
    </row>
    <row r="5517" spans="8:9" x14ac:dyDescent="0.2">
      <c r="H5517" s="1"/>
      <c r="I5517" s="1"/>
    </row>
    <row r="5518" spans="8:9" x14ac:dyDescent="0.2">
      <c r="H5518" s="1"/>
      <c r="I5518" s="1"/>
    </row>
    <row r="5519" spans="8:9" x14ac:dyDescent="0.2">
      <c r="H5519" s="1"/>
      <c r="I5519" s="1"/>
    </row>
    <row r="5520" spans="8:9" x14ac:dyDescent="0.2">
      <c r="H5520" s="1"/>
      <c r="I5520" s="1"/>
    </row>
    <row r="5521" spans="8:9" x14ac:dyDescent="0.2">
      <c r="H5521" s="1"/>
      <c r="I5521" s="1"/>
    </row>
    <row r="5522" spans="8:9" x14ac:dyDescent="0.2">
      <c r="H5522" s="1"/>
      <c r="I5522" s="1"/>
    </row>
    <row r="5523" spans="8:9" x14ac:dyDescent="0.2">
      <c r="H5523" s="1"/>
      <c r="I5523" s="1"/>
    </row>
    <row r="5524" spans="8:9" x14ac:dyDescent="0.2">
      <c r="H5524" s="1"/>
      <c r="I5524" s="1"/>
    </row>
    <row r="5525" spans="8:9" x14ac:dyDescent="0.2">
      <c r="H5525" s="1"/>
      <c r="I5525" s="1"/>
    </row>
    <row r="5526" spans="8:9" x14ac:dyDescent="0.2">
      <c r="H5526" s="1"/>
      <c r="I5526" s="1"/>
    </row>
    <row r="5527" spans="8:9" x14ac:dyDescent="0.2">
      <c r="H5527" s="1"/>
      <c r="I5527" s="1"/>
    </row>
    <row r="5528" spans="8:9" x14ac:dyDescent="0.2">
      <c r="H5528" s="1"/>
      <c r="I5528" s="1"/>
    </row>
    <row r="5529" spans="8:9" x14ac:dyDescent="0.2">
      <c r="H5529" s="1"/>
      <c r="I5529" s="1"/>
    </row>
    <row r="5530" spans="8:9" x14ac:dyDescent="0.2">
      <c r="H5530" s="1"/>
      <c r="I5530" s="1"/>
    </row>
    <row r="5531" spans="8:9" x14ac:dyDescent="0.2">
      <c r="H5531" s="1"/>
      <c r="I5531" s="1"/>
    </row>
    <row r="5532" spans="8:9" x14ac:dyDescent="0.2">
      <c r="H5532" s="1"/>
      <c r="I5532" s="1"/>
    </row>
    <row r="5533" spans="8:9" x14ac:dyDescent="0.2">
      <c r="H5533" s="1"/>
      <c r="I5533" s="1"/>
    </row>
    <row r="5534" spans="8:9" x14ac:dyDescent="0.2">
      <c r="H5534" s="1"/>
      <c r="I5534" s="1"/>
    </row>
    <row r="5535" spans="8:9" x14ac:dyDescent="0.2">
      <c r="H5535" s="1"/>
      <c r="I5535" s="1"/>
    </row>
    <row r="5536" spans="8:9" x14ac:dyDescent="0.2">
      <c r="H5536" s="1"/>
      <c r="I5536" s="1"/>
    </row>
    <row r="5537" spans="8:9" x14ac:dyDescent="0.2">
      <c r="H5537" s="1"/>
      <c r="I5537" s="1"/>
    </row>
    <row r="5538" spans="8:9" x14ac:dyDescent="0.2">
      <c r="H5538" s="1"/>
      <c r="I5538" s="1"/>
    </row>
    <row r="5539" spans="8:9" x14ac:dyDescent="0.2">
      <c r="H5539" s="1"/>
      <c r="I5539" s="1"/>
    </row>
    <row r="5540" spans="8:9" x14ac:dyDescent="0.2">
      <c r="H5540" s="1"/>
      <c r="I5540" s="1"/>
    </row>
    <row r="5541" spans="8:9" x14ac:dyDescent="0.2">
      <c r="H5541" s="1"/>
      <c r="I5541" s="1"/>
    </row>
    <row r="5542" spans="8:9" x14ac:dyDescent="0.2">
      <c r="H5542" s="1"/>
      <c r="I5542" s="1"/>
    </row>
    <row r="5543" spans="8:9" x14ac:dyDescent="0.2">
      <c r="H5543" s="1"/>
      <c r="I5543" s="1"/>
    </row>
    <row r="5544" spans="8:9" x14ac:dyDescent="0.2">
      <c r="H5544" s="1"/>
      <c r="I5544" s="1"/>
    </row>
    <row r="5545" spans="8:9" x14ac:dyDescent="0.2">
      <c r="H5545" s="1"/>
      <c r="I5545" s="1"/>
    </row>
    <row r="5546" spans="8:9" x14ac:dyDescent="0.2">
      <c r="H5546" s="1"/>
      <c r="I5546" s="1"/>
    </row>
    <row r="5547" spans="8:9" x14ac:dyDescent="0.2">
      <c r="H5547" s="1"/>
      <c r="I5547" s="1"/>
    </row>
    <row r="5548" spans="8:9" x14ac:dyDescent="0.2">
      <c r="H5548" s="1"/>
      <c r="I5548" s="1"/>
    </row>
    <row r="5549" spans="8:9" x14ac:dyDescent="0.2">
      <c r="H5549" s="1"/>
      <c r="I5549" s="1"/>
    </row>
    <row r="5550" spans="8:9" x14ac:dyDescent="0.2">
      <c r="H5550" s="1"/>
      <c r="I5550" s="1"/>
    </row>
    <row r="5551" spans="8:9" x14ac:dyDescent="0.2">
      <c r="H5551" s="1"/>
      <c r="I5551" s="1"/>
    </row>
    <row r="5552" spans="8:9" x14ac:dyDescent="0.2">
      <c r="H5552" s="1"/>
      <c r="I5552" s="1"/>
    </row>
    <row r="5553" spans="8:9" x14ac:dyDescent="0.2">
      <c r="H5553" s="1"/>
      <c r="I5553" s="1"/>
    </row>
    <row r="5554" spans="8:9" x14ac:dyDescent="0.2">
      <c r="H5554" s="1"/>
      <c r="I5554" s="1"/>
    </row>
    <row r="5555" spans="8:9" x14ac:dyDescent="0.2">
      <c r="H5555" s="1"/>
      <c r="I5555" s="1"/>
    </row>
    <row r="5556" spans="8:9" x14ac:dyDescent="0.2">
      <c r="H5556" s="1"/>
      <c r="I5556" s="1"/>
    </row>
    <row r="5557" spans="8:9" x14ac:dyDescent="0.2">
      <c r="H5557" s="1"/>
      <c r="I5557" s="1"/>
    </row>
    <row r="5558" spans="8:9" x14ac:dyDescent="0.2">
      <c r="H5558" s="1"/>
      <c r="I5558" s="1"/>
    </row>
    <row r="5559" spans="8:9" x14ac:dyDescent="0.2">
      <c r="H5559" s="1"/>
      <c r="I5559" s="1"/>
    </row>
    <row r="5560" spans="8:9" x14ac:dyDescent="0.2">
      <c r="H5560" s="1"/>
      <c r="I5560" s="1"/>
    </row>
    <row r="5561" spans="8:9" x14ac:dyDescent="0.2">
      <c r="H5561" s="1"/>
      <c r="I5561" s="1"/>
    </row>
    <row r="5562" spans="8:9" x14ac:dyDescent="0.2">
      <c r="H5562" s="1"/>
      <c r="I5562" s="1"/>
    </row>
    <row r="5563" spans="8:9" x14ac:dyDescent="0.2">
      <c r="H5563" s="1"/>
      <c r="I5563" s="1"/>
    </row>
    <row r="5564" spans="8:9" x14ac:dyDescent="0.2">
      <c r="H5564" s="1"/>
      <c r="I5564" s="1"/>
    </row>
    <row r="5565" spans="8:9" x14ac:dyDescent="0.2">
      <c r="H5565" s="1"/>
      <c r="I5565" s="1"/>
    </row>
    <row r="5566" spans="8:9" x14ac:dyDescent="0.2">
      <c r="H5566" s="1"/>
      <c r="I5566" s="1"/>
    </row>
    <row r="5567" spans="8:9" x14ac:dyDescent="0.2">
      <c r="H5567" s="1"/>
      <c r="I5567" s="1"/>
    </row>
    <row r="5568" spans="8:9" x14ac:dyDescent="0.2">
      <c r="H5568" s="1"/>
      <c r="I5568" s="1"/>
    </row>
    <row r="5569" spans="8:9" x14ac:dyDescent="0.2">
      <c r="H5569" s="1"/>
      <c r="I5569" s="1"/>
    </row>
    <row r="5570" spans="8:9" x14ac:dyDescent="0.2">
      <c r="H5570" s="1"/>
      <c r="I5570" s="1"/>
    </row>
    <row r="5571" spans="8:9" x14ac:dyDescent="0.2">
      <c r="H5571" s="1"/>
      <c r="I5571" s="1"/>
    </row>
    <row r="5572" spans="8:9" x14ac:dyDescent="0.2">
      <c r="H5572" s="1"/>
      <c r="I5572" s="1"/>
    </row>
    <row r="5573" spans="8:9" x14ac:dyDescent="0.2">
      <c r="H5573" s="1"/>
      <c r="I5573" s="1"/>
    </row>
    <row r="5574" spans="8:9" x14ac:dyDescent="0.2">
      <c r="H5574" s="1"/>
      <c r="I5574" s="1"/>
    </row>
    <row r="5575" spans="8:9" x14ac:dyDescent="0.2">
      <c r="H5575" s="1"/>
      <c r="I5575" s="1"/>
    </row>
    <row r="5576" spans="8:9" x14ac:dyDescent="0.2">
      <c r="H5576" s="1"/>
      <c r="I5576" s="1"/>
    </row>
    <row r="5577" spans="8:9" x14ac:dyDescent="0.2">
      <c r="H5577" s="1"/>
      <c r="I5577" s="1"/>
    </row>
    <row r="5578" spans="8:9" x14ac:dyDescent="0.2">
      <c r="H5578" s="1"/>
      <c r="I5578" s="1"/>
    </row>
    <row r="5579" spans="8:9" x14ac:dyDescent="0.2">
      <c r="H5579" s="1"/>
      <c r="I5579" s="1"/>
    </row>
    <row r="5580" spans="8:9" x14ac:dyDescent="0.2">
      <c r="H5580" s="1"/>
      <c r="I5580" s="1"/>
    </row>
    <row r="5581" spans="8:9" x14ac:dyDescent="0.2">
      <c r="H5581" s="1"/>
      <c r="I5581" s="1"/>
    </row>
    <row r="5582" spans="8:9" x14ac:dyDescent="0.2">
      <c r="H5582" s="1"/>
      <c r="I5582" s="1"/>
    </row>
    <row r="5583" spans="8:9" x14ac:dyDescent="0.2">
      <c r="H5583" s="1"/>
      <c r="I5583" s="1"/>
    </row>
    <row r="5584" spans="8:9" x14ac:dyDescent="0.2">
      <c r="H5584" s="1"/>
      <c r="I5584" s="1"/>
    </row>
    <row r="5585" spans="8:9" x14ac:dyDescent="0.2">
      <c r="H5585" s="1"/>
      <c r="I5585" s="1"/>
    </row>
    <row r="5586" spans="8:9" x14ac:dyDescent="0.2">
      <c r="H5586" s="1"/>
      <c r="I5586" s="1"/>
    </row>
    <row r="5587" spans="8:9" x14ac:dyDescent="0.2">
      <c r="H5587" s="1"/>
      <c r="I5587" s="1"/>
    </row>
    <row r="5588" spans="8:9" x14ac:dyDescent="0.2">
      <c r="H5588" s="1"/>
      <c r="I5588" s="1"/>
    </row>
    <row r="5589" spans="8:9" x14ac:dyDescent="0.2">
      <c r="H5589" s="1"/>
      <c r="I5589" s="1"/>
    </row>
    <row r="5590" spans="8:9" x14ac:dyDescent="0.2">
      <c r="H5590" s="1"/>
      <c r="I5590" s="1"/>
    </row>
    <row r="5591" spans="8:9" x14ac:dyDescent="0.2">
      <c r="H5591" s="1"/>
      <c r="I5591" s="1"/>
    </row>
    <row r="5592" spans="8:9" x14ac:dyDescent="0.2">
      <c r="H5592" s="1"/>
      <c r="I5592" s="1"/>
    </row>
    <row r="5593" spans="8:9" x14ac:dyDescent="0.2">
      <c r="H5593" s="1"/>
      <c r="I5593" s="1"/>
    </row>
    <row r="5594" spans="8:9" x14ac:dyDescent="0.2">
      <c r="H5594" s="1"/>
      <c r="I5594" s="1"/>
    </row>
    <row r="5595" spans="8:9" x14ac:dyDescent="0.2">
      <c r="H5595" s="1"/>
      <c r="I5595" s="1"/>
    </row>
    <row r="5596" spans="8:9" x14ac:dyDescent="0.2">
      <c r="H5596" s="1"/>
      <c r="I5596" s="1"/>
    </row>
    <row r="5597" spans="8:9" x14ac:dyDescent="0.2">
      <c r="H5597" s="1"/>
      <c r="I5597" s="1"/>
    </row>
    <row r="5598" spans="8:9" x14ac:dyDescent="0.2">
      <c r="H5598" s="1"/>
      <c r="I5598" s="1"/>
    </row>
    <row r="5599" spans="8:9" x14ac:dyDescent="0.2">
      <c r="H5599" s="1"/>
      <c r="I5599" s="1"/>
    </row>
    <row r="5600" spans="8:9" x14ac:dyDescent="0.2">
      <c r="H5600" s="1"/>
      <c r="I5600" s="1"/>
    </row>
    <row r="5601" spans="8:9" x14ac:dyDescent="0.2">
      <c r="H5601" s="1"/>
      <c r="I5601" s="1"/>
    </row>
    <row r="5602" spans="8:9" x14ac:dyDescent="0.2">
      <c r="H5602" s="1"/>
      <c r="I5602" s="1"/>
    </row>
    <row r="5603" spans="8:9" x14ac:dyDescent="0.2">
      <c r="H5603" s="1"/>
      <c r="I5603" s="1"/>
    </row>
    <row r="5604" spans="8:9" x14ac:dyDescent="0.2">
      <c r="H5604" s="1"/>
      <c r="I5604" s="1"/>
    </row>
    <row r="5605" spans="8:9" x14ac:dyDescent="0.2">
      <c r="H5605" s="1"/>
      <c r="I5605" s="1"/>
    </row>
    <row r="5606" spans="8:9" x14ac:dyDescent="0.2">
      <c r="H5606" s="1"/>
      <c r="I5606" s="1"/>
    </row>
    <row r="5607" spans="8:9" x14ac:dyDescent="0.2">
      <c r="H5607" s="1"/>
      <c r="I5607" s="1"/>
    </row>
    <row r="5608" spans="8:9" x14ac:dyDescent="0.2">
      <c r="H5608" s="1"/>
      <c r="I5608" s="1"/>
    </row>
    <row r="5609" spans="8:9" x14ac:dyDescent="0.2">
      <c r="H5609" s="1"/>
      <c r="I5609" s="1"/>
    </row>
    <row r="5610" spans="8:9" x14ac:dyDescent="0.2">
      <c r="H5610" s="1"/>
      <c r="I5610" s="1"/>
    </row>
    <row r="5611" spans="8:9" x14ac:dyDescent="0.2">
      <c r="H5611" s="1"/>
      <c r="I5611" s="1"/>
    </row>
    <row r="5612" spans="8:9" x14ac:dyDescent="0.2">
      <c r="H5612" s="1"/>
      <c r="I5612" s="1"/>
    </row>
    <row r="5613" spans="8:9" x14ac:dyDescent="0.2">
      <c r="H5613" s="1"/>
      <c r="I5613" s="1"/>
    </row>
    <row r="5614" spans="8:9" x14ac:dyDescent="0.2">
      <c r="H5614" s="1"/>
      <c r="I5614" s="1"/>
    </row>
    <row r="5615" spans="8:9" x14ac:dyDescent="0.2">
      <c r="H5615" s="1"/>
      <c r="I5615" s="1"/>
    </row>
    <row r="5616" spans="8:9" x14ac:dyDescent="0.2">
      <c r="H5616" s="1"/>
      <c r="I5616" s="1"/>
    </row>
    <row r="5617" spans="8:9" x14ac:dyDescent="0.2">
      <c r="H5617" s="1"/>
      <c r="I5617" s="1"/>
    </row>
    <row r="5618" spans="8:9" x14ac:dyDescent="0.2">
      <c r="H5618" s="1"/>
      <c r="I5618" s="1"/>
    </row>
    <row r="5619" spans="8:9" x14ac:dyDescent="0.2">
      <c r="H5619" s="1"/>
      <c r="I5619" s="1"/>
    </row>
    <row r="5620" spans="8:9" x14ac:dyDescent="0.2">
      <c r="H5620" s="1"/>
      <c r="I5620" s="1"/>
    </row>
    <row r="5621" spans="8:9" x14ac:dyDescent="0.2">
      <c r="H5621" s="1"/>
      <c r="I5621" s="1"/>
    </row>
    <row r="5622" spans="8:9" x14ac:dyDescent="0.2">
      <c r="H5622" s="1"/>
      <c r="I5622" s="1"/>
    </row>
    <row r="5623" spans="8:9" x14ac:dyDescent="0.2">
      <c r="H5623" s="1"/>
      <c r="I5623" s="1"/>
    </row>
    <row r="5624" spans="8:9" x14ac:dyDescent="0.2">
      <c r="H5624" s="1"/>
      <c r="I5624" s="1"/>
    </row>
    <row r="5625" spans="8:9" x14ac:dyDescent="0.2">
      <c r="H5625" s="1"/>
      <c r="I5625" s="1"/>
    </row>
    <row r="5626" spans="8:9" x14ac:dyDescent="0.2">
      <c r="H5626" s="1"/>
      <c r="I5626" s="1"/>
    </row>
    <row r="5627" spans="8:9" x14ac:dyDescent="0.2">
      <c r="H5627" s="1"/>
      <c r="I5627" s="1"/>
    </row>
    <row r="5628" spans="8:9" x14ac:dyDescent="0.2">
      <c r="H5628" s="1"/>
      <c r="I5628" s="1"/>
    </row>
    <row r="5629" spans="8:9" x14ac:dyDescent="0.2">
      <c r="H5629" s="1"/>
      <c r="I5629" s="1"/>
    </row>
    <row r="5630" spans="8:9" x14ac:dyDescent="0.2">
      <c r="H5630" s="1"/>
      <c r="I5630" s="1"/>
    </row>
    <row r="5631" spans="8:9" x14ac:dyDescent="0.2">
      <c r="H5631" s="1"/>
      <c r="I5631" s="1"/>
    </row>
    <row r="5632" spans="8:9" x14ac:dyDescent="0.2">
      <c r="H5632" s="1"/>
      <c r="I5632" s="1"/>
    </row>
    <row r="5633" spans="8:9" x14ac:dyDescent="0.2">
      <c r="H5633" s="1"/>
      <c r="I5633" s="1"/>
    </row>
    <row r="5634" spans="8:9" x14ac:dyDescent="0.2">
      <c r="H5634" s="1"/>
      <c r="I5634" s="1"/>
    </row>
    <row r="5635" spans="8:9" x14ac:dyDescent="0.2">
      <c r="H5635" s="1"/>
      <c r="I5635" s="1"/>
    </row>
    <row r="5636" spans="8:9" x14ac:dyDescent="0.2">
      <c r="H5636" s="1"/>
      <c r="I5636" s="1"/>
    </row>
    <row r="5637" spans="8:9" x14ac:dyDescent="0.2">
      <c r="H5637" s="1"/>
      <c r="I5637" s="1"/>
    </row>
    <row r="5638" spans="8:9" x14ac:dyDescent="0.2">
      <c r="H5638" s="1"/>
      <c r="I5638" s="1"/>
    </row>
    <row r="5639" spans="8:9" x14ac:dyDescent="0.2">
      <c r="H5639" s="1"/>
      <c r="I5639" s="1"/>
    </row>
    <row r="5640" spans="8:9" x14ac:dyDescent="0.2">
      <c r="H5640" s="1"/>
      <c r="I5640" s="1"/>
    </row>
    <row r="5641" spans="8:9" x14ac:dyDescent="0.2">
      <c r="H5641" s="1"/>
      <c r="I5641" s="1"/>
    </row>
    <row r="5642" spans="8:9" x14ac:dyDescent="0.2">
      <c r="H5642" s="1"/>
      <c r="I5642" s="1"/>
    </row>
    <row r="5643" spans="8:9" x14ac:dyDescent="0.2">
      <c r="H5643" s="1"/>
      <c r="I5643" s="1"/>
    </row>
    <row r="5644" spans="8:9" x14ac:dyDescent="0.2">
      <c r="H5644" s="1"/>
      <c r="I5644" s="1"/>
    </row>
    <row r="5645" spans="8:9" x14ac:dyDescent="0.2">
      <c r="H5645" s="1"/>
      <c r="I5645" s="1"/>
    </row>
    <row r="5646" spans="8:9" x14ac:dyDescent="0.2">
      <c r="H5646" s="1"/>
      <c r="I5646" s="1"/>
    </row>
    <row r="5647" spans="8:9" x14ac:dyDescent="0.2">
      <c r="H5647" s="1"/>
      <c r="I5647" s="1"/>
    </row>
    <row r="5648" spans="8:9" x14ac:dyDescent="0.2">
      <c r="H5648" s="1"/>
      <c r="I5648" s="1"/>
    </row>
    <row r="5649" spans="8:9" x14ac:dyDescent="0.2">
      <c r="H5649" s="1"/>
      <c r="I5649" s="1"/>
    </row>
    <row r="5650" spans="8:9" x14ac:dyDescent="0.2">
      <c r="H5650" s="1"/>
      <c r="I5650" s="1"/>
    </row>
    <row r="5651" spans="8:9" x14ac:dyDescent="0.2">
      <c r="H5651" s="1"/>
      <c r="I5651" s="1"/>
    </row>
    <row r="5652" spans="8:9" x14ac:dyDescent="0.2">
      <c r="H5652" s="1"/>
      <c r="I5652" s="1"/>
    </row>
    <row r="5653" spans="8:9" x14ac:dyDescent="0.2">
      <c r="H5653" s="1"/>
      <c r="I5653" s="1"/>
    </row>
    <row r="5654" spans="8:9" x14ac:dyDescent="0.2">
      <c r="H5654" s="1"/>
      <c r="I5654" s="1"/>
    </row>
    <row r="5655" spans="8:9" x14ac:dyDescent="0.2">
      <c r="H5655" s="1"/>
      <c r="I5655" s="1"/>
    </row>
    <row r="5656" spans="8:9" x14ac:dyDescent="0.2">
      <c r="H5656" s="1"/>
      <c r="I5656" s="1"/>
    </row>
    <row r="5657" spans="8:9" x14ac:dyDescent="0.2">
      <c r="H5657" s="1"/>
      <c r="I5657" s="1"/>
    </row>
    <row r="5658" spans="8:9" x14ac:dyDescent="0.2">
      <c r="H5658" s="1"/>
      <c r="I5658" s="1"/>
    </row>
    <row r="5659" spans="8:9" x14ac:dyDescent="0.2">
      <c r="H5659" s="1"/>
      <c r="I5659" s="1"/>
    </row>
    <row r="5660" spans="8:9" x14ac:dyDescent="0.2">
      <c r="H5660" s="1"/>
      <c r="I5660" s="1"/>
    </row>
    <row r="5661" spans="8:9" x14ac:dyDescent="0.2">
      <c r="H5661" s="1"/>
      <c r="I5661" s="1"/>
    </row>
    <row r="5662" spans="8:9" x14ac:dyDescent="0.2">
      <c r="H5662" s="1"/>
      <c r="I5662" s="1"/>
    </row>
    <row r="5663" spans="8:9" x14ac:dyDescent="0.2">
      <c r="H5663" s="1"/>
      <c r="I5663" s="1"/>
    </row>
    <row r="5664" spans="8:9" x14ac:dyDescent="0.2">
      <c r="H5664" s="1"/>
      <c r="I5664" s="1"/>
    </row>
    <row r="5665" spans="8:9" x14ac:dyDescent="0.2">
      <c r="H5665" s="1"/>
      <c r="I5665" s="1"/>
    </row>
    <row r="5666" spans="8:9" x14ac:dyDescent="0.2">
      <c r="H5666" s="1"/>
      <c r="I5666" s="1"/>
    </row>
    <row r="5667" spans="8:9" x14ac:dyDescent="0.2">
      <c r="H5667" s="1"/>
      <c r="I5667" s="1"/>
    </row>
    <row r="5668" spans="8:9" x14ac:dyDescent="0.2">
      <c r="H5668" s="1"/>
      <c r="I5668" s="1"/>
    </row>
    <row r="5669" spans="8:9" x14ac:dyDescent="0.2">
      <c r="H5669" s="1"/>
      <c r="I5669" s="1"/>
    </row>
    <row r="5670" spans="8:9" x14ac:dyDescent="0.2">
      <c r="H5670" s="1"/>
      <c r="I5670" s="1"/>
    </row>
    <row r="5671" spans="8:9" x14ac:dyDescent="0.2">
      <c r="H5671" s="1"/>
      <c r="I5671" s="1"/>
    </row>
    <row r="5672" spans="8:9" x14ac:dyDescent="0.2">
      <c r="H5672" s="1"/>
      <c r="I5672" s="1"/>
    </row>
    <row r="5673" spans="8:9" x14ac:dyDescent="0.2">
      <c r="H5673" s="1"/>
      <c r="I5673" s="1"/>
    </row>
    <row r="5674" spans="8:9" x14ac:dyDescent="0.2">
      <c r="H5674" s="1"/>
      <c r="I5674" s="1"/>
    </row>
    <row r="5675" spans="8:9" x14ac:dyDescent="0.2">
      <c r="H5675" s="1"/>
      <c r="I5675" s="1"/>
    </row>
    <row r="5676" spans="8:9" x14ac:dyDescent="0.2">
      <c r="H5676" s="1"/>
      <c r="I5676" s="1"/>
    </row>
    <row r="5677" spans="8:9" x14ac:dyDescent="0.2">
      <c r="H5677" s="1"/>
      <c r="I5677" s="1"/>
    </row>
    <row r="5678" spans="8:9" x14ac:dyDescent="0.2">
      <c r="H5678" s="1"/>
      <c r="I5678" s="1"/>
    </row>
    <row r="5679" spans="8:9" x14ac:dyDescent="0.2">
      <c r="H5679" s="1"/>
      <c r="I5679" s="1"/>
    </row>
    <row r="5680" spans="8:9" x14ac:dyDescent="0.2">
      <c r="H5680" s="1"/>
      <c r="I5680" s="1"/>
    </row>
    <row r="5681" spans="8:9" x14ac:dyDescent="0.2">
      <c r="H5681" s="1"/>
      <c r="I5681" s="1"/>
    </row>
    <row r="5682" spans="8:9" x14ac:dyDescent="0.2">
      <c r="H5682" s="1"/>
      <c r="I5682" s="1"/>
    </row>
    <row r="5683" spans="8:9" x14ac:dyDescent="0.2">
      <c r="H5683" s="1"/>
      <c r="I5683" s="1"/>
    </row>
    <row r="5684" spans="8:9" x14ac:dyDescent="0.2">
      <c r="H5684" s="1"/>
      <c r="I5684" s="1"/>
    </row>
    <row r="5685" spans="8:9" x14ac:dyDescent="0.2">
      <c r="H5685" s="1"/>
      <c r="I5685" s="1"/>
    </row>
    <row r="5686" spans="8:9" x14ac:dyDescent="0.2">
      <c r="H5686" s="1"/>
      <c r="I5686" s="1"/>
    </row>
    <row r="5687" spans="8:9" x14ac:dyDescent="0.2">
      <c r="H5687" s="1"/>
      <c r="I5687" s="1"/>
    </row>
    <row r="5688" spans="8:9" x14ac:dyDescent="0.2">
      <c r="H5688" s="1"/>
      <c r="I5688" s="1"/>
    </row>
    <row r="5689" spans="8:9" x14ac:dyDescent="0.2">
      <c r="H5689" s="1"/>
      <c r="I5689" s="1"/>
    </row>
    <row r="5690" spans="8:9" x14ac:dyDescent="0.2">
      <c r="H5690" s="1"/>
      <c r="I5690" s="1"/>
    </row>
    <row r="5691" spans="8:9" x14ac:dyDescent="0.2">
      <c r="H5691" s="1"/>
      <c r="I5691" s="1"/>
    </row>
    <row r="5692" spans="8:9" x14ac:dyDescent="0.2">
      <c r="H5692" s="1"/>
      <c r="I5692" s="1"/>
    </row>
    <row r="5693" spans="8:9" x14ac:dyDescent="0.2">
      <c r="H5693" s="1"/>
      <c r="I5693" s="1"/>
    </row>
    <row r="5694" spans="8:9" x14ac:dyDescent="0.2">
      <c r="H5694" s="1"/>
      <c r="I5694" s="1"/>
    </row>
    <row r="5695" spans="8:9" x14ac:dyDescent="0.2">
      <c r="H5695" s="1"/>
      <c r="I5695" s="1"/>
    </row>
    <row r="5696" spans="8:9" x14ac:dyDescent="0.2">
      <c r="H5696" s="1"/>
      <c r="I5696" s="1"/>
    </row>
    <row r="5697" spans="8:9" x14ac:dyDescent="0.2">
      <c r="H5697" s="1"/>
      <c r="I5697" s="1"/>
    </row>
    <row r="5698" spans="8:9" x14ac:dyDescent="0.2">
      <c r="H5698" s="1"/>
      <c r="I5698" s="1"/>
    </row>
    <row r="5699" spans="8:9" x14ac:dyDescent="0.2">
      <c r="H5699" s="1"/>
      <c r="I5699" s="1"/>
    </row>
    <row r="5700" spans="8:9" x14ac:dyDescent="0.2">
      <c r="H5700" s="1"/>
      <c r="I5700" s="1"/>
    </row>
    <row r="5701" spans="8:9" x14ac:dyDescent="0.2">
      <c r="H5701" s="1"/>
      <c r="I5701" s="1"/>
    </row>
    <row r="5702" spans="8:9" x14ac:dyDescent="0.2">
      <c r="H5702" s="1"/>
      <c r="I5702" s="1"/>
    </row>
    <row r="5703" spans="8:9" x14ac:dyDescent="0.2">
      <c r="H5703" s="1"/>
      <c r="I5703" s="1"/>
    </row>
    <row r="5704" spans="8:9" x14ac:dyDescent="0.2">
      <c r="H5704" s="1"/>
      <c r="I5704" s="1"/>
    </row>
    <row r="5705" spans="8:9" x14ac:dyDescent="0.2">
      <c r="H5705" s="1"/>
      <c r="I5705" s="1"/>
    </row>
    <row r="5706" spans="8:9" x14ac:dyDescent="0.2">
      <c r="H5706" s="1"/>
      <c r="I5706" s="1"/>
    </row>
    <row r="5707" spans="8:9" x14ac:dyDescent="0.2">
      <c r="H5707" s="1"/>
      <c r="I5707" s="1"/>
    </row>
    <row r="5708" spans="8:9" x14ac:dyDescent="0.2">
      <c r="H5708" s="1"/>
      <c r="I5708" s="1"/>
    </row>
    <row r="5709" spans="8:9" x14ac:dyDescent="0.2">
      <c r="H5709" s="1"/>
      <c r="I5709" s="1"/>
    </row>
    <row r="5710" spans="8:9" x14ac:dyDescent="0.2">
      <c r="H5710" s="1"/>
      <c r="I5710" s="1"/>
    </row>
    <row r="5711" spans="8:9" x14ac:dyDescent="0.2">
      <c r="H5711" s="1"/>
      <c r="I5711" s="1"/>
    </row>
    <row r="5712" spans="8:9" x14ac:dyDescent="0.2">
      <c r="H5712" s="1"/>
      <c r="I5712" s="1"/>
    </row>
    <row r="5713" spans="8:9" x14ac:dyDescent="0.2">
      <c r="H5713" s="1"/>
      <c r="I5713" s="1"/>
    </row>
    <row r="5714" spans="8:9" x14ac:dyDescent="0.2">
      <c r="H5714" s="1"/>
      <c r="I5714" s="1"/>
    </row>
    <row r="5715" spans="8:9" x14ac:dyDescent="0.2">
      <c r="H5715" s="1"/>
      <c r="I5715" s="1"/>
    </row>
    <row r="5716" spans="8:9" x14ac:dyDescent="0.2">
      <c r="H5716" s="1"/>
      <c r="I5716" s="1"/>
    </row>
    <row r="5717" spans="8:9" x14ac:dyDescent="0.2">
      <c r="H5717" s="1"/>
      <c r="I5717" s="1"/>
    </row>
    <row r="5718" spans="8:9" x14ac:dyDescent="0.2">
      <c r="H5718" s="1"/>
      <c r="I5718" s="1"/>
    </row>
    <row r="5719" spans="8:9" x14ac:dyDescent="0.2">
      <c r="H5719" s="1"/>
      <c r="I5719" s="1"/>
    </row>
    <row r="5720" spans="8:9" x14ac:dyDescent="0.2">
      <c r="H5720" s="1"/>
      <c r="I5720" s="1"/>
    </row>
    <row r="5721" spans="8:9" x14ac:dyDescent="0.2">
      <c r="H5721" s="1"/>
      <c r="I5721" s="1"/>
    </row>
    <row r="5722" spans="8:9" x14ac:dyDescent="0.2">
      <c r="H5722" s="1"/>
      <c r="I5722" s="1"/>
    </row>
    <row r="5723" spans="8:9" x14ac:dyDescent="0.2">
      <c r="H5723" s="1"/>
      <c r="I5723" s="1"/>
    </row>
    <row r="5724" spans="8:9" x14ac:dyDescent="0.2">
      <c r="H5724" s="1"/>
      <c r="I5724" s="1"/>
    </row>
    <row r="5725" spans="8:9" x14ac:dyDescent="0.2">
      <c r="H5725" s="1"/>
      <c r="I5725" s="1"/>
    </row>
    <row r="5726" spans="8:9" x14ac:dyDescent="0.2">
      <c r="H5726" s="1"/>
      <c r="I5726" s="1"/>
    </row>
    <row r="5727" spans="8:9" x14ac:dyDescent="0.2">
      <c r="H5727" s="1"/>
      <c r="I5727" s="1"/>
    </row>
    <row r="5728" spans="8:9" x14ac:dyDescent="0.2">
      <c r="H5728" s="1"/>
      <c r="I5728" s="1"/>
    </row>
    <row r="5729" spans="8:9" x14ac:dyDescent="0.2">
      <c r="H5729" s="1"/>
      <c r="I5729" s="1"/>
    </row>
    <row r="5730" spans="8:9" x14ac:dyDescent="0.2">
      <c r="H5730" s="1"/>
      <c r="I5730" s="1"/>
    </row>
    <row r="5731" spans="8:9" x14ac:dyDescent="0.2">
      <c r="H5731" s="1"/>
      <c r="I5731" s="1"/>
    </row>
    <row r="5732" spans="8:9" x14ac:dyDescent="0.2">
      <c r="H5732" s="1"/>
      <c r="I5732" s="1"/>
    </row>
    <row r="5733" spans="8:9" x14ac:dyDescent="0.2">
      <c r="H5733" s="1"/>
      <c r="I5733" s="1"/>
    </row>
    <row r="5734" spans="8:9" x14ac:dyDescent="0.2">
      <c r="H5734" s="1"/>
      <c r="I5734" s="1"/>
    </row>
    <row r="5735" spans="8:9" x14ac:dyDescent="0.2">
      <c r="H5735" s="1"/>
      <c r="I5735" s="1"/>
    </row>
    <row r="5736" spans="8:9" x14ac:dyDescent="0.2">
      <c r="H5736" s="1"/>
      <c r="I5736" s="1"/>
    </row>
    <row r="5737" spans="8:9" x14ac:dyDescent="0.2">
      <c r="H5737" s="1"/>
      <c r="I5737" s="1"/>
    </row>
    <row r="5738" spans="8:9" x14ac:dyDescent="0.2">
      <c r="H5738" s="1"/>
      <c r="I5738" s="1"/>
    </row>
    <row r="5739" spans="8:9" x14ac:dyDescent="0.2">
      <c r="H5739" s="1"/>
      <c r="I5739" s="1"/>
    </row>
    <row r="5740" spans="8:9" x14ac:dyDescent="0.2">
      <c r="H5740" s="1"/>
      <c r="I5740" s="1"/>
    </row>
    <row r="5741" spans="8:9" x14ac:dyDescent="0.2">
      <c r="H5741" s="1"/>
      <c r="I5741" s="1"/>
    </row>
    <row r="5742" spans="8:9" x14ac:dyDescent="0.2">
      <c r="H5742" s="1"/>
      <c r="I5742" s="1"/>
    </row>
    <row r="5743" spans="8:9" x14ac:dyDescent="0.2">
      <c r="H5743" s="1"/>
      <c r="I5743" s="1"/>
    </row>
    <row r="5744" spans="8:9" x14ac:dyDescent="0.2">
      <c r="H5744" s="1"/>
      <c r="I5744" s="1"/>
    </row>
    <row r="5745" spans="8:9" x14ac:dyDescent="0.2">
      <c r="H5745" s="1"/>
      <c r="I5745" s="1"/>
    </row>
    <row r="5746" spans="8:9" x14ac:dyDescent="0.2">
      <c r="H5746" s="1"/>
      <c r="I5746" s="1"/>
    </row>
    <row r="5747" spans="8:9" x14ac:dyDescent="0.2">
      <c r="H5747" s="1"/>
      <c r="I5747" s="1"/>
    </row>
    <row r="5748" spans="8:9" x14ac:dyDescent="0.2">
      <c r="H5748" s="1"/>
      <c r="I5748" s="1"/>
    </row>
    <row r="5749" spans="8:9" x14ac:dyDescent="0.2">
      <c r="H5749" s="1"/>
      <c r="I5749" s="1"/>
    </row>
    <row r="5750" spans="8:9" x14ac:dyDescent="0.2">
      <c r="H5750" s="1"/>
      <c r="I5750" s="1"/>
    </row>
    <row r="5751" spans="8:9" x14ac:dyDescent="0.2">
      <c r="H5751" s="1"/>
      <c r="I5751" s="1"/>
    </row>
    <row r="5752" spans="8:9" x14ac:dyDescent="0.2">
      <c r="H5752" s="1"/>
      <c r="I5752" s="1"/>
    </row>
    <row r="5753" spans="8:9" x14ac:dyDescent="0.2">
      <c r="H5753" s="1"/>
      <c r="I5753" s="1"/>
    </row>
    <row r="5754" spans="8:9" x14ac:dyDescent="0.2">
      <c r="H5754" s="1"/>
      <c r="I5754" s="1"/>
    </row>
    <row r="5755" spans="8:9" x14ac:dyDescent="0.2">
      <c r="H5755" s="1"/>
      <c r="I5755" s="1"/>
    </row>
    <row r="5756" spans="8:9" x14ac:dyDescent="0.2">
      <c r="H5756" s="1"/>
      <c r="I5756" s="1"/>
    </row>
    <row r="5757" spans="8:9" x14ac:dyDescent="0.2">
      <c r="H5757" s="1"/>
      <c r="I5757" s="1"/>
    </row>
    <row r="5758" spans="8:9" x14ac:dyDescent="0.2">
      <c r="H5758" s="1"/>
      <c r="I5758" s="1"/>
    </row>
    <row r="5759" spans="8:9" x14ac:dyDescent="0.2">
      <c r="H5759" s="1"/>
      <c r="I5759" s="1"/>
    </row>
    <row r="5760" spans="8:9" x14ac:dyDescent="0.2">
      <c r="H5760" s="1"/>
      <c r="I5760" s="1"/>
    </row>
    <row r="5761" spans="8:9" x14ac:dyDescent="0.2">
      <c r="H5761" s="1"/>
      <c r="I5761" s="1"/>
    </row>
    <row r="5762" spans="8:9" x14ac:dyDescent="0.2">
      <c r="H5762" s="1"/>
      <c r="I5762" s="1"/>
    </row>
    <row r="5763" spans="8:9" x14ac:dyDescent="0.2">
      <c r="H5763" s="1"/>
      <c r="I5763" s="1"/>
    </row>
    <row r="5764" spans="8:9" x14ac:dyDescent="0.2">
      <c r="H5764" s="1"/>
      <c r="I5764" s="1"/>
    </row>
    <row r="5765" spans="8:9" x14ac:dyDescent="0.2">
      <c r="H5765" s="1"/>
      <c r="I5765" s="1"/>
    </row>
    <row r="5766" spans="8:9" x14ac:dyDescent="0.2">
      <c r="H5766" s="1"/>
      <c r="I5766" s="1"/>
    </row>
    <row r="5767" spans="8:9" x14ac:dyDescent="0.2">
      <c r="H5767" s="1"/>
      <c r="I5767" s="1"/>
    </row>
    <row r="5768" spans="8:9" x14ac:dyDescent="0.2">
      <c r="H5768" s="1"/>
      <c r="I5768" s="1"/>
    </row>
    <row r="5769" spans="8:9" x14ac:dyDescent="0.2">
      <c r="H5769" s="1"/>
      <c r="I5769" s="1"/>
    </row>
    <row r="5770" spans="8:9" x14ac:dyDescent="0.2">
      <c r="H5770" s="1"/>
      <c r="I5770" s="1"/>
    </row>
    <row r="5771" spans="8:9" x14ac:dyDescent="0.2">
      <c r="H5771" s="1"/>
      <c r="I5771" s="1"/>
    </row>
    <row r="5772" spans="8:9" x14ac:dyDescent="0.2">
      <c r="H5772" s="1"/>
      <c r="I5772" s="1"/>
    </row>
    <row r="5773" spans="8:9" x14ac:dyDescent="0.2">
      <c r="H5773" s="1"/>
      <c r="I5773" s="1"/>
    </row>
    <row r="5774" spans="8:9" x14ac:dyDescent="0.2">
      <c r="H5774" s="1"/>
      <c r="I5774" s="1"/>
    </row>
    <row r="5775" spans="8:9" x14ac:dyDescent="0.2">
      <c r="H5775" s="1"/>
      <c r="I5775" s="1"/>
    </row>
    <row r="5776" spans="8:9" x14ac:dyDescent="0.2">
      <c r="H5776" s="1"/>
      <c r="I5776" s="1"/>
    </row>
    <row r="5777" spans="8:9" x14ac:dyDescent="0.2">
      <c r="H5777" s="1"/>
      <c r="I5777" s="1"/>
    </row>
    <row r="5778" spans="8:9" x14ac:dyDescent="0.2">
      <c r="H5778" s="1"/>
      <c r="I5778" s="1"/>
    </row>
    <row r="5779" spans="8:9" x14ac:dyDescent="0.2">
      <c r="H5779" s="1"/>
      <c r="I5779" s="1"/>
    </row>
    <row r="5780" spans="8:9" x14ac:dyDescent="0.2">
      <c r="H5780" s="1"/>
      <c r="I5780" s="1"/>
    </row>
    <row r="5781" spans="8:9" x14ac:dyDescent="0.2">
      <c r="H5781" s="1"/>
      <c r="I5781" s="1"/>
    </row>
    <row r="5782" spans="8:9" x14ac:dyDescent="0.2">
      <c r="H5782" s="1"/>
      <c r="I5782" s="1"/>
    </row>
    <row r="5783" spans="8:9" x14ac:dyDescent="0.2">
      <c r="H5783" s="1"/>
      <c r="I5783" s="1"/>
    </row>
    <row r="5784" spans="8:9" x14ac:dyDescent="0.2">
      <c r="H5784" s="1"/>
      <c r="I5784" s="1"/>
    </row>
    <row r="5785" spans="8:9" x14ac:dyDescent="0.2">
      <c r="H5785" s="1"/>
      <c r="I5785" s="1"/>
    </row>
    <row r="5786" spans="8:9" x14ac:dyDescent="0.2">
      <c r="H5786" s="1"/>
      <c r="I5786" s="1"/>
    </row>
    <row r="5787" spans="8:9" x14ac:dyDescent="0.2">
      <c r="H5787" s="1"/>
      <c r="I5787" s="1"/>
    </row>
    <row r="5788" spans="8:9" x14ac:dyDescent="0.2">
      <c r="H5788" s="1"/>
      <c r="I5788" s="1"/>
    </row>
    <row r="5789" spans="8:9" x14ac:dyDescent="0.2">
      <c r="H5789" s="1"/>
      <c r="I5789" s="1"/>
    </row>
    <row r="5790" spans="8:9" x14ac:dyDescent="0.2">
      <c r="H5790" s="1"/>
      <c r="I5790" s="1"/>
    </row>
    <row r="5791" spans="8:9" x14ac:dyDescent="0.2">
      <c r="H5791" s="1"/>
      <c r="I5791" s="1"/>
    </row>
    <row r="5792" spans="8:9" x14ac:dyDescent="0.2">
      <c r="H5792" s="1"/>
      <c r="I5792" s="1"/>
    </row>
    <row r="5793" spans="8:9" x14ac:dyDescent="0.2">
      <c r="H5793" s="1"/>
      <c r="I5793" s="1"/>
    </row>
    <row r="5794" spans="8:9" x14ac:dyDescent="0.2">
      <c r="H5794" s="1"/>
      <c r="I5794" s="1"/>
    </row>
    <row r="5795" spans="8:9" x14ac:dyDescent="0.2">
      <c r="H5795" s="1"/>
      <c r="I5795" s="1"/>
    </row>
    <row r="5796" spans="8:9" x14ac:dyDescent="0.2">
      <c r="H5796" s="1"/>
      <c r="I5796" s="1"/>
    </row>
    <row r="5797" spans="8:9" x14ac:dyDescent="0.2">
      <c r="H5797" s="1"/>
      <c r="I5797" s="1"/>
    </row>
    <row r="5798" spans="8:9" x14ac:dyDescent="0.2">
      <c r="H5798" s="1"/>
      <c r="I5798" s="1"/>
    </row>
    <row r="5799" spans="8:9" x14ac:dyDescent="0.2">
      <c r="H5799" s="1"/>
      <c r="I5799" s="1"/>
    </row>
    <row r="5800" spans="8:9" x14ac:dyDescent="0.2">
      <c r="H5800" s="1"/>
      <c r="I5800" s="1"/>
    </row>
    <row r="5801" spans="8:9" x14ac:dyDescent="0.2">
      <c r="H5801" s="1"/>
      <c r="I5801" s="1"/>
    </row>
    <row r="5802" spans="8:9" x14ac:dyDescent="0.2">
      <c r="H5802" s="1"/>
      <c r="I5802" s="1"/>
    </row>
    <row r="5803" spans="8:9" x14ac:dyDescent="0.2">
      <c r="H5803" s="1"/>
      <c r="I5803" s="1"/>
    </row>
    <row r="5804" spans="8:9" x14ac:dyDescent="0.2">
      <c r="H5804" s="1"/>
      <c r="I5804" s="1"/>
    </row>
    <row r="5805" spans="8:9" x14ac:dyDescent="0.2">
      <c r="H5805" s="1"/>
      <c r="I5805" s="1"/>
    </row>
    <row r="5806" spans="8:9" x14ac:dyDescent="0.2">
      <c r="H5806" s="1"/>
      <c r="I5806" s="1"/>
    </row>
    <row r="5807" spans="8:9" x14ac:dyDescent="0.2">
      <c r="H5807" s="1"/>
      <c r="I5807" s="1"/>
    </row>
    <row r="5808" spans="8:9" x14ac:dyDescent="0.2">
      <c r="H5808" s="1"/>
      <c r="I5808" s="1"/>
    </row>
    <row r="5809" spans="8:9" x14ac:dyDescent="0.2">
      <c r="H5809" s="1"/>
      <c r="I5809" s="1"/>
    </row>
    <row r="5810" spans="8:9" x14ac:dyDescent="0.2">
      <c r="H5810" s="1"/>
      <c r="I5810" s="1"/>
    </row>
    <row r="5811" spans="8:9" x14ac:dyDescent="0.2">
      <c r="H5811" s="1"/>
      <c r="I5811" s="1"/>
    </row>
    <row r="5812" spans="8:9" x14ac:dyDescent="0.2">
      <c r="H5812" s="1"/>
      <c r="I5812" s="1"/>
    </row>
    <row r="5813" spans="8:9" x14ac:dyDescent="0.2">
      <c r="H5813" s="1"/>
      <c r="I5813" s="1"/>
    </row>
    <row r="5814" spans="8:9" x14ac:dyDescent="0.2">
      <c r="H5814" s="1"/>
      <c r="I5814" s="1"/>
    </row>
    <row r="5815" spans="8:9" x14ac:dyDescent="0.2">
      <c r="H5815" s="1"/>
      <c r="I5815" s="1"/>
    </row>
    <row r="5816" spans="8:9" x14ac:dyDescent="0.2">
      <c r="H5816" s="1"/>
      <c r="I5816" s="1"/>
    </row>
    <row r="5817" spans="8:9" x14ac:dyDescent="0.2">
      <c r="H5817" s="1"/>
      <c r="I5817" s="1"/>
    </row>
    <row r="5818" spans="8:9" x14ac:dyDescent="0.2">
      <c r="H5818" s="1"/>
      <c r="I5818" s="1"/>
    </row>
    <row r="5819" spans="8:9" x14ac:dyDescent="0.2">
      <c r="H5819" s="1"/>
      <c r="I5819" s="1"/>
    </row>
    <row r="5820" spans="8:9" x14ac:dyDescent="0.2">
      <c r="H5820" s="1"/>
      <c r="I5820" s="1"/>
    </row>
    <row r="5821" spans="8:9" x14ac:dyDescent="0.2">
      <c r="H5821" s="1"/>
      <c r="I5821" s="1"/>
    </row>
    <row r="5822" spans="8:9" x14ac:dyDescent="0.2">
      <c r="H5822" s="1"/>
      <c r="I5822" s="1"/>
    </row>
    <row r="5823" spans="8:9" x14ac:dyDescent="0.2">
      <c r="H5823" s="1"/>
      <c r="I5823" s="1"/>
    </row>
    <row r="5824" spans="8:9" x14ac:dyDescent="0.2">
      <c r="H5824" s="1"/>
      <c r="I5824" s="1"/>
    </row>
    <row r="5825" spans="8:9" x14ac:dyDescent="0.2">
      <c r="H5825" s="1"/>
      <c r="I5825" s="1"/>
    </row>
    <row r="5826" spans="8:9" x14ac:dyDescent="0.2">
      <c r="H5826" s="1"/>
      <c r="I5826" s="1"/>
    </row>
    <row r="5827" spans="8:9" x14ac:dyDescent="0.2">
      <c r="H5827" s="1"/>
      <c r="I5827" s="1"/>
    </row>
    <row r="5828" spans="8:9" x14ac:dyDescent="0.2">
      <c r="H5828" s="1"/>
      <c r="I5828" s="1"/>
    </row>
    <row r="5829" spans="8:9" x14ac:dyDescent="0.2">
      <c r="H5829" s="1"/>
      <c r="I5829" s="1"/>
    </row>
    <row r="5830" spans="8:9" x14ac:dyDescent="0.2">
      <c r="H5830" s="1"/>
      <c r="I5830" s="1"/>
    </row>
    <row r="5831" spans="8:9" x14ac:dyDescent="0.2">
      <c r="H5831" s="1"/>
      <c r="I5831" s="1"/>
    </row>
    <row r="5832" spans="8:9" x14ac:dyDescent="0.2">
      <c r="H5832" s="1"/>
      <c r="I5832" s="1"/>
    </row>
    <row r="5833" spans="8:9" x14ac:dyDescent="0.2">
      <c r="H5833" s="1"/>
      <c r="I5833" s="1"/>
    </row>
    <row r="5834" spans="8:9" x14ac:dyDescent="0.2">
      <c r="H5834" s="1"/>
      <c r="I5834" s="1"/>
    </row>
    <row r="5835" spans="8:9" x14ac:dyDescent="0.2">
      <c r="H5835" s="1"/>
      <c r="I5835" s="1"/>
    </row>
    <row r="5836" spans="8:9" x14ac:dyDescent="0.2">
      <c r="H5836" s="1"/>
      <c r="I5836" s="1"/>
    </row>
    <row r="5837" spans="8:9" x14ac:dyDescent="0.2">
      <c r="H5837" s="1"/>
      <c r="I5837" s="1"/>
    </row>
    <row r="5838" spans="8:9" x14ac:dyDescent="0.2">
      <c r="H5838" s="1"/>
      <c r="I5838" s="1"/>
    </row>
    <row r="5839" spans="8:9" x14ac:dyDescent="0.2">
      <c r="H5839" s="1"/>
      <c r="I5839" s="1"/>
    </row>
    <row r="5840" spans="8:9" x14ac:dyDescent="0.2">
      <c r="H5840" s="1"/>
      <c r="I5840" s="1"/>
    </row>
    <row r="5841" spans="8:9" x14ac:dyDescent="0.2">
      <c r="H5841" s="1"/>
      <c r="I5841" s="1"/>
    </row>
    <row r="5842" spans="8:9" x14ac:dyDescent="0.2">
      <c r="H5842" s="1"/>
      <c r="I5842" s="1"/>
    </row>
    <row r="5843" spans="8:9" x14ac:dyDescent="0.2">
      <c r="H5843" s="1"/>
      <c r="I5843" s="1"/>
    </row>
    <row r="5844" spans="8:9" x14ac:dyDescent="0.2">
      <c r="H5844" s="1"/>
      <c r="I5844" s="1"/>
    </row>
    <row r="5845" spans="8:9" x14ac:dyDescent="0.2">
      <c r="H5845" s="1"/>
      <c r="I5845" s="1"/>
    </row>
    <row r="5846" spans="8:9" x14ac:dyDescent="0.2">
      <c r="H5846" s="1"/>
      <c r="I5846" s="1"/>
    </row>
    <row r="5847" spans="8:9" x14ac:dyDescent="0.2">
      <c r="H5847" s="1"/>
      <c r="I5847" s="1"/>
    </row>
    <row r="5848" spans="8:9" x14ac:dyDescent="0.2">
      <c r="H5848" s="1"/>
      <c r="I5848" s="1"/>
    </row>
    <row r="5849" spans="8:9" x14ac:dyDescent="0.2">
      <c r="H5849" s="1"/>
      <c r="I5849" s="1"/>
    </row>
    <row r="5850" spans="8:9" x14ac:dyDescent="0.2">
      <c r="H5850" s="1"/>
      <c r="I5850" s="1"/>
    </row>
    <row r="5851" spans="8:9" x14ac:dyDescent="0.2">
      <c r="H5851" s="1"/>
      <c r="I5851" s="1"/>
    </row>
    <row r="5852" spans="8:9" x14ac:dyDescent="0.2">
      <c r="H5852" s="1"/>
      <c r="I5852" s="1"/>
    </row>
    <row r="5853" spans="8:9" x14ac:dyDescent="0.2">
      <c r="H5853" s="1"/>
      <c r="I5853" s="1"/>
    </row>
    <row r="5854" spans="8:9" x14ac:dyDescent="0.2">
      <c r="H5854" s="1"/>
      <c r="I5854" s="1"/>
    </row>
    <row r="5855" spans="8:9" x14ac:dyDescent="0.2">
      <c r="H5855" s="1"/>
      <c r="I5855" s="1"/>
    </row>
    <row r="5856" spans="8:9" x14ac:dyDescent="0.2">
      <c r="H5856" s="1"/>
      <c r="I5856" s="1"/>
    </row>
    <row r="5857" spans="8:9" x14ac:dyDescent="0.2">
      <c r="H5857" s="1"/>
      <c r="I5857" s="1"/>
    </row>
    <row r="5858" spans="8:9" x14ac:dyDescent="0.2">
      <c r="H5858" s="1"/>
      <c r="I5858" s="1"/>
    </row>
    <row r="5859" spans="8:9" x14ac:dyDescent="0.2">
      <c r="H5859" s="1"/>
      <c r="I5859" s="1"/>
    </row>
    <row r="5860" spans="8:9" x14ac:dyDescent="0.2">
      <c r="H5860" s="1"/>
      <c r="I5860" s="1"/>
    </row>
    <row r="5861" spans="8:9" x14ac:dyDescent="0.2">
      <c r="H5861" s="1"/>
      <c r="I5861" s="1"/>
    </row>
    <row r="5862" spans="8:9" x14ac:dyDescent="0.2">
      <c r="H5862" s="1"/>
      <c r="I5862" s="1"/>
    </row>
    <row r="5863" spans="8:9" x14ac:dyDescent="0.2">
      <c r="H5863" s="1"/>
      <c r="I5863" s="1"/>
    </row>
    <row r="5864" spans="8:9" x14ac:dyDescent="0.2">
      <c r="H5864" s="1"/>
      <c r="I5864" s="1"/>
    </row>
    <row r="5865" spans="8:9" x14ac:dyDescent="0.2">
      <c r="H5865" s="1"/>
      <c r="I5865" s="1"/>
    </row>
    <row r="5866" spans="8:9" x14ac:dyDescent="0.2">
      <c r="H5866" s="1"/>
      <c r="I5866" s="1"/>
    </row>
    <row r="5867" spans="8:9" x14ac:dyDescent="0.2">
      <c r="H5867" s="1"/>
      <c r="I5867" s="1"/>
    </row>
    <row r="5868" spans="8:9" x14ac:dyDescent="0.2">
      <c r="H5868" s="1"/>
      <c r="I5868" s="1"/>
    </row>
    <row r="5869" spans="8:9" x14ac:dyDescent="0.2">
      <c r="H5869" s="1"/>
      <c r="I5869" s="1"/>
    </row>
    <row r="5870" spans="8:9" x14ac:dyDescent="0.2">
      <c r="H5870" s="1"/>
      <c r="I5870" s="1"/>
    </row>
    <row r="5871" spans="8:9" x14ac:dyDescent="0.2">
      <c r="H5871" s="1"/>
      <c r="I5871" s="1"/>
    </row>
    <row r="5872" spans="8:9" x14ac:dyDescent="0.2">
      <c r="H5872" s="1"/>
      <c r="I5872" s="1"/>
    </row>
    <row r="5873" spans="8:9" x14ac:dyDescent="0.2">
      <c r="H5873" s="1"/>
      <c r="I5873" s="1"/>
    </row>
    <row r="5874" spans="8:9" x14ac:dyDescent="0.2">
      <c r="H5874" s="1"/>
      <c r="I5874" s="1"/>
    </row>
    <row r="5875" spans="8:9" x14ac:dyDescent="0.2">
      <c r="H5875" s="1"/>
      <c r="I5875" s="1"/>
    </row>
    <row r="5876" spans="8:9" x14ac:dyDescent="0.2">
      <c r="H5876" s="1"/>
      <c r="I5876" s="1"/>
    </row>
    <row r="5877" spans="8:9" x14ac:dyDescent="0.2">
      <c r="H5877" s="1"/>
      <c r="I5877" s="1"/>
    </row>
    <row r="5878" spans="8:9" x14ac:dyDescent="0.2">
      <c r="H5878" s="1"/>
      <c r="I5878" s="1"/>
    </row>
    <row r="5879" spans="8:9" x14ac:dyDescent="0.2">
      <c r="H5879" s="1"/>
      <c r="I5879" s="1"/>
    </row>
    <row r="5880" spans="8:9" x14ac:dyDescent="0.2">
      <c r="H5880" s="1"/>
      <c r="I5880" s="1"/>
    </row>
    <row r="5881" spans="8:9" x14ac:dyDescent="0.2">
      <c r="H5881" s="1"/>
      <c r="I5881" s="1"/>
    </row>
    <row r="5882" spans="8:9" x14ac:dyDescent="0.2">
      <c r="H5882" s="1"/>
      <c r="I5882" s="1"/>
    </row>
    <row r="5883" spans="8:9" x14ac:dyDescent="0.2">
      <c r="H5883" s="1"/>
      <c r="I5883" s="1"/>
    </row>
    <row r="5884" spans="8:9" x14ac:dyDescent="0.2">
      <c r="H5884" s="1"/>
      <c r="I5884" s="1"/>
    </row>
    <row r="5885" spans="8:9" x14ac:dyDescent="0.2">
      <c r="H5885" s="1"/>
      <c r="I5885" s="1"/>
    </row>
    <row r="5886" spans="8:9" x14ac:dyDescent="0.2">
      <c r="H5886" s="1"/>
      <c r="I5886" s="1"/>
    </row>
    <row r="5887" spans="8:9" x14ac:dyDescent="0.2">
      <c r="H5887" s="1"/>
      <c r="I5887" s="1"/>
    </row>
    <row r="5888" spans="8:9" x14ac:dyDescent="0.2">
      <c r="H5888" s="1"/>
      <c r="I5888" s="1"/>
    </row>
    <row r="5889" spans="8:9" x14ac:dyDescent="0.2">
      <c r="H5889" s="1"/>
      <c r="I5889" s="1"/>
    </row>
    <row r="5890" spans="8:9" x14ac:dyDescent="0.2">
      <c r="H5890" s="1"/>
      <c r="I5890" s="1"/>
    </row>
    <row r="5891" spans="8:9" x14ac:dyDescent="0.2">
      <c r="H5891" s="1"/>
      <c r="I5891" s="1"/>
    </row>
    <row r="5892" spans="8:9" x14ac:dyDescent="0.2">
      <c r="H5892" s="1"/>
      <c r="I5892" s="1"/>
    </row>
    <row r="5893" spans="8:9" x14ac:dyDescent="0.2">
      <c r="H5893" s="1"/>
      <c r="I5893" s="1"/>
    </row>
    <row r="5894" spans="8:9" x14ac:dyDescent="0.2">
      <c r="H5894" s="1"/>
      <c r="I5894" s="1"/>
    </row>
    <row r="5895" spans="8:9" x14ac:dyDescent="0.2">
      <c r="H5895" s="1"/>
      <c r="I5895" s="1"/>
    </row>
    <row r="5896" spans="8:9" x14ac:dyDescent="0.2">
      <c r="H5896" s="1"/>
      <c r="I5896" s="1"/>
    </row>
    <row r="5897" spans="8:9" x14ac:dyDescent="0.2">
      <c r="H5897" s="1"/>
      <c r="I5897" s="1"/>
    </row>
    <row r="5898" spans="8:9" x14ac:dyDescent="0.2">
      <c r="H5898" s="1"/>
      <c r="I5898" s="1"/>
    </row>
    <row r="5899" spans="8:9" x14ac:dyDescent="0.2">
      <c r="H5899" s="1"/>
      <c r="I5899" s="1"/>
    </row>
    <row r="5900" spans="8:9" x14ac:dyDescent="0.2">
      <c r="H5900" s="1"/>
      <c r="I5900" s="1"/>
    </row>
    <row r="5901" spans="8:9" x14ac:dyDescent="0.2">
      <c r="H5901" s="1"/>
      <c r="I5901" s="1"/>
    </row>
    <row r="5902" spans="8:9" x14ac:dyDescent="0.2">
      <c r="H5902" s="1"/>
      <c r="I5902" s="1"/>
    </row>
    <row r="5903" spans="8:9" x14ac:dyDescent="0.2">
      <c r="H5903" s="1"/>
      <c r="I5903" s="1"/>
    </row>
    <row r="5904" spans="8:9" x14ac:dyDescent="0.2">
      <c r="H5904" s="1"/>
      <c r="I5904" s="1"/>
    </row>
    <row r="5905" spans="8:9" x14ac:dyDescent="0.2">
      <c r="H5905" s="1"/>
      <c r="I5905" s="1"/>
    </row>
    <row r="5906" spans="8:9" x14ac:dyDescent="0.2">
      <c r="H5906" s="1"/>
      <c r="I5906" s="1"/>
    </row>
    <row r="5907" spans="8:9" x14ac:dyDescent="0.2">
      <c r="H5907" s="1"/>
      <c r="I5907" s="1"/>
    </row>
    <row r="5908" spans="8:9" x14ac:dyDescent="0.2">
      <c r="H5908" s="1"/>
      <c r="I5908" s="1"/>
    </row>
    <row r="5909" spans="8:9" x14ac:dyDescent="0.2">
      <c r="H5909" s="1"/>
      <c r="I5909" s="1"/>
    </row>
    <row r="5910" spans="8:9" x14ac:dyDescent="0.2">
      <c r="H5910" s="1"/>
      <c r="I5910" s="1"/>
    </row>
    <row r="5911" spans="8:9" x14ac:dyDescent="0.2">
      <c r="H5911" s="1"/>
      <c r="I5911" s="1"/>
    </row>
    <row r="5912" spans="8:9" x14ac:dyDescent="0.2">
      <c r="H5912" s="1"/>
      <c r="I5912" s="1"/>
    </row>
    <row r="5913" spans="8:9" x14ac:dyDescent="0.2">
      <c r="H5913" s="1"/>
      <c r="I5913" s="1"/>
    </row>
    <row r="5914" spans="8:9" x14ac:dyDescent="0.2">
      <c r="H5914" s="1"/>
      <c r="I5914" s="1"/>
    </row>
    <row r="5915" spans="8:9" x14ac:dyDescent="0.2">
      <c r="H5915" s="1"/>
      <c r="I5915" s="1"/>
    </row>
    <row r="5916" spans="8:9" x14ac:dyDescent="0.2">
      <c r="H5916" s="1"/>
      <c r="I5916" s="1"/>
    </row>
    <row r="5917" spans="8:9" x14ac:dyDescent="0.2">
      <c r="H5917" s="1"/>
      <c r="I5917" s="1"/>
    </row>
    <row r="5918" spans="8:9" x14ac:dyDescent="0.2">
      <c r="H5918" s="1"/>
      <c r="I5918" s="1"/>
    </row>
    <row r="5919" spans="8:9" x14ac:dyDescent="0.2">
      <c r="H5919" s="1"/>
      <c r="I5919" s="1"/>
    </row>
    <row r="5920" spans="8:9" x14ac:dyDescent="0.2">
      <c r="H5920" s="1"/>
      <c r="I5920" s="1"/>
    </row>
    <row r="5921" spans="8:9" x14ac:dyDescent="0.2">
      <c r="H5921" s="1"/>
      <c r="I5921" s="1"/>
    </row>
    <row r="5922" spans="8:9" x14ac:dyDescent="0.2">
      <c r="H5922" s="1"/>
      <c r="I5922" s="1"/>
    </row>
    <row r="5923" spans="8:9" x14ac:dyDescent="0.2">
      <c r="H5923" s="1"/>
      <c r="I5923" s="1"/>
    </row>
    <row r="5924" spans="8:9" x14ac:dyDescent="0.2">
      <c r="H5924" s="1"/>
      <c r="I5924" s="1"/>
    </row>
    <row r="5925" spans="8:9" x14ac:dyDescent="0.2">
      <c r="H5925" s="1"/>
      <c r="I5925" s="1"/>
    </row>
    <row r="5926" spans="8:9" x14ac:dyDescent="0.2">
      <c r="H5926" s="1"/>
      <c r="I5926" s="1"/>
    </row>
    <row r="5927" spans="8:9" x14ac:dyDescent="0.2">
      <c r="H5927" s="1"/>
      <c r="I5927" s="1"/>
    </row>
    <row r="5928" spans="8:9" x14ac:dyDescent="0.2">
      <c r="H5928" s="1"/>
      <c r="I5928" s="1"/>
    </row>
    <row r="5929" spans="8:9" x14ac:dyDescent="0.2">
      <c r="H5929" s="1"/>
      <c r="I5929" s="1"/>
    </row>
    <row r="5930" spans="8:9" x14ac:dyDescent="0.2">
      <c r="H5930" s="1"/>
      <c r="I5930" s="1"/>
    </row>
    <row r="5931" spans="8:9" x14ac:dyDescent="0.2">
      <c r="H5931" s="1"/>
      <c r="I5931" s="1"/>
    </row>
    <row r="5932" spans="8:9" x14ac:dyDescent="0.2">
      <c r="H5932" s="1"/>
      <c r="I5932" s="1"/>
    </row>
    <row r="5933" spans="8:9" x14ac:dyDescent="0.2">
      <c r="H5933" s="1"/>
      <c r="I5933" s="1"/>
    </row>
    <row r="5934" spans="8:9" x14ac:dyDescent="0.2">
      <c r="H5934" s="1"/>
      <c r="I5934" s="1"/>
    </row>
    <row r="5935" spans="8:9" x14ac:dyDescent="0.2">
      <c r="H5935" s="1"/>
      <c r="I5935" s="1"/>
    </row>
    <row r="5936" spans="8:9" x14ac:dyDescent="0.2">
      <c r="H5936" s="1"/>
      <c r="I5936" s="1"/>
    </row>
    <row r="5937" spans="8:9" x14ac:dyDescent="0.2">
      <c r="H5937" s="1"/>
      <c r="I5937" s="1"/>
    </row>
    <row r="5938" spans="8:9" x14ac:dyDescent="0.2">
      <c r="H5938" s="1"/>
      <c r="I5938" s="1"/>
    </row>
    <row r="5939" spans="8:9" x14ac:dyDescent="0.2">
      <c r="H5939" s="1"/>
      <c r="I5939" s="1"/>
    </row>
    <row r="5940" spans="8:9" x14ac:dyDescent="0.2">
      <c r="H5940" s="1"/>
      <c r="I5940" s="1"/>
    </row>
    <row r="5941" spans="8:9" x14ac:dyDescent="0.2">
      <c r="H5941" s="1"/>
      <c r="I5941" s="1"/>
    </row>
    <row r="5942" spans="8:9" x14ac:dyDescent="0.2">
      <c r="H5942" s="1"/>
      <c r="I5942" s="1"/>
    </row>
    <row r="5943" spans="8:9" x14ac:dyDescent="0.2">
      <c r="H5943" s="1"/>
      <c r="I5943" s="1"/>
    </row>
    <row r="5944" spans="8:9" x14ac:dyDescent="0.2">
      <c r="H5944" s="1"/>
      <c r="I5944" s="1"/>
    </row>
    <row r="5945" spans="8:9" x14ac:dyDescent="0.2">
      <c r="H5945" s="1"/>
      <c r="I5945" s="1"/>
    </row>
    <row r="5946" spans="8:9" x14ac:dyDescent="0.2">
      <c r="H5946" s="1"/>
      <c r="I5946" s="1"/>
    </row>
    <row r="5947" spans="8:9" x14ac:dyDescent="0.2">
      <c r="H5947" s="1"/>
      <c r="I5947" s="1"/>
    </row>
    <row r="5948" spans="8:9" x14ac:dyDescent="0.2">
      <c r="H5948" s="1"/>
      <c r="I5948" s="1"/>
    </row>
    <row r="5949" spans="8:9" x14ac:dyDescent="0.2">
      <c r="H5949" s="1"/>
      <c r="I5949" s="1"/>
    </row>
    <row r="5950" spans="8:9" x14ac:dyDescent="0.2">
      <c r="H5950" s="1"/>
      <c r="I5950" s="1"/>
    </row>
    <row r="5951" spans="8:9" x14ac:dyDescent="0.2">
      <c r="H5951" s="1"/>
      <c r="I5951" s="1"/>
    </row>
    <row r="5952" spans="8:9" x14ac:dyDescent="0.2">
      <c r="H5952" s="1"/>
      <c r="I5952" s="1"/>
    </row>
    <row r="5953" spans="8:9" x14ac:dyDescent="0.2">
      <c r="H5953" s="1"/>
      <c r="I5953" s="1"/>
    </row>
    <row r="5954" spans="8:9" x14ac:dyDescent="0.2">
      <c r="H5954" s="1"/>
      <c r="I5954" s="1"/>
    </row>
    <row r="5955" spans="8:9" x14ac:dyDescent="0.2">
      <c r="H5955" s="1"/>
      <c r="I5955" s="1"/>
    </row>
    <row r="5956" spans="8:9" x14ac:dyDescent="0.2">
      <c r="H5956" s="1"/>
      <c r="I5956" s="1"/>
    </row>
    <row r="5957" spans="8:9" x14ac:dyDescent="0.2">
      <c r="H5957" s="1"/>
      <c r="I5957" s="1"/>
    </row>
    <row r="5958" spans="8:9" x14ac:dyDescent="0.2">
      <c r="H5958" s="1"/>
      <c r="I5958" s="1"/>
    </row>
    <row r="5959" spans="8:9" x14ac:dyDescent="0.2">
      <c r="H5959" s="1"/>
      <c r="I5959" s="1"/>
    </row>
    <row r="5960" spans="8:9" x14ac:dyDescent="0.2">
      <c r="H5960" s="1"/>
      <c r="I5960" s="1"/>
    </row>
    <row r="5961" spans="8:9" x14ac:dyDescent="0.2">
      <c r="H5961" s="1"/>
      <c r="I5961" s="1"/>
    </row>
    <row r="5962" spans="8:9" x14ac:dyDescent="0.2">
      <c r="H5962" s="1"/>
      <c r="I5962" s="1"/>
    </row>
    <row r="5963" spans="8:9" x14ac:dyDescent="0.2">
      <c r="H5963" s="1"/>
      <c r="I5963" s="1"/>
    </row>
    <row r="5964" spans="8:9" x14ac:dyDescent="0.2">
      <c r="H5964" s="1"/>
      <c r="I5964" s="1"/>
    </row>
    <row r="5965" spans="8:9" x14ac:dyDescent="0.2">
      <c r="H5965" s="1"/>
      <c r="I5965" s="1"/>
    </row>
    <row r="5966" spans="8:9" x14ac:dyDescent="0.2">
      <c r="H5966" s="1"/>
      <c r="I5966" s="1"/>
    </row>
    <row r="5967" spans="8:9" x14ac:dyDescent="0.2">
      <c r="H5967" s="1"/>
      <c r="I5967" s="1"/>
    </row>
    <row r="5968" spans="8:9" x14ac:dyDescent="0.2">
      <c r="H5968" s="1"/>
      <c r="I5968" s="1"/>
    </row>
    <row r="5969" spans="8:9" x14ac:dyDescent="0.2">
      <c r="H5969" s="1"/>
      <c r="I5969" s="1"/>
    </row>
    <row r="5970" spans="8:9" x14ac:dyDescent="0.2">
      <c r="H5970" s="1"/>
      <c r="I5970" s="1"/>
    </row>
    <row r="5971" spans="8:9" x14ac:dyDescent="0.2">
      <c r="H5971" s="1"/>
      <c r="I5971" s="1"/>
    </row>
    <row r="5972" spans="8:9" x14ac:dyDescent="0.2">
      <c r="H5972" s="1"/>
      <c r="I5972" s="1"/>
    </row>
    <row r="5973" spans="8:9" x14ac:dyDescent="0.2">
      <c r="H5973" s="1"/>
      <c r="I5973" s="1"/>
    </row>
    <row r="5974" spans="8:9" x14ac:dyDescent="0.2">
      <c r="H5974" s="1"/>
      <c r="I5974" s="1"/>
    </row>
    <row r="5975" spans="8:9" x14ac:dyDescent="0.2">
      <c r="H5975" s="1"/>
      <c r="I5975" s="1"/>
    </row>
    <row r="5976" spans="8:9" x14ac:dyDescent="0.2">
      <c r="H5976" s="1"/>
      <c r="I5976" s="1"/>
    </row>
    <row r="5977" spans="8:9" x14ac:dyDescent="0.2">
      <c r="H5977" s="1"/>
      <c r="I5977" s="1"/>
    </row>
    <row r="5978" spans="8:9" x14ac:dyDescent="0.2">
      <c r="H5978" s="1"/>
      <c r="I5978" s="1"/>
    </row>
    <row r="5979" spans="8:9" x14ac:dyDescent="0.2">
      <c r="H5979" s="1"/>
      <c r="I5979" s="1"/>
    </row>
    <row r="5980" spans="8:9" x14ac:dyDescent="0.2">
      <c r="H5980" s="1"/>
      <c r="I5980" s="1"/>
    </row>
    <row r="5981" spans="8:9" x14ac:dyDescent="0.2">
      <c r="H5981" s="1"/>
      <c r="I5981" s="1"/>
    </row>
    <row r="5982" spans="8:9" x14ac:dyDescent="0.2">
      <c r="H5982" s="1"/>
      <c r="I5982" s="1"/>
    </row>
    <row r="5983" spans="8:9" x14ac:dyDescent="0.2">
      <c r="H5983" s="1"/>
      <c r="I5983" s="1"/>
    </row>
    <row r="5984" spans="8:9" x14ac:dyDescent="0.2">
      <c r="H5984" s="1"/>
      <c r="I5984" s="1"/>
    </row>
    <row r="5985" spans="8:9" x14ac:dyDescent="0.2">
      <c r="H5985" s="1"/>
      <c r="I5985" s="1"/>
    </row>
    <row r="5986" spans="8:9" x14ac:dyDescent="0.2">
      <c r="H5986" s="1"/>
      <c r="I5986" s="1"/>
    </row>
    <row r="5987" spans="8:9" x14ac:dyDescent="0.2">
      <c r="H5987" s="1"/>
      <c r="I5987" s="1"/>
    </row>
    <row r="5988" spans="8:9" x14ac:dyDescent="0.2">
      <c r="H5988" s="1"/>
      <c r="I5988" s="1"/>
    </row>
    <row r="5989" spans="8:9" x14ac:dyDescent="0.2">
      <c r="H5989" s="1"/>
      <c r="I5989" s="1"/>
    </row>
    <row r="5990" spans="8:9" x14ac:dyDescent="0.2">
      <c r="H5990" s="1"/>
      <c r="I5990" s="1"/>
    </row>
    <row r="5991" spans="8:9" x14ac:dyDescent="0.2">
      <c r="H5991" s="1"/>
      <c r="I5991" s="1"/>
    </row>
    <row r="5992" spans="8:9" x14ac:dyDescent="0.2">
      <c r="H5992" s="1"/>
      <c r="I5992" s="1"/>
    </row>
    <row r="5993" spans="8:9" x14ac:dyDescent="0.2">
      <c r="H5993" s="1"/>
      <c r="I5993" s="1"/>
    </row>
    <row r="5994" spans="8:9" x14ac:dyDescent="0.2">
      <c r="H5994" s="1"/>
      <c r="I5994" s="1"/>
    </row>
    <row r="5995" spans="8:9" x14ac:dyDescent="0.2">
      <c r="H5995" s="1"/>
      <c r="I5995" s="1"/>
    </row>
    <row r="5996" spans="8:9" x14ac:dyDescent="0.2">
      <c r="H5996" s="1"/>
      <c r="I5996" s="1"/>
    </row>
    <row r="5997" spans="8:9" x14ac:dyDescent="0.2">
      <c r="H5997" s="1"/>
      <c r="I5997" s="1"/>
    </row>
    <row r="5998" spans="8:9" x14ac:dyDescent="0.2">
      <c r="H5998" s="1"/>
      <c r="I5998" s="1"/>
    </row>
    <row r="5999" spans="8:9" x14ac:dyDescent="0.2">
      <c r="H5999" s="1"/>
      <c r="I5999" s="1"/>
    </row>
    <row r="6000" spans="8:9" x14ac:dyDescent="0.2">
      <c r="H6000" s="1"/>
      <c r="I6000" s="1"/>
    </row>
    <row r="6001" spans="8:9" x14ac:dyDescent="0.2">
      <c r="H6001" s="1"/>
      <c r="I6001" s="1"/>
    </row>
    <row r="6002" spans="8:9" x14ac:dyDescent="0.2">
      <c r="H6002" s="1"/>
      <c r="I6002" s="1"/>
    </row>
    <row r="6003" spans="8:9" x14ac:dyDescent="0.2">
      <c r="H6003" s="1"/>
      <c r="I6003" s="1"/>
    </row>
    <row r="6004" spans="8:9" x14ac:dyDescent="0.2">
      <c r="H6004" s="1"/>
      <c r="I6004" s="1"/>
    </row>
    <row r="6005" spans="8:9" x14ac:dyDescent="0.2">
      <c r="H6005" s="1"/>
      <c r="I6005" s="1"/>
    </row>
    <row r="6006" spans="8:9" x14ac:dyDescent="0.2">
      <c r="H6006" s="1"/>
      <c r="I6006" s="1"/>
    </row>
    <row r="6007" spans="8:9" x14ac:dyDescent="0.2">
      <c r="H6007" s="1"/>
      <c r="I6007" s="1"/>
    </row>
    <row r="6008" spans="8:9" x14ac:dyDescent="0.2">
      <c r="H6008" s="1"/>
      <c r="I6008" s="1"/>
    </row>
    <row r="6009" spans="8:9" x14ac:dyDescent="0.2">
      <c r="H6009" s="1"/>
      <c r="I6009" s="1"/>
    </row>
    <row r="6010" spans="8:9" x14ac:dyDescent="0.2">
      <c r="H6010" s="1"/>
      <c r="I6010" s="1"/>
    </row>
    <row r="6011" spans="8:9" x14ac:dyDescent="0.2">
      <c r="H6011" s="1"/>
      <c r="I6011" s="1"/>
    </row>
    <row r="6012" spans="8:9" x14ac:dyDescent="0.2">
      <c r="H6012" s="1"/>
      <c r="I6012" s="1"/>
    </row>
    <row r="6013" spans="8:9" x14ac:dyDescent="0.2">
      <c r="H6013" s="1"/>
      <c r="I6013" s="1"/>
    </row>
    <row r="6014" spans="8:9" x14ac:dyDescent="0.2">
      <c r="H6014" s="1"/>
      <c r="I6014" s="1"/>
    </row>
    <row r="6015" spans="8:9" x14ac:dyDescent="0.2">
      <c r="H6015" s="1"/>
      <c r="I6015" s="1"/>
    </row>
    <row r="6016" spans="8:9" x14ac:dyDescent="0.2">
      <c r="H6016" s="1"/>
      <c r="I6016" s="1"/>
    </row>
    <row r="6017" spans="8:9" x14ac:dyDescent="0.2">
      <c r="H6017" s="1"/>
      <c r="I6017" s="1"/>
    </row>
    <row r="6018" spans="8:9" x14ac:dyDescent="0.2">
      <c r="H6018" s="1"/>
      <c r="I6018" s="1"/>
    </row>
    <row r="6019" spans="8:9" x14ac:dyDescent="0.2">
      <c r="H6019" s="1"/>
      <c r="I6019" s="1"/>
    </row>
    <row r="6020" spans="8:9" x14ac:dyDescent="0.2">
      <c r="H6020" s="1"/>
      <c r="I6020" s="1"/>
    </row>
    <row r="6021" spans="8:9" x14ac:dyDescent="0.2">
      <c r="H6021" s="1"/>
      <c r="I6021" s="1"/>
    </row>
    <row r="6022" spans="8:9" x14ac:dyDescent="0.2">
      <c r="H6022" s="1"/>
      <c r="I6022" s="1"/>
    </row>
    <row r="6023" spans="8:9" x14ac:dyDescent="0.2">
      <c r="H6023" s="1"/>
      <c r="I6023" s="1"/>
    </row>
    <row r="6024" spans="8:9" x14ac:dyDescent="0.2">
      <c r="H6024" s="1"/>
      <c r="I6024" s="1"/>
    </row>
    <row r="6025" spans="8:9" x14ac:dyDescent="0.2">
      <c r="H6025" s="1"/>
      <c r="I6025" s="1"/>
    </row>
    <row r="6026" spans="8:9" x14ac:dyDescent="0.2">
      <c r="H6026" s="1"/>
      <c r="I6026" s="1"/>
    </row>
    <row r="6027" spans="8:9" x14ac:dyDescent="0.2">
      <c r="H6027" s="1"/>
      <c r="I6027" s="1"/>
    </row>
    <row r="6028" spans="8:9" x14ac:dyDescent="0.2">
      <c r="H6028" s="1"/>
      <c r="I6028" s="1"/>
    </row>
    <row r="6029" spans="8:9" x14ac:dyDescent="0.2">
      <c r="H6029" s="1"/>
      <c r="I6029" s="1"/>
    </row>
    <row r="6030" spans="8:9" x14ac:dyDescent="0.2">
      <c r="H6030" s="1"/>
      <c r="I6030" s="1"/>
    </row>
    <row r="6031" spans="8:9" x14ac:dyDescent="0.2">
      <c r="H6031" s="1"/>
      <c r="I6031" s="1"/>
    </row>
    <row r="6032" spans="8:9" x14ac:dyDescent="0.2">
      <c r="H6032" s="1"/>
      <c r="I6032" s="1"/>
    </row>
    <row r="6033" spans="8:9" x14ac:dyDescent="0.2">
      <c r="H6033" s="1"/>
      <c r="I6033" s="1"/>
    </row>
    <row r="6034" spans="8:9" x14ac:dyDescent="0.2">
      <c r="H6034" s="1"/>
      <c r="I6034" s="1"/>
    </row>
    <row r="6035" spans="8:9" x14ac:dyDescent="0.2">
      <c r="H6035" s="1"/>
      <c r="I6035" s="1"/>
    </row>
    <row r="6036" spans="8:9" x14ac:dyDescent="0.2">
      <c r="H6036" s="1"/>
      <c r="I6036" s="1"/>
    </row>
    <row r="6037" spans="8:9" x14ac:dyDescent="0.2">
      <c r="H6037" s="1"/>
      <c r="I6037" s="1"/>
    </row>
    <row r="6038" spans="8:9" x14ac:dyDescent="0.2">
      <c r="H6038" s="1"/>
      <c r="I6038" s="1"/>
    </row>
    <row r="6039" spans="8:9" x14ac:dyDescent="0.2">
      <c r="H6039" s="1"/>
      <c r="I6039" s="1"/>
    </row>
    <row r="6040" spans="8:9" x14ac:dyDescent="0.2">
      <c r="H6040" s="1"/>
      <c r="I6040" s="1"/>
    </row>
    <row r="6041" spans="8:9" x14ac:dyDescent="0.2">
      <c r="H6041" s="1"/>
      <c r="I6041" s="1"/>
    </row>
    <row r="6042" spans="8:9" x14ac:dyDescent="0.2">
      <c r="H6042" s="1"/>
      <c r="I6042" s="1"/>
    </row>
    <row r="6043" spans="8:9" x14ac:dyDescent="0.2">
      <c r="H6043" s="1"/>
      <c r="I6043" s="1"/>
    </row>
    <row r="6044" spans="8:9" x14ac:dyDescent="0.2">
      <c r="H6044" s="1"/>
      <c r="I6044" s="1"/>
    </row>
    <row r="6045" spans="8:9" x14ac:dyDescent="0.2">
      <c r="H6045" s="1"/>
      <c r="I6045" s="1"/>
    </row>
    <row r="6046" spans="8:9" x14ac:dyDescent="0.2">
      <c r="H6046" s="1"/>
      <c r="I6046" s="1"/>
    </row>
    <row r="6047" spans="8:9" x14ac:dyDescent="0.2">
      <c r="H6047" s="1"/>
      <c r="I6047" s="1"/>
    </row>
    <row r="6048" spans="8:9" x14ac:dyDescent="0.2">
      <c r="H6048" s="1"/>
      <c r="I6048" s="1"/>
    </row>
    <row r="6049" spans="8:9" x14ac:dyDescent="0.2">
      <c r="H6049" s="1"/>
      <c r="I6049" s="1"/>
    </row>
    <row r="6050" spans="8:9" x14ac:dyDescent="0.2">
      <c r="H6050" s="1"/>
      <c r="I6050" s="1"/>
    </row>
    <row r="6051" spans="8:9" x14ac:dyDescent="0.2">
      <c r="H6051" s="1"/>
      <c r="I6051" s="1"/>
    </row>
    <row r="6052" spans="8:9" x14ac:dyDescent="0.2">
      <c r="H6052" s="1"/>
      <c r="I6052" s="1"/>
    </row>
    <row r="6053" spans="8:9" x14ac:dyDescent="0.2">
      <c r="H6053" s="1"/>
      <c r="I6053" s="1"/>
    </row>
    <row r="6054" spans="8:9" x14ac:dyDescent="0.2">
      <c r="H6054" s="1"/>
      <c r="I6054" s="1"/>
    </row>
    <row r="6055" spans="8:9" x14ac:dyDescent="0.2">
      <c r="H6055" s="1"/>
      <c r="I6055" s="1"/>
    </row>
    <row r="6056" spans="8:9" x14ac:dyDescent="0.2">
      <c r="H6056" s="1"/>
      <c r="I6056" s="1"/>
    </row>
    <row r="6057" spans="8:9" x14ac:dyDescent="0.2">
      <c r="H6057" s="1"/>
      <c r="I6057" s="1"/>
    </row>
    <row r="6058" spans="8:9" x14ac:dyDescent="0.2">
      <c r="H6058" s="1"/>
      <c r="I6058" s="1"/>
    </row>
    <row r="6059" spans="8:9" x14ac:dyDescent="0.2">
      <c r="H6059" s="1"/>
      <c r="I6059" s="1"/>
    </row>
    <row r="6060" spans="8:9" x14ac:dyDescent="0.2">
      <c r="H6060" s="1"/>
      <c r="I6060" s="1"/>
    </row>
    <row r="6061" spans="8:9" x14ac:dyDescent="0.2">
      <c r="H6061" s="1"/>
      <c r="I6061" s="1"/>
    </row>
    <row r="6062" spans="8:9" x14ac:dyDescent="0.2">
      <c r="H6062" s="1"/>
      <c r="I6062" s="1"/>
    </row>
    <row r="6063" spans="8:9" x14ac:dyDescent="0.2">
      <c r="H6063" s="1"/>
      <c r="I6063" s="1"/>
    </row>
    <row r="6064" spans="8:9" x14ac:dyDescent="0.2">
      <c r="H6064" s="1"/>
      <c r="I6064" s="1"/>
    </row>
    <row r="6065" spans="8:9" x14ac:dyDescent="0.2">
      <c r="H6065" s="1"/>
      <c r="I6065" s="1"/>
    </row>
    <row r="6066" spans="8:9" x14ac:dyDescent="0.2">
      <c r="H6066" s="1"/>
      <c r="I6066" s="1"/>
    </row>
    <row r="6067" spans="8:9" x14ac:dyDescent="0.2">
      <c r="H6067" s="1"/>
      <c r="I6067" s="1"/>
    </row>
    <row r="6068" spans="8:9" x14ac:dyDescent="0.2">
      <c r="H6068" s="1"/>
      <c r="I6068" s="1"/>
    </row>
    <row r="6069" spans="8:9" x14ac:dyDescent="0.2">
      <c r="H6069" s="1"/>
      <c r="I6069" s="1"/>
    </row>
    <row r="6070" spans="8:9" x14ac:dyDescent="0.2">
      <c r="H6070" s="1"/>
      <c r="I6070" s="1"/>
    </row>
    <row r="6071" spans="8:9" x14ac:dyDescent="0.2">
      <c r="H6071" s="1"/>
      <c r="I6071" s="1"/>
    </row>
    <row r="6072" spans="8:9" x14ac:dyDescent="0.2">
      <c r="H6072" s="1"/>
      <c r="I6072" s="1"/>
    </row>
    <row r="6073" spans="8:9" x14ac:dyDescent="0.2">
      <c r="H6073" s="1"/>
      <c r="I6073" s="1"/>
    </row>
    <row r="6074" spans="8:9" x14ac:dyDescent="0.2">
      <c r="H6074" s="1"/>
      <c r="I6074" s="1"/>
    </row>
    <row r="6075" spans="8:9" x14ac:dyDescent="0.2">
      <c r="H6075" s="1"/>
      <c r="I6075" s="1"/>
    </row>
    <row r="6076" spans="8:9" x14ac:dyDescent="0.2">
      <c r="H6076" s="1"/>
      <c r="I6076" s="1"/>
    </row>
    <row r="6077" spans="8:9" x14ac:dyDescent="0.2">
      <c r="H6077" s="1"/>
      <c r="I6077" s="1"/>
    </row>
    <row r="6078" spans="8:9" x14ac:dyDescent="0.2">
      <c r="H6078" s="1"/>
      <c r="I6078" s="1"/>
    </row>
    <row r="6079" spans="8:9" x14ac:dyDescent="0.2">
      <c r="H6079" s="1"/>
      <c r="I6079" s="1"/>
    </row>
    <row r="6080" spans="8:9" x14ac:dyDescent="0.2">
      <c r="H6080" s="1"/>
      <c r="I6080" s="1"/>
    </row>
    <row r="6081" spans="8:9" x14ac:dyDescent="0.2">
      <c r="H6081" s="1"/>
      <c r="I6081" s="1"/>
    </row>
    <row r="6082" spans="8:9" x14ac:dyDescent="0.2">
      <c r="H6082" s="1"/>
      <c r="I6082" s="1"/>
    </row>
    <row r="6083" spans="8:9" x14ac:dyDescent="0.2">
      <c r="H6083" s="1"/>
      <c r="I6083" s="1"/>
    </row>
    <row r="6084" spans="8:9" x14ac:dyDescent="0.2">
      <c r="H6084" s="1"/>
      <c r="I6084" s="1"/>
    </row>
    <row r="6085" spans="8:9" x14ac:dyDescent="0.2">
      <c r="H6085" s="1"/>
      <c r="I6085" s="1"/>
    </row>
    <row r="6086" spans="8:9" x14ac:dyDescent="0.2">
      <c r="H6086" s="1"/>
      <c r="I6086" s="1"/>
    </row>
    <row r="6087" spans="8:9" x14ac:dyDescent="0.2">
      <c r="H6087" s="1"/>
      <c r="I6087" s="1"/>
    </row>
    <row r="6088" spans="8:9" x14ac:dyDescent="0.2">
      <c r="H6088" s="1"/>
      <c r="I6088" s="1"/>
    </row>
    <row r="6089" spans="8:9" x14ac:dyDescent="0.2">
      <c r="H6089" s="1"/>
      <c r="I6089" s="1"/>
    </row>
    <row r="6090" spans="8:9" x14ac:dyDescent="0.2">
      <c r="H6090" s="1"/>
      <c r="I6090" s="1"/>
    </row>
    <row r="6091" spans="8:9" x14ac:dyDescent="0.2">
      <c r="H6091" s="1"/>
      <c r="I6091" s="1"/>
    </row>
    <row r="6092" spans="8:9" x14ac:dyDescent="0.2">
      <c r="H6092" s="1"/>
      <c r="I6092" s="1"/>
    </row>
    <row r="6093" spans="8:9" x14ac:dyDescent="0.2">
      <c r="H6093" s="1"/>
      <c r="I6093" s="1"/>
    </row>
    <row r="6094" spans="8:9" x14ac:dyDescent="0.2">
      <c r="H6094" s="1"/>
      <c r="I6094" s="1"/>
    </row>
    <row r="6095" spans="8:9" x14ac:dyDescent="0.2">
      <c r="H6095" s="1"/>
      <c r="I6095" s="1"/>
    </row>
    <row r="6096" spans="8:9" x14ac:dyDescent="0.2">
      <c r="H6096" s="1"/>
      <c r="I6096" s="1"/>
    </row>
    <row r="6097" spans="8:9" x14ac:dyDescent="0.2">
      <c r="H6097" s="1"/>
      <c r="I6097" s="1"/>
    </row>
    <row r="6098" spans="8:9" x14ac:dyDescent="0.2">
      <c r="H6098" s="1"/>
      <c r="I6098" s="1"/>
    </row>
    <row r="6099" spans="8:9" x14ac:dyDescent="0.2">
      <c r="H6099" s="1"/>
      <c r="I6099" s="1"/>
    </row>
    <row r="6100" spans="8:9" x14ac:dyDescent="0.2">
      <c r="H6100" s="1"/>
      <c r="I6100" s="1"/>
    </row>
    <row r="6101" spans="8:9" x14ac:dyDescent="0.2">
      <c r="H6101" s="1"/>
      <c r="I6101" s="1"/>
    </row>
    <row r="6102" spans="8:9" x14ac:dyDescent="0.2">
      <c r="H6102" s="1"/>
      <c r="I6102" s="1"/>
    </row>
    <row r="6103" spans="8:9" x14ac:dyDescent="0.2">
      <c r="H6103" s="1"/>
      <c r="I6103" s="1"/>
    </row>
    <row r="6104" spans="8:9" x14ac:dyDescent="0.2">
      <c r="H6104" s="1"/>
      <c r="I6104" s="1"/>
    </row>
    <row r="6105" spans="8:9" x14ac:dyDescent="0.2">
      <c r="H6105" s="1"/>
      <c r="I6105" s="1"/>
    </row>
    <row r="6106" spans="8:9" x14ac:dyDescent="0.2">
      <c r="H6106" s="1"/>
      <c r="I6106" s="1"/>
    </row>
    <row r="6107" spans="8:9" x14ac:dyDescent="0.2">
      <c r="H6107" s="1"/>
      <c r="I6107" s="1"/>
    </row>
    <row r="6108" spans="8:9" x14ac:dyDescent="0.2">
      <c r="H6108" s="1"/>
      <c r="I6108" s="1"/>
    </row>
    <row r="6109" spans="8:9" x14ac:dyDescent="0.2">
      <c r="H6109" s="1"/>
      <c r="I6109" s="1"/>
    </row>
    <row r="6110" spans="8:9" x14ac:dyDescent="0.2">
      <c r="H6110" s="1"/>
      <c r="I6110" s="1"/>
    </row>
    <row r="6111" spans="8:9" x14ac:dyDescent="0.2">
      <c r="H6111" s="1"/>
      <c r="I6111" s="1"/>
    </row>
    <row r="6112" spans="8:9" x14ac:dyDescent="0.2">
      <c r="H6112" s="1"/>
      <c r="I6112" s="1"/>
    </row>
    <row r="6113" spans="8:9" x14ac:dyDescent="0.2">
      <c r="H6113" s="1"/>
      <c r="I6113" s="1"/>
    </row>
    <row r="6114" spans="8:9" x14ac:dyDescent="0.2">
      <c r="H6114" s="1"/>
      <c r="I6114" s="1"/>
    </row>
    <row r="6115" spans="8:9" x14ac:dyDescent="0.2">
      <c r="H6115" s="1"/>
      <c r="I6115" s="1"/>
    </row>
    <row r="6116" spans="8:9" x14ac:dyDescent="0.2">
      <c r="H6116" s="1"/>
      <c r="I6116" s="1"/>
    </row>
    <row r="6117" spans="8:9" x14ac:dyDescent="0.2">
      <c r="H6117" s="1"/>
      <c r="I6117" s="1"/>
    </row>
    <row r="6118" spans="8:9" x14ac:dyDescent="0.2">
      <c r="H6118" s="1"/>
      <c r="I6118" s="1"/>
    </row>
    <row r="6119" spans="8:9" x14ac:dyDescent="0.2">
      <c r="H6119" s="1"/>
      <c r="I6119" s="1"/>
    </row>
    <row r="6120" spans="8:9" x14ac:dyDescent="0.2">
      <c r="H6120" s="1"/>
      <c r="I6120" s="1"/>
    </row>
    <row r="6121" spans="8:9" x14ac:dyDescent="0.2">
      <c r="H6121" s="1"/>
      <c r="I6121" s="1"/>
    </row>
    <row r="6122" spans="8:9" x14ac:dyDescent="0.2">
      <c r="H6122" s="1"/>
      <c r="I6122" s="1"/>
    </row>
    <row r="6123" spans="8:9" x14ac:dyDescent="0.2">
      <c r="H6123" s="1"/>
      <c r="I6123" s="1"/>
    </row>
    <row r="6124" spans="8:9" x14ac:dyDescent="0.2">
      <c r="H6124" s="1"/>
      <c r="I6124" s="1"/>
    </row>
    <row r="6125" spans="8:9" x14ac:dyDescent="0.2">
      <c r="H6125" s="1"/>
      <c r="I6125" s="1"/>
    </row>
    <row r="6126" spans="8:9" x14ac:dyDescent="0.2">
      <c r="H6126" s="1"/>
      <c r="I6126" s="1"/>
    </row>
    <row r="6127" spans="8:9" x14ac:dyDescent="0.2">
      <c r="H6127" s="1"/>
      <c r="I6127" s="1"/>
    </row>
    <row r="6128" spans="8:9" x14ac:dyDescent="0.2">
      <c r="H6128" s="1"/>
      <c r="I6128" s="1"/>
    </row>
    <row r="6129" spans="8:9" x14ac:dyDescent="0.2">
      <c r="H6129" s="1"/>
      <c r="I6129" s="1"/>
    </row>
    <row r="6130" spans="8:9" x14ac:dyDescent="0.2">
      <c r="H6130" s="1"/>
      <c r="I6130" s="1"/>
    </row>
    <row r="6131" spans="8:9" x14ac:dyDescent="0.2">
      <c r="H6131" s="1"/>
      <c r="I6131" s="1"/>
    </row>
    <row r="6132" spans="8:9" x14ac:dyDescent="0.2">
      <c r="H6132" s="1"/>
      <c r="I6132" s="1"/>
    </row>
    <row r="6133" spans="8:9" x14ac:dyDescent="0.2">
      <c r="H6133" s="1"/>
      <c r="I6133" s="1"/>
    </row>
    <row r="6134" spans="8:9" x14ac:dyDescent="0.2">
      <c r="H6134" s="1"/>
      <c r="I6134" s="1"/>
    </row>
    <row r="6135" spans="8:9" x14ac:dyDescent="0.2">
      <c r="H6135" s="1"/>
      <c r="I6135" s="1"/>
    </row>
    <row r="6136" spans="8:9" x14ac:dyDescent="0.2">
      <c r="H6136" s="1"/>
      <c r="I6136" s="1"/>
    </row>
    <row r="6137" spans="8:9" x14ac:dyDescent="0.2">
      <c r="H6137" s="1"/>
      <c r="I6137" s="1"/>
    </row>
    <row r="6138" spans="8:9" x14ac:dyDescent="0.2">
      <c r="H6138" s="1"/>
      <c r="I6138" s="1"/>
    </row>
    <row r="6139" spans="8:9" x14ac:dyDescent="0.2">
      <c r="H6139" s="1"/>
      <c r="I6139" s="1"/>
    </row>
    <row r="6140" spans="8:9" x14ac:dyDescent="0.2">
      <c r="H6140" s="1"/>
      <c r="I6140" s="1"/>
    </row>
    <row r="6141" spans="8:9" x14ac:dyDescent="0.2">
      <c r="H6141" s="1"/>
      <c r="I6141" s="1"/>
    </row>
    <row r="6142" spans="8:9" x14ac:dyDescent="0.2">
      <c r="H6142" s="1"/>
      <c r="I6142" s="1"/>
    </row>
    <row r="6143" spans="8:9" x14ac:dyDescent="0.2">
      <c r="H6143" s="1"/>
      <c r="I6143" s="1"/>
    </row>
    <row r="6144" spans="8:9" x14ac:dyDescent="0.2">
      <c r="H6144" s="1"/>
      <c r="I6144" s="1"/>
    </row>
    <row r="6145" spans="8:9" x14ac:dyDescent="0.2">
      <c r="H6145" s="1"/>
      <c r="I6145" s="1"/>
    </row>
    <row r="6146" spans="8:9" x14ac:dyDescent="0.2">
      <c r="H6146" s="1"/>
      <c r="I6146" s="1"/>
    </row>
    <row r="6147" spans="8:9" x14ac:dyDescent="0.2">
      <c r="H6147" s="1"/>
      <c r="I6147" s="1"/>
    </row>
    <row r="6148" spans="8:9" x14ac:dyDescent="0.2">
      <c r="H6148" s="1"/>
      <c r="I6148" s="1"/>
    </row>
    <row r="6149" spans="8:9" x14ac:dyDescent="0.2">
      <c r="H6149" s="1"/>
      <c r="I6149" s="1"/>
    </row>
    <row r="6150" spans="8:9" x14ac:dyDescent="0.2">
      <c r="H6150" s="1"/>
      <c r="I6150" s="1"/>
    </row>
    <row r="6151" spans="8:9" x14ac:dyDescent="0.2">
      <c r="H6151" s="1"/>
      <c r="I6151" s="1"/>
    </row>
    <row r="6152" spans="8:9" x14ac:dyDescent="0.2">
      <c r="H6152" s="1"/>
      <c r="I6152" s="1"/>
    </row>
    <row r="6153" spans="8:9" x14ac:dyDescent="0.2">
      <c r="H6153" s="1"/>
      <c r="I6153" s="1"/>
    </row>
    <row r="6154" spans="8:9" x14ac:dyDescent="0.2">
      <c r="H6154" s="1"/>
      <c r="I6154" s="1"/>
    </row>
    <row r="6155" spans="8:9" x14ac:dyDescent="0.2">
      <c r="H6155" s="1"/>
      <c r="I6155" s="1"/>
    </row>
    <row r="6156" spans="8:9" x14ac:dyDescent="0.2">
      <c r="H6156" s="1"/>
      <c r="I6156" s="1"/>
    </row>
    <row r="6157" spans="8:9" x14ac:dyDescent="0.2">
      <c r="H6157" s="1"/>
      <c r="I6157" s="1"/>
    </row>
    <row r="6158" spans="8:9" x14ac:dyDescent="0.2">
      <c r="H6158" s="1"/>
      <c r="I6158" s="1"/>
    </row>
    <row r="6159" spans="8:9" x14ac:dyDescent="0.2">
      <c r="H6159" s="1"/>
      <c r="I6159" s="1"/>
    </row>
    <row r="6160" spans="8:9" x14ac:dyDescent="0.2">
      <c r="H6160" s="1"/>
      <c r="I6160" s="1"/>
    </row>
    <row r="6161" spans="8:9" x14ac:dyDescent="0.2">
      <c r="H6161" s="1"/>
      <c r="I6161" s="1"/>
    </row>
    <row r="6162" spans="8:9" x14ac:dyDescent="0.2">
      <c r="H6162" s="1"/>
      <c r="I6162" s="1"/>
    </row>
    <row r="6163" spans="8:9" x14ac:dyDescent="0.2">
      <c r="H6163" s="1"/>
      <c r="I6163" s="1"/>
    </row>
    <row r="6164" spans="8:9" x14ac:dyDescent="0.2">
      <c r="H6164" s="1"/>
      <c r="I6164" s="1"/>
    </row>
    <row r="6165" spans="8:9" x14ac:dyDescent="0.2">
      <c r="H6165" s="1"/>
      <c r="I6165" s="1"/>
    </row>
    <row r="6166" spans="8:9" x14ac:dyDescent="0.2">
      <c r="H6166" s="1"/>
      <c r="I6166" s="1"/>
    </row>
    <row r="6167" spans="8:9" x14ac:dyDescent="0.2">
      <c r="H6167" s="1"/>
      <c r="I6167" s="1"/>
    </row>
    <row r="6168" spans="8:9" x14ac:dyDescent="0.2">
      <c r="H6168" s="1"/>
      <c r="I6168" s="1"/>
    </row>
    <row r="6169" spans="8:9" x14ac:dyDescent="0.2">
      <c r="H6169" s="1"/>
      <c r="I6169" s="1"/>
    </row>
    <row r="6170" spans="8:9" x14ac:dyDescent="0.2">
      <c r="H6170" s="1"/>
      <c r="I6170" s="1"/>
    </row>
    <row r="6171" spans="8:9" x14ac:dyDescent="0.2">
      <c r="H6171" s="1"/>
      <c r="I6171" s="1"/>
    </row>
    <row r="6172" spans="8:9" x14ac:dyDescent="0.2">
      <c r="H6172" s="1"/>
      <c r="I6172" s="1"/>
    </row>
    <row r="6173" spans="8:9" x14ac:dyDescent="0.2">
      <c r="H6173" s="1"/>
      <c r="I6173" s="1"/>
    </row>
    <row r="6174" spans="8:9" x14ac:dyDescent="0.2">
      <c r="H6174" s="1"/>
      <c r="I6174" s="1"/>
    </row>
    <row r="6175" spans="8:9" x14ac:dyDescent="0.2">
      <c r="H6175" s="1"/>
      <c r="I6175" s="1"/>
    </row>
    <row r="6176" spans="8:9" x14ac:dyDescent="0.2">
      <c r="H6176" s="1"/>
      <c r="I6176" s="1"/>
    </row>
    <row r="6177" spans="8:9" x14ac:dyDescent="0.2">
      <c r="H6177" s="1"/>
      <c r="I6177" s="1"/>
    </row>
    <row r="6178" spans="8:9" x14ac:dyDescent="0.2">
      <c r="H6178" s="1"/>
      <c r="I6178" s="1"/>
    </row>
    <row r="6179" spans="8:9" x14ac:dyDescent="0.2">
      <c r="H6179" s="1"/>
      <c r="I6179" s="1"/>
    </row>
    <row r="6180" spans="8:9" x14ac:dyDescent="0.2">
      <c r="H6180" s="1"/>
      <c r="I6180" s="1"/>
    </row>
    <row r="6181" spans="8:9" x14ac:dyDescent="0.2">
      <c r="H6181" s="1"/>
      <c r="I6181" s="1"/>
    </row>
    <row r="6182" spans="8:9" x14ac:dyDescent="0.2">
      <c r="H6182" s="1"/>
      <c r="I6182" s="1"/>
    </row>
    <row r="6183" spans="8:9" x14ac:dyDescent="0.2">
      <c r="H6183" s="1"/>
      <c r="I6183" s="1"/>
    </row>
    <row r="6184" spans="8:9" x14ac:dyDescent="0.2">
      <c r="H6184" s="1"/>
      <c r="I6184" s="1"/>
    </row>
    <row r="6185" spans="8:9" x14ac:dyDescent="0.2">
      <c r="H6185" s="1"/>
      <c r="I6185" s="1"/>
    </row>
    <row r="6186" spans="8:9" x14ac:dyDescent="0.2">
      <c r="H6186" s="1"/>
      <c r="I6186" s="1"/>
    </row>
    <row r="6187" spans="8:9" x14ac:dyDescent="0.2">
      <c r="H6187" s="1"/>
      <c r="I6187" s="1"/>
    </row>
    <row r="6188" spans="8:9" x14ac:dyDescent="0.2">
      <c r="H6188" s="1"/>
      <c r="I6188" s="1"/>
    </row>
    <row r="6189" spans="8:9" x14ac:dyDescent="0.2">
      <c r="H6189" s="1"/>
      <c r="I6189" s="1"/>
    </row>
    <row r="6190" spans="8:9" x14ac:dyDescent="0.2">
      <c r="H6190" s="1"/>
      <c r="I6190" s="1"/>
    </row>
    <row r="6191" spans="8:9" x14ac:dyDescent="0.2">
      <c r="H6191" s="1"/>
      <c r="I6191" s="1"/>
    </row>
    <row r="6192" spans="8:9" x14ac:dyDescent="0.2">
      <c r="H6192" s="1"/>
      <c r="I6192" s="1"/>
    </row>
    <row r="6193" spans="8:9" x14ac:dyDescent="0.2">
      <c r="H6193" s="1"/>
      <c r="I6193" s="1"/>
    </row>
    <row r="6194" spans="8:9" x14ac:dyDescent="0.2">
      <c r="H6194" s="1"/>
      <c r="I6194" s="1"/>
    </row>
    <row r="6195" spans="8:9" x14ac:dyDescent="0.2">
      <c r="H6195" s="1"/>
      <c r="I6195" s="1"/>
    </row>
    <row r="6196" spans="8:9" x14ac:dyDescent="0.2">
      <c r="H6196" s="1"/>
      <c r="I6196" s="1"/>
    </row>
    <row r="6197" spans="8:9" x14ac:dyDescent="0.2">
      <c r="H6197" s="1"/>
      <c r="I6197" s="1"/>
    </row>
    <row r="6198" spans="8:9" x14ac:dyDescent="0.2">
      <c r="H6198" s="1"/>
      <c r="I6198" s="1"/>
    </row>
    <row r="6199" spans="8:9" x14ac:dyDescent="0.2">
      <c r="H6199" s="1"/>
      <c r="I6199" s="1"/>
    </row>
    <row r="6200" spans="8:9" x14ac:dyDescent="0.2">
      <c r="H6200" s="1"/>
      <c r="I6200" s="1"/>
    </row>
    <row r="6201" spans="8:9" x14ac:dyDescent="0.2">
      <c r="H6201" s="1"/>
      <c r="I6201" s="1"/>
    </row>
    <row r="6202" spans="8:9" x14ac:dyDescent="0.2">
      <c r="H6202" s="1"/>
      <c r="I6202" s="1"/>
    </row>
    <row r="6203" spans="8:9" x14ac:dyDescent="0.2">
      <c r="H6203" s="1"/>
      <c r="I6203" s="1"/>
    </row>
    <row r="6204" spans="8:9" x14ac:dyDescent="0.2">
      <c r="H6204" s="1"/>
      <c r="I6204" s="1"/>
    </row>
    <row r="6205" spans="8:9" x14ac:dyDescent="0.2">
      <c r="H6205" s="1"/>
      <c r="I6205" s="1"/>
    </row>
    <row r="6206" spans="8:9" x14ac:dyDescent="0.2">
      <c r="H6206" s="1"/>
      <c r="I6206" s="1"/>
    </row>
    <row r="6207" spans="8:9" x14ac:dyDescent="0.2">
      <c r="H6207" s="1"/>
      <c r="I6207" s="1"/>
    </row>
    <row r="6208" spans="8:9" x14ac:dyDescent="0.2">
      <c r="H6208" s="1"/>
      <c r="I6208" s="1"/>
    </row>
    <row r="6209" spans="8:9" x14ac:dyDescent="0.2">
      <c r="H6209" s="1"/>
      <c r="I6209" s="1"/>
    </row>
    <row r="6210" spans="8:9" x14ac:dyDescent="0.2">
      <c r="H6210" s="1"/>
      <c r="I6210" s="1"/>
    </row>
    <row r="6211" spans="8:9" x14ac:dyDescent="0.2">
      <c r="H6211" s="1"/>
      <c r="I6211" s="1"/>
    </row>
    <row r="6212" spans="8:9" x14ac:dyDescent="0.2">
      <c r="H6212" s="1"/>
      <c r="I6212" s="1"/>
    </row>
    <row r="6213" spans="8:9" x14ac:dyDescent="0.2">
      <c r="H6213" s="1"/>
      <c r="I6213" s="1"/>
    </row>
    <row r="6214" spans="8:9" x14ac:dyDescent="0.2">
      <c r="H6214" s="1"/>
      <c r="I6214" s="1"/>
    </row>
    <row r="6215" spans="8:9" x14ac:dyDescent="0.2">
      <c r="H6215" s="1"/>
      <c r="I6215" s="1"/>
    </row>
    <row r="6216" spans="8:9" x14ac:dyDescent="0.2">
      <c r="H6216" s="1"/>
      <c r="I6216" s="1"/>
    </row>
    <row r="6217" spans="8:9" x14ac:dyDescent="0.2">
      <c r="H6217" s="1"/>
      <c r="I6217" s="1"/>
    </row>
    <row r="6218" spans="8:9" x14ac:dyDescent="0.2">
      <c r="H6218" s="1"/>
      <c r="I6218" s="1"/>
    </row>
    <row r="6219" spans="8:9" x14ac:dyDescent="0.2">
      <c r="H6219" s="1"/>
      <c r="I6219" s="1"/>
    </row>
    <row r="6220" spans="8:9" x14ac:dyDescent="0.2">
      <c r="H6220" s="1"/>
      <c r="I6220" s="1"/>
    </row>
    <row r="6221" spans="8:9" x14ac:dyDescent="0.2">
      <c r="H6221" s="1"/>
      <c r="I6221" s="1"/>
    </row>
    <row r="6222" spans="8:9" x14ac:dyDescent="0.2">
      <c r="H6222" s="1"/>
      <c r="I6222" s="1"/>
    </row>
    <row r="6223" spans="8:9" x14ac:dyDescent="0.2">
      <c r="H6223" s="1"/>
      <c r="I6223" s="1"/>
    </row>
    <row r="6224" spans="8:9" x14ac:dyDescent="0.2">
      <c r="H6224" s="1"/>
      <c r="I6224" s="1"/>
    </row>
    <row r="6225" spans="8:9" x14ac:dyDescent="0.2">
      <c r="H6225" s="1"/>
      <c r="I6225" s="1"/>
    </row>
    <row r="6226" spans="8:9" x14ac:dyDescent="0.2">
      <c r="H6226" s="1"/>
      <c r="I6226" s="1"/>
    </row>
    <row r="6227" spans="8:9" x14ac:dyDescent="0.2">
      <c r="H6227" s="1"/>
      <c r="I6227" s="1"/>
    </row>
    <row r="6228" spans="8:9" x14ac:dyDescent="0.2">
      <c r="H6228" s="1"/>
      <c r="I6228" s="1"/>
    </row>
    <row r="6229" spans="8:9" x14ac:dyDescent="0.2">
      <c r="H6229" s="1"/>
      <c r="I6229" s="1"/>
    </row>
    <row r="6230" spans="8:9" x14ac:dyDescent="0.2">
      <c r="H6230" s="1"/>
      <c r="I6230" s="1"/>
    </row>
    <row r="6231" spans="8:9" x14ac:dyDescent="0.2">
      <c r="H6231" s="1"/>
      <c r="I6231" s="1"/>
    </row>
    <row r="6232" spans="8:9" x14ac:dyDescent="0.2">
      <c r="H6232" s="1"/>
      <c r="I6232" s="1"/>
    </row>
    <row r="6233" spans="8:9" x14ac:dyDescent="0.2">
      <c r="H6233" s="1"/>
      <c r="I6233" s="1"/>
    </row>
    <row r="6234" spans="8:9" x14ac:dyDescent="0.2">
      <c r="H6234" s="1"/>
      <c r="I6234" s="1"/>
    </row>
    <row r="6235" spans="8:9" x14ac:dyDescent="0.2">
      <c r="H6235" s="1"/>
      <c r="I6235" s="1"/>
    </row>
    <row r="6236" spans="8:9" x14ac:dyDescent="0.2">
      <c r="H6236" s="1"/>
      <c r="I6236" s="1"/>
    </row>
    <row r="6237" spans="8:9" x14ac:dyDescent="0.2">
      <c r="H6237" s="1"/>
      <c r="I6237" s="1"/>
    </row>
    <row r="6238" spans="8:9" x14ac:dyDescent="0.2">
      <c r="H6238" s="1"/>
      <c r="I6238" s="1"/>
    </row>
    <row r="6239" spans="8:9" x14ac:dyDescent="0.2">
      <c r="H6239" s="1"/>
      <c r="I6239" s="1"/>
    </row>
    <row r="6240" spans="8:9" x14ac:dyDescent="0.2">
      <c r="H6240" s="1"/>
      <c r="I6240" s="1"/>
    </row>
    <row r="6241" spans="8:9" x14ac:dyDescent="0.2">
      <c r="H6241" s="1"/>
      <c r="I6241" s="1"/>
    </row>
    <row r="6242" spans="8:9" x14ac:dyDescent="0.2">
      <c r="H6242" s="1"/>
      <c r="I6242" s="1"/>
    </row>
    <row r="6243" spans="8:9" x14ac:dyDescent="0.2">
      <c r="H6243" s="1"/>
      <c r="I6243" s="1"/>
    </row>
    <row r="6244" spans="8:9" x14ac:dyDescent="0.2">
      <c r="H6244" s="1"/>
      <c r="I6244" s="1"/>
    </row>
    <row r="6245" spans="8:9" x14ac:dyDescent="0.2">
      <c r="H6245" s="1"/>
      <c r="I6245" s="1"/>
    </row>
    <row r="6246" spans="8:9" x14ac:dyDescent="0.2">
      <c r="H6246" s="1"/>
      <c r="I6246" s="1"/>
    </row>
    <row r="6247" spans="8:9" x14ac:dyDescent="0.2">
      <c r="H6247" s="1"/>
      <c r="I6247" s="1"/>
    </row>
    <row r="6248" spans="8:9" x14ac:dyDescent="0.2">
      <c r="H6248" s="1"/>
      <c r="I6248" s="1"/>
    </row>
    <row r="6249" spans="8:9" x14ac:dyDescent="0.2">
      <c r="H6249" s="1"/>
      <c r="I6249" s="1"/>
    </row>
    <row r="6250" spans="8:9" x14ac:dyDescent="0.2">
      <c r="H6250" s="1"/>
      <c r="I6250" s="1"/>
    </row>
    <row r="6251" spans="8:9" x14ac:dyDescent="0.2">
      <c r="H6251" s="1"/>
      <c r="I6251" s="1"/>
    </row>
    <row r="6252" spans="8:9" x14ac:dyDescent="0.2">
      <c r="H6252" s="1"/>
      <c r="I6252" s="1"/>
    </row>
    <row r="6253" spans="8:9" x14ac:dyDescent="0.2">
      <c r="H6253" s="1"/>
      <c r="I6253" s="1"/>
    </row>
    <row r="6254" spans="8:9" x14ac:dyDescent="0.2">
      <c r="H6254" s="1"/>
      <c r="I6254" s="1"/>
    </row>
    <row r="6255" spans="8:9" x14ac:dyDescent="0.2">
      <c r="H6255" s="1"/>
      <c r="I6255" s="1"/>
    </row>
    <row r="6256" spans="8:9" x14ac:dyDescent="0.2">
      <c r="H6256" s="1"/>
      <c r="I6256" s="1"/>
    </row>
    <row r="6257" spans="8:9" x14ac:dyDescent="0.2">
      <c r="H6257" s="1"/>
      <c r="I6257" s="1"/>
    </row>
    <row r="6258" spans="8:9" x14ac:dyDescent="0.2">
      <c r="H6258" s="1"/>
      <c r="I6258" s="1"/>
    </row>
    <row r="6259" spans="8:9" x14ac:dyDescent="0.2">
      <c r="H6259" s="1"/>
      <c r="I6259" s="1"/>
    </row>
    <row r="6260" spans="8:9" x14ac:dyDescent="0.2">
      <c r="H6260" s="1"/>
      <c r="I6260" s="1"/>
    </row>
    <row r="6261" spans="8:9" x14ac:dyDescent="0.2">
      <c r="H6261" s="1"/>
      <c r="I6261" s="1"/>
    </row>
    <row r="6262" spans="8:9" x14ac:dyDescent="0.2">
      <c r="H6262" s="1"/>
      <c r="I6262" s="1"/>
    </row>
    <row r="6263" spans="8:9" x14ac:dyDescent="0.2">
      <c r="H6263" s="1"/>
      <c r="I6263" s="1"/>
    </row>
    <row r="6264" spans="8:9" x14ac:dyDescent="0.2">
      <c r="H6264" s="1"/>
      <c r="I6264" s="1"/>
    </row>
    <row r="6265" spans="8:9" x14ac:dyDescent="0.2">
      <c r="H6265" s="1"/>
      <c r="I6265" s="1"/>
    </row>
    <row r="6266" spans="8:9" x14ac:dyDescent="0.2">
      <c r="H6266" s="1"/>
      <c r="I6266" s="1"/>
    </row>
    <row r="6267" spans="8:9" x14ac:dyDescent="0.2">
      <c r="H6267" s="1"/>
      <c r="I6267" s="1"/>
    </row>
    <row r="6268" spans="8:9" x14ac:dyDescent="0.2">
      <c r="H6268" s="1"/>
      <c r="I6268" s="1"/>
    </row>
    <row r="6269" spans="8:9" x14ac:dyDescent="0.2">
      <c r="H6269" s="1"/>
      <c r="I6269" s="1"/>
    </row>
    <row r="6270" spans="8:9" x14ac:dyDescent="0.2">
      <c r="H6270" s="1"/>
      <c r="I6270" s="1"/>
    </row>
    <row r="6271" spans="8:9" x14ac:dyDescent="0.2">
      <c r="H6271" s="1"/>
      <c r="I6271" s="1"/>
    </row>
    <row r="6272" spans="8:9" x14ac:dyDescent="0.2">
      <c r="H6272" s="1"/>
      <c r="I6272" s="1"/>
    </row>
    <row r="6273" spans="8:9" x14ac:dyDescent="0.2">
      <c r="H6273" s="1"/>
      <c r="I6273" s="1"/>
    </row>
    <row r="6274" spans="8:9" x14ac:dyDescent="0.2">
      <c r="H6274" s="1"/>
      <c r="I6274" s="1"/>
    </row>
    <row r="6275" spans="8:9" x14ac:dyDescent="0.2">
      <c r="H6275" s="1"/>
      <c r="I6275" s="1"/>
    </row>
    <row r="6276" spans="8:9" x14ac:dyDescent="0.2">
      <c r="H6276" s="1"/>
      <c r="I6276" s="1"/>
    </row>
    <row r="6277" spans="8:9" x14ac:dyDescent="0.2">
      <c r="H6277" s="1"/>
      <c r="I6277" s="1"/>
    </row>
    <row r="6278" spans="8:9" x14ac:dyDescent="0.2">
      <c r="H6278" s="1"/>
      <c r="I6278" s="1"/>
    </row>
    <row r="6279" spans="8:9" x14ac:dyDescent="0.2">
      <c r="H6279" s="1"/>
      <c r="I6279" s="1"/>
    </row>
    <row r="6280" spans="8:9" x14ac:dyDescent="0.2">
      <c r="H6280" s="1"/>
      <c r="I6280" s="1"/>
    </row>
    <row r="6281" spans="8:9" x14ac:dyDescent="0.2">
      <c r="H6281" s="1"/>
      <c r="I6281" s="1"/>
    </row>
    <row r="6282" spans="8:9" x14ac:dyDescent="0.2">
      <c r="H6282" s="1"/>
      <c r="I6282" s="1"/>
    </row>
    <row r="6283" spans="8:9" x14ac:dyDescent="0.2">
      <c r="H6283" s="1"/>
      <c r="I6283" s="1"/>
    </row>
    <row r="6284" spans="8:9" x14ac:dyDescent="0.2">
      <c r="H6284" s="1"/>
      <c r="I6284" s="1"/>
    </row>
    <row r="6285" spans="8:9" x14ac:dyDescent="0.2">
      <c r="H6285" s="1"/>
      <c r="I6285" s="1"/>
    </row>
    <row r="6286" spans="8:9" x14ac:dyDescent="0.2">
      <c r="H6286" s="1"/>
      <c r="I6286" s="1"/>
    </row>
    <row r="6287" spans="8:9" x14ac:dyDescent="0.2">
      <c r="H6287" s="1"/>
      <c r="I6287" s="1"/>
    </row>
    <row r="6288" spans="8:9" x14ac:dyDescent="0.2">
      <c r="H6288" s="1"/>
      <c r="I6288" s="1"/>
    </row>
    <row r="6289" spans="8:9" x14ac:dyDescent="0.2">
      <c r="H6289" s="1"/>
      <c r="I6289" s="1"/>
    </row>
    <row r="6290" spans="8:9" x14ac:dyDescent="0.2">
      <c r="H6290" s="1"/>
      <c r="I6290" s="1"/>
    </row>
    <row r="6291" spans="8:9" x14ac:dyDescent="0.2">
      <c r="H6291" s="1"/>
      <c r="I6291" s="1"/>
    </row>
    <row r="6292" spans="8:9" x14ac:dyDescent="0.2">
      <c r="H6292" s="1"/>
      <c r="I6292" s="1"/>
    </row>
    <row r="6293" spans="8:9" x14ac:dyDescent="0.2">
      <c r="H6293" s="1"/>
      <c r="I6293" s="1"/>
    </row>
    <row r="6294" spans="8:9" x14ac:dyDescent="0.2">
      <c r="H6294" s="1"/>
      <c r="I6294" s="1"/>
    </row>
    <row r="6295" spans="8:9" x14ac:dyDescent="0.2">
      <c r="H6295" s="1"/>
      <c r="I6295" s="1"/>
    </row>
    <row r="6296" spans="8:9" x14ac:dyDescent="0.2">
      <c r="H6296" s="1"/>
      <c r="I6296" s="1"/>
    </row>
    <row r="6297" spans="8:9" x14ac:dyDescent="0.2">
      <c r="H6297" s="1"/>
      <c r="I6297" s="1"/>
    </row>
    <row r="6298" spans="8:9" x14ac:dyDescent="0.2">
      <c r="H6298" s="1"/>
      <c r="I6298" s="1"/>
    </row>
    <row r="6299" spans="8:9" x14ac:dyDescent="0.2">
      <c r="H6299" s="1"/>
      <c r="I6299" s="1"/>
    </row>
    <row r="6300" spans="8:9" x14ac:dyDescent="0.2">
      <c r="H6300" s="1"/>
      <c r="I6300" s="1"/>
    </row>
    <row r="6301" spans="8:9" x14ac:dyDescent="0.2">
      <c r="H6301" s="1"/>
      <c r="I6301" s="1"/>
    </row>
    <row r="6302" spans="8:9" x14ac:dyDescent="0.2">
      <c r="H6302" s="1"/>
      <c r="I6302" s="1"/>
    </row>
    <row r="6303" spans="8:9" x14ac:dyDescent="0.2">
      <c r="H6303" s="1"/>
      <c r="I6303" s="1"/>
    </row>
    <row r="6304" spans="8:9" x14ac:dyDescent="0.2">
      <c r="H6304" s="1"/>
      <c r="I6304" s="1"/>
    </row>
    <row r="6305" spans="8:9" x14ac:dyDescent="0.2">
      <c r="H6305" s="1"/>
      <c r="I6305" s="1"/>
    </row>
    <row r="6306" spans="8:9" x14ac:dyDescent="0.2">
      <c r="H6306" s="1"/>
      <c r="I6306" s="1"/>
    </row>
    <row r="6307" spans="8:9" x14ac:dyDescent="0.2">
      <c r="H6307" s="1"/>
      <c r="I6307" s="1"/>
    </row>
    <row r="6308" spans="8:9" x14ac:dyDescent="0.2">
      <c r="H6308" s="1"/>
      <c r="I6308" s="1"/>
    </row>
    <row r="6309" spans="8:9" x14ac:dyDescent="0.2">
      <c r="H6309" s="1"/>
      <c r="I6309" s="1"/>
    </row>
    <row r="6310" spans="8:9" x14ac:dyDescent="0.2">
      <c r="H6310" s="1"/>
      <c r="I6310" s="1"/>
    </row>
    <row r="6311" spans="8:9" x14ac:dyDescent="0.2">
      <c r="H6311" s="1"/>
      <c r="I6311" s="1"/>
    </row>
    <row r="6312" spans="8:9" x14ac:dyDescent="0.2">
      <c r="H6312" s="1"/>
      <c r="I6312" s="1"/>
    </row>
    <row r="6313" spans="8:9" x14ac:dyDescent="0.2">
      <c r="H6313" s="1"/>
      <c r="I6313" s="1"/>
    </row>
    <row r="6314" spans="8:9" x14ac:dyDescent="0.2">
      <c r="H6314" s="1"/>
      <c r="I6314" s="1"/>
    </row>
    <row r="6315" spans="8:9" x14ac:dyDescent="0.2">
      <c r="H6315" s="1"/>
      <c r="I6315" s="1"/>
    </row>
    <row r="6316" spans="8:9" x14ac:dyDescent="0.2">
      <c r="H6316" s="1"/>
      <c r="I6316" s="1"/>
    </row>
    <row r="6317" spans="8:9" x14ac:dyDescent="0.2">
      <c r="H6317" s="1"/>
      <c r="I6317" s="1"/>
    </row>
    <row r="6318" spans="8:9" x14ac:dyDescent="0.2">
      <c r="H6318" s="1"/>
      <c r="I6318" s="1"/>
    </row>
    <row r="6319" spans="8:9" x14ac:dyDescent="0.2">
      <c r="H6319" s="1"/>
      <c r="I6319" s="1"/>
    </row>
    <row r="6320" spans="8:9" x14ac:dyDescent="0.2">
      <c r="H6320" s="1"/>
      <c r="I6320" s="1"/>
    </row>
    <row r="6321" spans="8:9" x14ac:dyDescent="0.2">
      <c r="H6321" s="1"/>
      <c r="I6321" s="1"/>
    </row>
    <row r="6322" spans="8:9" x14ac:dyDescent="0.2">
      <c r="H6322" s="1"/>
      <c r="I6322" s="1"/>
    </row>
    <row r="6323" spans="8:9" x14ac:dyDescent="0.2">
      <c r="H6323" s="1"/>
      <c r="I6323" s="1"/>
    </row>
    <row r="6324" spans="8:9" x14ac:dyDescent="0.2">
      <c r="H6324" s="1"/>
      <c r="I6324" s="1"/>
    </row>
    <row r="6325" spans="8:9" x14ac:dyDescent="0.2">
      <c r="H6325" s="1"/>
      <c r="I6325" s="1"/>
    </row>
    <row r="6326" spans="8:9" x14ac:dyDescent="0.2">
      <c r="H6326" s="1"/>
      <c r="I6326" s="1"/>
    </row>
    <row r="6327" spans="8:9" x14ac:dyDescent="0.2">
      <c r="H6327" s="1"/>
      <c r="I6327" s="1"/>
    </row>
    <row r="6328" spans="8:9" x14ac:dyDescent="0.2">
      <c r="H6328" s="1"/>
      <c r="I6328" s="1"/>
    </row>
    <row r="6329" spans="8:9" x14ac:dyDescent="0.2">
      <c r="H6329" s="1"/>
      <c r="I6329" s="1"/>
    </row>
    <row r="6330" spans="8:9" x14ac:dyDescent="0.2">
      <c r="H6330" s="1"/>
      <c r="I6330" s="1"/>
    </row>
    <row r="6331" spans="8:9" x14ac:dyDescent="0.2">
      <c r="H6331" s="1"/>
      <c r="I6331" s="1"/>
    </row>
    <row r="6332" spans="8:9" x14ac:dyDescent="0.2">
      <c r="H6332" s="1"/>
      <c r="I6332" s="1"/>
    </row>
    <row r="6333" spans="8:9" x14ac:dyDescent="0.2">
      <c r="H6333" s="1"/>
      <c r="I6333" s="1"/>
    </row>
    <row r="6334" spans="8:9" x14ac:dyDescent="0.2">
      <c r="H6334" s="1"/>
      <c r="I6334" s="1"/>
    </row>
    <row r="6335" spans="8:9" x14ac:dyDescent="0.2">
      <c r="H6335" s="1"/>
      <c r="I6335" s="1"/>
    </row>
    <row r="6336" spans="8:9" x14ac:dyDescent="0.2">
      <c r="H6336" s="1"/>
      <c r="I6336" s="1"/>
    </row>
    <row r="6337" spans="8:9" x14ac:dyDescent="0.2">
      <c r="H6337" s="1"/>
      <c r="I6337" s="1"/>
    </row>
    <row r="6338" spans="8:9" x14ac:dyDescent="0.2">
      <c r="H6338" s="1"/>
      <c r="I6338" s="1"/>
    </row>
    <row r="6339" spans="8:9" x14ac:dyDescent="0.2">
      <c r="H6339" s="1"/>
      <c r="I6339" s="1"/>
    </row>
    <row r="6340" spans="8:9" x14ac:dyDescent="0.2">
      <c r="H6340" s="1"/>
      <c r="I6340" s="1"/>
    </row>
    <row r="6341" spans="8:9" x14ac:dyDescent="0.2">
      <c r="H6341" s="1"/>
      <c r="I6341" s="1"/>
    </row>
    <row r="6342" spans="8:9" x14ac:dyDescent="0.2">
      <c r="H6342" s="1"/>
      <c r="I6342" s="1"/>
    </row>
    <row r="6343" spans="8:9" x14ac:dyDescent="0.2">
      <c r="H6343" s="1"/>
      <c r="I6343" s="1"/>
    </row>
    <row r="6344" spans="8:9" x14ac:dyDescent="0.2">
      <c r="H6344" s="1"/>
      <c r="I6344" s="1"/>
    </row>
    <row r="6345" spans="8:9" x14ac:dyDescent="0.2">
      <c r="H6345" s="1"/>
      <c r="I6345" s="1"/>
    </row>
    <row r="6346" spans="8:9" x14ac:dyDescent="0.2">
      <c r="H6346" s="1"/>
      <c r="I6346" s="1"/>
    </row>
    <row r="6347" spans="8:9" x14ac:dyDescent="0.2">
      <c r="H6347" s="1"/>
      <c r="I6347" s="1"/>
    </row>
    <row r="6348" spans="8:9" x14ac:dyDescent="0.2">
      <c r="H6348" s="1"/>
      <c r="I6348" s="1"/>
    </row>
    <row r="6349" spans="8:9" x14ac:dyDescent="0.2">
      <c r="H6349" s="1"/>
      <c r="I6349" s="1"/>
    </row>
    <row r="6350" spans="8:9" x14ac:dyDescent="0.2">
      <c r="H6350" s="1"/>
      <c r="I6350" s="1"/>
    </row>
    <row r="6351" spans="8:9" x14ac:dyDescent="0.2">
      <c r="H6351" s="1"/>
      <c r="I6351" s="1"/>
    </row>
    <row r="6352" spans="8:9" x14ac:dyDescent="0.2">
      <c r="H6352" s="1"/>
      <c r="I6352" s="1"/>
    </row>
    <row r="6353" spans="8:9" x14ac:dyDescent="0.2">
      <c r="H6353" s="1"/>
      <c r="I6353" s="1"/>
    </row>
    <row r="6354" spans="8:9" x14ac:dyDescent="0.2">
      <c r="H6354" s="1"/>
      <c r="I6354" s="1"/>
    </row>
    <row r="6355" spans="8:9" x14ac:dyDescent="0.2">
      <c r="H6355" s="1"/>
      <c r="I6355" s="1"/>
    </row>
    <row r="6356" spans="8:9" x14ac:dyDescent="0.2">
      <c r="H6356" s="1"/>
      <c r="I6356" s="1"/>
    </row>
    <row r="6357" spans="8:9" x14ac:dyDescent="0.2">
      <c r="H6357" s="1"/>
      <c r="I6357" s="1"/>
    </row>
    <row r="6358" spans="8:9" x14ac:dyDescent="0.2">
      <c r="H6358" s="1"/>
      <c r="I6358" s="1"/>
    </row>
    <row r="6359" spans="8:9" x14ac:dyDescent="0.2">
      <c r="H6359" s="1"/>
      <c r="I6359" s="1"/>
    </row>
    <row r="6360" spans="8:9" x14ac:dyDescent="0.2">
      <c r="H6360" s="1"/>
      <c r="I6360" s="1"/>
    </row>
    <row r="6361" spans="8:9" x14ac:dyDescent="0.2">
      <c r="H6361" s="1"/>
      <c r="I6361" s="1"/>
    </row>
    <row r="6362" spans="8:9" x14ac:dyDescent="0.2">
      <c r="H6362" s="1"/>
      <c r="I6362" s="1"/>
    </row>
    <row r="6363" spans="8:9" x14ac:dyDescent="0.2">
      <c r="H6363" s="1"/>
      <c r="I6363" s="1"/>
    </row>
    <row r="6364" spans="8:9" x14ac:dyDescent="0.2">
      <c r="H6364" s="1"/>
      <c r="I6364" s="1"/>
    </row>
    <row r="6365" spans="8:9" x14ac:dyDescent="0.2">
      <c r="H6365" s="1"/>
      <c r="I6365" s="1"/>
    </row>
    <row r="6366" spans="8:9" x14ac:dyDescent="0.2">
      <c r="H6366" s="1"/>
      <c r="I6366" s="1"/>
    </row>
    <row r="6367" spans="8:9" x14ac:dyDescent="0.2">
      <c r="H6367" s="1"/>
      <c r="I6367" s="1"/>
    </row>
    <row r="6368" spans="8:9" x14ac:dyDescent="0.2">
      <c r="H6368" s="1"/>
      <c r="I6368" s="1"/>
    </row>
    <row r="6369" spans="8:9" x14ac:dyDescent="0.2">
      <c r="H6369" s="1"/>
      <c r="I6369" s="1"/>
    </row>
    <row r="6370" spans="8:9" x14ac:dyDescent="0.2">
      <c r="H6370" s="1"/>
      <c r="I6370" s="1"/>
    </row>
    <row r="6371" spans="8:9" x14ac:dyDescent="0.2">
      <c r="H6371" s="1"/>
      <c r="I6371" s="1"/>
    </row>
    <row r="6372" spans="8:9" x14ac:dyDescent="0.2">
      <c r="H6372" s="1"/>
      <c r="I6372" s="1"/>
    </row>
    <row r="6373" spans="8:9" x14ac:dyDescent="0.2">
      <c r="H6373" s="1"/>
      <c r="I6373" s="1"/>
    </row>
    <row r="6374" spans="8:9" x14ac:dyDescent="0.2">
      <c r="H6374" s="1"/>
      <c r="I6374" s="1"/>
    </row>
    <row r="6375" spans="8:9" x14ac:dyDescent="0.2">
      <c r="H6375" s="1"/>
      <c r="I6375" s="1"/>
    </row>
    <row r="6376" spans="8:9" x14ac:dyDescent="0.2">
      <c r="H6376" s="1"/>
      <c r="I6376" s="1"/>
    </row>
    <row r="6377" spans="8:9" x14ac:dyDescent="0.2">
      <c r="H6377" s="1"/>
      <c r="I6377" s="1"/>
    </row>
    <row r="6378" spans="8:9" x14ac:dyDescent="0.2">
      <c r="H6378" s="1"/>
      <c r="I6378" s="1"/>
    </row>
    <row r="6379" spans="8:9" x14ac:dyDescent="0.2">
      <c r="H6379" s="1"/>
      <c r="I6379" s="1"/>
    </row>
    <row r="6380" spans="8:9" x14ac:dyDescent="0.2">
      <c r="H6380" s="1"/>
      <c r="I6380" s="1"/>
    </row>
    <row r="6381" spans="8:9" x14ac:dyDescent="0.2">
      <c r="H6381" s="1"/>
      <c r="I6381" s="1"/>
    </row>
    <row r="6382" spans="8:9" x14ac:dyDescent="0.2">
      <c r="H6382" s="1"/>
      <c r="I6382" s="1"/>
    </row>
    <row r="6383" spans="8:9" x14ac:dyDescent="0.2">
      <c r="H6383" s="1"/>
      <c r="I6383" s="1"/>
    </row>
    <row r="6384" spans="8:9" x14ac:dyDescent="0.2">
      <c r="H6384" s="1"/>
      <c r="I6384" s="1"/>
    </row>
    <row r="6385" spans="8:9" x14ac:dyDescent="0.2">
      <c r="H6385" s="1"/>
      <c r="I6385" s="1"/>
    </row>
    <row r="6386" spans="8:9" x14ac:dyDescent="0.2">
      <c r="H6386" s="1"/>
      <c r="I6386" s="1"/>
    </row>
    <row r="6387" spans="8:9" x14ac:dyDescent="0.2">
      <c r="H6387" s="1"/>
      <c r="I6387" s="1"/>
    </row>
    <row r="6388" spans="8:9" x14ac:dyDescent="0.2">
      <c r="H6388" s="1"/>
      <c r="I6388" s="1"/>
    </row>
    <row r="6389" spans="8:9" x14ac:dyDescent="0.2">
      <c r="H6389" s="1"/>
      <c r="I6389" s="1"/>
    </row>
    <row r="6390" spans="8:9" x14ac:dyDescent="0.2">
      <c r="H6390" s="1"/>
      <c r="I6390" s="1"/>
    </row>
    <row r="6391" spans="8:9" x14ac:dyDescent="0.2">
      <c r="H6391" s="1"/>
      <c r="I6391" s="1"/>
    </row>
    <row r="6392" spans="8:9" x14ac:dyDescent="0.2">
      <c r="H6392" s="1"/>
      <c r="I6392" s="1"/>
    </row>
    <row r="6393" spans="8:9" x14ac:dyDescent="0.2">
      <c r="H6393" s="1"/>
      <c r="I6393" s="1"/>
    </row>
    <row r="6394" spans="8:9" x14ac:dyDescent="0.2">
      <c r="H6394" s="1"/>
      <c r="I6394" s="1"/>
    </row>
    <row r="6395" spans="8:9" x14ac:dyDescent="0.2">
      <c r="H6395" s="1"/>
      <c r="I6395" s="1"/>
    </row>
    <row r="6396" spans="8:9" x14ac:dyDescent="0.2">
      <c r="H6396" s="1"/>
      <c r="I6396" s="1"/>
    </row>
    <row r="6397" spans="8:9" x14ac:dyDescent="0.2">
      <c r="H6397" s="1"/>
      <c r="I6397" s="1"/>
    </row>
    <row r="6398" spans="8:9" x14ac:dyDescent="0.2">
      <c r="H6398" s="1"/>
      <c r="I6398" s="1"/>
    </row>
    <row r="6399" spans="8:9" x14ac:dyDescent="0.2">
      <c r="H6399" s="1"/>
      <c r="I6399" s="1"/>
    </row>
    <row r="6400" spans="8:9" x14ac:dyDescent="0.2">
      <c r="H6400" s="1"/>
      <c r="I6400" s="1"/>
    </row>
    <row r="6401" spans="8:9" x14ac:dyDescent="0.2">
      <c r="H6401" s="1"/>
      <c r="I6401" s="1"/>
    </row>
    <row r="6402" spans="8:9" x14ac:dyDescent="0.2">
      <c r="H6402" s="1"/>
      <c r="I6402" s="1"/>
    </row>
    <row r="6403" spans="8:9" x14ac:dyDescent="0.2">
      <c r="H6403" s="1"/>
      <c r="I6403" s="1"/>
    </row>
    <row r="6404" spans="8:9" x14ac:dyDescent="0.2">
      <c r="H6404" s="1"/>
      <c r="I6404" s="1"/>
    </row>
    <row r="6405" spans="8:9" x14ac:dyDescent="0.2">
      <c r="H6405" s="1"/>
      <c r="I6405" s="1"/>
    </row>
    <row r="6406" spans="8:9" x14ac:dyDescent="0.2">
      <c r="H6406" s="1"/>
      <c r="I6406" s="1"/>
    </row>
    <row r="6407" spans="8:9" x14ac:dyDescent="0.2">
      <c r="H6407" s="1"/>
      <c r="I6407" s="1"/>
    </row>
    <row r="6408" spans="8:9" x14ac:dyDescent="0.2">
      <c r="H6408" s="1"/>
      <c r="I6408" s="1"/>
    </row>
    <row r="6409" spans="8:9" x14ac:dyDescent="0.2">
      <c r="H6409" s="1"/>
      <c r="I6409" s="1"/>
    </row>
    <row r="6410" spans="8:9" x14ac:dyDescent="0.2">
      <c r="H6410" s="1"/>
      <c r="I6410" s="1"/>
    </row>
    <row r="6411" spans="8:9" x14ac:dyDescent="0.2">
      <c r="H6411" s="1"/>
      <c r="I6411" s="1"/>
    </row>
    <row r="6412" spans="8:9" x14ac:dyDescent="0.2">
      <c r="H6412" s="1"/>
      <c r="I6412" s="1"/>
    </row>
    <row r="6413" spans="8:9" x14ac:dyDescent="0.2">
      <c r="H6413" s="1"/>
      <c r="I6413" s="1"/>
    </row>
    <row r="6414" spans="8:9" x14ac:dyDescent="0.2">
      <c r="H6414" s="1"/>
      <c r="I6414" s="1"/>
    </row>
    <row r="6415" spans="8:9" x14ac:dyDescent="0.2">
      <c r="H6415" s="1"/>
      <c r="I6415" s="1"/>
    </row>
    <row r="6416" spans="8:9" x14ac:dyDescent="0.2">
      <c r="H6416" s="1"/>
      <c r="I6416" s="1"/>
    </row>
    <row r="6417" spans="8:9" x14ac:dyDescent="0.2">
      <c r="H6417" s="1"/>
      <c r="I6417" s="1"/>
    </row>
    <row r="6418" spans="8:9" x14ac:dyDescent="0.2">
      <c r="H6418" s="1"/>
      <c r="I6418" s="1"/>
    </row>
    <row r="6419" spans="8:9" x14ac:dyDescent="0.2">
      <c r="H6419" s="1"/>
      <c r="I6419" s="1"/>
    </row>
    <row r="6420" spans="8:9" x14ac:dyDescent="0.2">
      <c r="H6420" s="1"/>
      <c r="I6420" s="1"/>
    </row>
    <row r="6421" spans="8:9" x14ac:dyDescent="0.2">
      <c r="H6421" s="1"/>
      <c r="I6421" s="1"/>
    </row>
    <row r="6422" spans="8:9" x14ac:dyDescent="0.2">
      <c r="H6422" s="1"/>
      <c r="I6422" s="1"/>
    </row>
    <row r="6423" spans="8:9" x14ac:dyDescent="0.2">
      <c r="H6423" s="1"/>
      <c r="I6423" s="1"/>
    </row>
    <row r="6424" spans="8:9" x14ac:dyDescent="0.2">
      <c r="H6424" s="1"/>
      <c r="I6424" s="1"/>
    </row>
    <row r="6425" spans="8:9" x14ac:dyDescent="0.2">
      <c r="H6425" s="1"/>
      <c r="I6425" s="1"/>
    </row>
    <row r="6426" spans="8:9" x14ac:dyDescent="0.2">
      <c r="H6426" s="1"/>
      <c r="I6426" s="1"/>
    </row>
    <row r="6427" spans="8:9" x14ac:dyDescent="0.2">
      <c r="H6427" s="1"/>
      <c r="I6427" s="1"/>
    </row>
    <row r="6428" spans="8:9" x14ac:dyDescent="0.2">
      <c r="H6428" s="1"/>
      <c r="I6428" s="1"/>
    </row>
    <row r="6429" spans="8:9" x14ac:dyDescent="0.2">
      <c r="H6429" s="1"/>
      <c r="I6429" s="1"/>
    </row>
    <row r="6430" spans="8:9" x14ac:dyDescent="0.2">
      <c r="H6430" s="1"/>
      <c r="I6430" s="1"/>
    </row>
    <row r="6431" spans="8:9" x14ac:dyDescent="0.2">
      <c r="H6431" s="1"/>
      <c r="I6431" s="1"/>
    </row>
    <row r="6432" spans="8:9" x14ac:dyDescent="0.2">
      <c r="H6432" s="1"/>
      <c r="I6432" s="1"/>
    </row>
    <row r="6433" spans="8:9" x14ac:dyDescent="0.2">
      <c r="H6433" s="1"/>
      <c r="I6433" s="1"/>
    </row>
    <row r="6434" spans="8:9" x14ac:dyDescent="0.2">
      <c r="H6434" s="1"/>
      <c r="I6434" s="1"/>
    </row>
    <row r="6435" spans="8:9" x14ac:dyDescent="0.2">
      <c r="H6435" s="1"/>
      <c r="I6435" s="1"/>
    </row>
    <row r="6436" spans="8:9" x14ac:dyDescent="0.2">
      <c r="H6436" s="1"/>
      <c r="I6436" s="1"/>
    </row>
    <row r="6437" spans="8:9" x14ac:dyDescent="0.2">
      <c r="H6437" s="1"/>
      <c r="I6437" s="1"/>
    </row>
    <row r="6438" spans="8:9" x14ac:dyDescent="0.2">
      <c r="H6438" s="1"/>
      <c r="I6438" s="1"/>
    </row>
    <row r="6439" spans="8:9" x14ac:dyDescent="0.2">
      <c r="H6439" s="1"/>
      <c r="I6439" s="1"/>
    </row>
    <row r="6440" spans="8:9" x14ac:dyDescent="0.2">
      <c r="H6440" s="1"/>
      <c r="I6440" s="1"/>
    </row>
    <row r="6441" spans="8:9" x14ac:dyDescent="0.2">
      <c r="H6441" s="1"/>
      <c r="I6441" s="1"/>
    </row>
    <row r="6442" spans="8:9" x14ac:dyDescent="0.2">
      <c r="H6442" s="1"/>
      <c r="I6442" s="1"/>
    </row>
    <row r="6443" spans="8:9" x14ac:dyDescent="0.2">
      <c r="H6443" s="1"/>
      <c r="I6443" s="1"/>
    </row>
    <row r="6444" spans="8:9" x14ac:dyDescent="0.2">
      <c r="H6444" s="1"/>
      <c r="I6444" s="1"/>
    </row>
    <row r="6445" spans="8:9" x14ac:dyDescent="0.2">
      <c r="H6445" s="1"/>
      <c r="I6445" s="1"/>
    </row>
    <row r="6446" spans="8:9" x14ac:dyDescent="0.2">
      <c r="H6446" s="1"/>
      <c r="I6446" s="1"/>
    </row>
    <row r="6447" spans="8:9" x14ac:dyDescent="0.2">
      <c r="H6447" s="1"/>
      <c r="I6447" s="1"/>
    </row>
    <row r="6448" spans="8:9" x14ac:dyDescent="0.2">
      <c r="H6448" s="1"/>
      <c r="I6448" s="1"/>
    </row>
    <row r="6449" spans="8:9" x14ac:dyDescent="0.2">
      <c r="H6449" s="1"/>
      <c r="I6449" s="1"/>
    </row>
    <row r="6450" spans="8:9" x14ac:dyDescent="0.2">
      <c r="H6450" s="1"/>
      <c r="I6450" s="1"/>
    </row>
    <row r="6451" spans="8:9" x14ac:dyDescent="0.2">
      <c r="H6451" s="1"/>
      <c r="I6451" s="1"/>
    </row>
    <row r="6452" spans="8:9" x14ac:dyDescent="0.2">
      <c r="H6452" s="1"/>
      <c r="I6452" s="1"/>
    </row>
    <row r="6453" spans="8:9" x14ac:dyDescent="0.2">
      <c r="H6453" s="1"/>
      <c r="I6453" s="1"/>
    </row>
    <row r="6454" spans="8:9" x14ac:dyDescent="0.2">
      <c r="H6454" s="1"/>
      <c r="I6454" s="1"/>
    </row>
    <row r="6455" spans="8:9" x14ac:dyDescent="0.2">
      <c r="H6455" s="1"/>
      <c r="I6455" s="1"/>
    </row>
    <row r="6456" spans="8:9" x14ac:dyDescent="0.2">
      <c r="H6456" s="1"/>
      <c r="I6456" s="1"/>
    </row>
    <row r="6457" spans="8:9" x14ac:dyDescent="0.2">
      <c r="H6457" s="1"/>
      <c r="I6457" s="1"/>
    </row>
    <row r="6458" spans="8:9" x14ac:dyDescent="0.2">
      <c r="H6458" s="1"/>
      <c r="I6458" s="1"/>
    </row>
    <row r="6459" spans="8:9" x14ac:dyDescent="0.2">
      <c r="H6459" s="1"/>
      <c r="I6459" s="1"/>
    </row>
    <row r="6460" spans="8:9" x14ac:dyDescent="0.2">
      <c r="H6460" s="1"/>
      <c r="I6460" s="1"/>
    </row>
    <row r="6461" spans="8:9" x14ac:dyDescent="0.2">
      <c r="H6461" s="1"/>
      <c r="I6461" s="1"/>
    </row>
    <row r="6462" spans="8:9" x14ac:dyDescent="0.2">
      <c r="H6462" s="1"/>
      <c r="I6462" s="1"/>
    </row>
    <row r="6463" spans="8:9" x14ac:dyDescent="0.2">
      <c r="H6463" s="1"/>
      <c r="I6463" s="1"/>
    </row>
    <row r="6464" spans="8:9" x14ac:dyDescent="0.2">
      <c r="H6464" s="1"/>
      <c r="I6464" s="1"/>
    </row>
    <row r="6465" spans="8:9" x14ac:dyDescent="0.2">
      <c r="H6465" s="1"/>
      <c r="I6465" s="1"/>
    </row>
    <row r="6466" spans="8:9" x14ac:dyDescent="0.2">
      <c r="H6466" s="1"/>
      <c r="I6466" s="1"/>
    </row>
    <row r="6467" spans="8:9" x14ac:dyDescent="0.2">
      <c r="H6467" s="1"/>
      <c r="I6467" s="1"/>
    </row>
    <row r="6468" spans="8:9" x14ac:dyDescent="0.2">
      <c r="H6468" s="1"/>
      <c r="I6468" s="1"/>
    </row>
    <row r="6469" spans="8:9" x14ac:dyDescent="0.2">
      <c r="H6469" s="1"/>
      <c r="I6469" s="1"/>
    </row>
    <row r="6470" spans="8:9" x14ac:dyDescent="0.2">
      <c r="H6470" s="1"/>
      <c r="I6470" s="1"/>
    </row>
    <row r="6471" spans="8:9" x14ac:dyDescent="0.2">
      <c r="H6471" s="1"/>
      <c r="I6471" s="1"/>
    </row>
    <row r="6472" spans="8:9" x14ac:dyDescent="0.2">
      <c r="H6472" s="1"/>
      <c r="I6472" s="1"/>
    </row>
    <row r="6473" spans="8:9" x14ac:dyDescent="0.2">
      <c r="H6473" s="1"/>
      <c r="I6473" s="1"/>
    </row>
    <row r="6474" spans="8:9" x14ac:dyDescent="0.2">
      <c r="H6474" s="1"/>
      <c r="I6474" s="1"/>
    </row>
    <row r="6475" spans="8:9" x14ac:dyDescent="0.2">
      <c r="H6475" s="1"/>
      <c r="I6475" s="1"/>
    </row>
    <row r="6476" spans="8:9" x14ac:dyDescent="0.2">
      <c r="H6476" s="1"/>
      <c r="I6476" s="1"/>
    </row>
    <row r="6477" spans="8:9" x14ac:dyDescent="0.2">
      <c r="H6477" s="1"/>
      <c r="I6477" s="1"/>
    </row>
    <row r="6478" spans="8:9" x14ac:dyDescent="0.2">
      <c r="H6478" s="1"/>
      <c r="I6478" s="1"/>
    </row>
    <row r="6479" spans="8:9" x14ac:dyDescent="0.2">
      <c r="H6479" s="1"/>
      <c r="I6479" s="1"/>
    </row>
    <row r="6480" spans="8:9" x14ac:dyDescent="0.2">
      <c r="H6480" s="1"/>
      <c r="I6480" s="1"/>
    </row>
    <row r="6481" spans="8:9" x14ac:dyDescent="0.2">
      <c r="H6481" s="1"/>
      <c r="I6481" s="1"/>
    </row>
    <row r="6482" spans="8:9" x14ac:dyDescent="0.2">
      <c r="H6482" s="1"/>
      <c r="I6482" s="1"/>
    </row>
    <row r="6483" spans="8:9" x14ac:dyDescent="0.2">
      <c r="H6483" s="1"/>
      <c r="I6483" s="1"/>
    </row>
    <row r="6484" spans="8:9" x14ac:dyDescent="0.2">
      <c r="H6484" s="1"/>
      <c r="I6484" s="1"/>
    </row>
    <row r="6485" spans="8:9" x14ac:dyDescent="0.2">
      <c r="H6485" s="1"/>
      <c r="I6485" s="1"/>
    </row>
    <row r="6486" spans="8:9" x14ac:dyDescent="0.2">
      <c r="H6486" s="1"/>
      <c r="I6486" s="1"/>
    </row>
    <row r="6487" spans="8:9" x14ac:dyDescent="0.2">
      <c r="H6487" s="1"/>
      <c r="I6487" s="1"/>
    </row>
    <row r="6488" spans="8:9" x14ac:dyDescent="0.2">
      <c r="H6488" s="1"/>
      <c r="I6488" s="1"/>
    </row>
    <row r="6489" spans="8:9" x14ac:dyDescent="0.2">
      <c r="H6489" s="1"/>
      <c r="I6489" s="1"/>
    </row>
    <row r="6490" spans="8:9" x14ac:dyDescent="0.2">
      <c r="H6490" s="1"/>
      <c r="I6490" s="1"/>
    </row>
    <row r="6491" spans="8:9" x14ac:dyDescent="0.2">
      <c r="H6491" s="1"/>
      <c r="I6491" s="1"/>
    </row>
    <row r="6492" spans="8:9" x14ac:dyDescent="0.2">
      <c r="H6492" s="1"/>
      <c r="I6492" s="1"/>
    </row>
    <row r="6493" spans="8:9" x14ac:dyDescent="0.2">
      <c r="H6493" s="1"/>
      <c r="I6493" s="1"/>
    </row>
    <row r="6494" spans="8:9" x14ac:dyDescent="0.2">
      <c r="H6494" s="1"/>
      <c r="I6494" s="1"/>
    </row>
    <row r="6495" spans="8:9" x14ac:dyDescent="0.2">
      <c r="H6495" s="1"/>
      <c r="I6495" s="1"/>
    </row>
    <row r="6496" spans="8:9" x14ac:dyDescent="0.2">
      <c r="H6496" s="1"/>
      <c r="I6496" s="1"/>
    </row>
    <row r="6497" spans="8:9" x14ac:dyDescent="0.2">
      <c r="H6497" s="1"/>
      <c r="I6497" s="1"/>
    </row>
    <row r="6498" spans="8:9" x14ac:dyDescent="0.2">
      <c r="H6498" s="1"/>
      <c r="I6498" s="1"/>
    </row>
    <row r="6499" spans="8:9" x14ac:dyDescent="0.2">
      <c r="H6499" s="1"/>
      <c r="I6499" s="1"/>
    </row>
    <row r="6500" spans="8:9" x14ac:dyDescent="0.2">
      <c r="H6500" s="1"/>
      <c r="I6500" s="1"/>
    </row>
    <row r="6501" spans="8:9" x14ac:dyDescent="0.2">
      <c r="H6501" s="1"/>
      <c r="I6501" s="1"/>
    </row>
    <row r="6502" spans="8:9" x14ac:dyDescent="0.2">
      <c r="H6502" s="1"/>
      <c r="I6502" s="1"/>
    </row>
    <row r="6503" spans="8:9" x14ac:dyDescent="0.2">
      <c r="H6503" s="1"/>
      <c r="I6503" s="1"/>
    </row>
    <row r="6504" spans="8:9" x14ac:dyDescent="0.2">
      <c r="H6504" s="1"/>
      <c r="I6504" s="1"/>
    </row>
    <row r="6505" spans="8:9" x14ac:dyDescent="0.2">
      <c r="H6505" s="1"/>
      <c r="I6505" s="1"/>
    </row>
    <row r="6506" spans="8:9" x14ac:dyDescent="0.2">
      <c r="H6506" s="1"/>
      <c r="I6506" s="1"/>
    </row>
    <row r="6507" spans="8:9" x14ac:dyDescent="0.2">
      <c r="H6507" s="1"/>
      <c r="I6507" s="1"/>
    </row>
    <row r="6508" spans="8:9" x14ac:dyDescent="0.2">
      <c r="H6508" s="1"/>
      <c r="I6508" s="1"/>
    </row>
    <row r="6509" spans="8:9" x14ac:dyDescent="0.2">
      <c r="H6509" s="1"/>
      <c r="I6509" s="1"/>
    </row>
    <row r="6510" spans="8:9" x14ac:dyDescent="0.2">
      <c r="H6510" s="1"/>
      <c r="I6510" s="1"/>
    </row>
    <row r="6511" spans="8:9" x14ac:dyDescent="0.2">
      <c r="H6511" s="1"/>
      <c r="I6511" s="1"/>
    </row>
    <row r="6512" spans="8:9" x14ac:dyDescent="0.2">
      <c r="H6512" s="1"/>
      <c r="I6512" s="1"/>
    </row>
    <row r="6513" spans="8:9" x14ac:dyDescent="0.2">
      <c r="H6513" s="1"/>
      <c r="I6513" s="1"/>
    </row>
    <row r="6514" spans="8:9" x14ac:dyDescent="0.2">
      <c r="H6514" s="1"/>
      <c r="I6514" s="1"/>
    </row>
    <row r="6515" spans="8:9" x14ac:dyDescent="0.2">
      <c r="H6515" s="1"/>
      <c r="I6515" s="1"/>
    </row>
    <row r="6516" spans="8:9" x14ac:dyDescent="0.2">
      <c r="H6516" s="1"/>
      <c r="I6516" s="1"/>
    </row>
    <row r="6517" spans="8:9" x14ac:dyDescent="0.2">
      <c r="H6517" s="1"/>
      <c r="I6517" s="1"/>
    </row>
    <row r="6518" spans="8:9" x14ac:dyDescent="0.2">
      <c r="H6518" s="1"/>
      <c r="I6518" s="1"/>
    </row>
    <row r="6519" spans="8:9" x14ac:dyDescent="0.2">
      <c r="H6519" s="1"/>
      <c r="I6519" s="1"/>
    </row>
    <row r="6520" spans="8:9" x14ac:dyDescent="0.2">
      <c r="H6520" s="1"/>
      <c r="I6520" s="1"/>
    </row>
    <row r="6521" spans="8:9" x14ac:dyDescent="0.2">
      <c r="H6521" s="1"/>
      <c r="I6521" s="1"/>
    </row>
    <row r="6522" spans="8:9" x14ac:dyDescent="0.2">
      <c r="H6522" s="1"/>
      <c r="I6522" s="1"/>
    </row>
    <row r="6523" spans="8:9" x14ac:dyDescent="0.2">
      <c r="H6523" s="1"/>
      <c r="I6523" s="1"/>
    </row>
    <row r="6524" spans="8:9" x14ac:dyDescent="0.2">
      <c r="H6524" s="1"/>
      <c r="I6524" s="1"/>
    </row>
    <row r="6525" spans="8:9" x14ac:dyDescent="0.2">
      <c r="H6525" s="1"/>
      <c r="I6525" s="1"/>
    </row>
    <row r="6526" spans="8:9" x14ac:dyDescent="0.2">
      <c r="H6526" s="1"/>
      <c r="I6526" s="1"/>
    </row>
    <row r="6527" spans="8:9" x14ac:dyDescent="0.2">
      <c r="H6527" s="1"/>
      <c r="I6527" s="1"/>
    </row>
    <row r="6528" spans="8:9" x14ac:dyDescent="0.2">
      <c r="H6528" s="1"/>
      <c r="I6528" s="1"/>
    </row>
    <row r="6529" spans="8:9" x14ac:dyDescent="0.2">
      <c r="H6529" s="1"/>
      <c r="I6529" s="1"/>
    </row>
    <row r="6530" spans="8:9" x14ac:dyDescent="0.2">
      <c r="H6530" s="1"/>
      <c r="I6530" s="1"/>
    </row>
    <row r="6531" spans="8:9" x14ac:dyDescent="0.2">
      <c r="H6531" s="1"/>
      <c r="I6531" s="1"/>
    </row>
    <row r="6532" spans="8:9" x14ac:dyDescent="0.2">
      <c r="H6532" s="1"/>
      <c r="I6532" s="1"/>
    </row>
    <row r="6533" spans="8:9" x14ac:dyDescent="0.2">
      <c r="H6533" s="1"/>
      <c r="I6533" s="1"/>
    </row>
    <row r="6534" spans="8:9" x14ac:dyDescent="0.2">
      <c r="H6534" s="1"/>
      <c r="I6534" s="1"/>
    </row>
    <row r="6535" spans="8:9" x14ac:dyDescent="0.2">
      <c r="H6535" s="1"/>
      <c r="I6535" s="1"/>
    </row>
    <row r="6536" spans="8:9" x14ac:dyDescent="0.2">
      <c r="H6536" s="1"/>
      <c r="I6536" s="1"/>
    </row>
    <row r="6537" spans="8:9" x14ac:dyDescent="0.2">
      <c r="H6537" s="1"/>
      <c r="I6537" s="1"/>
    </row>
    <row r="6538" spans="8:9" x14ac:dyDescent="0.2">
      <c r="H6538" s="1"/>
      <c r="I6538" s="1"/>
    </row>
    <row r="6539" spans="8:9" x14ac:dyDescent="0.2">
      <c r="H6539" s="1"/>
      <c r="I6539" s="1"/>
    </row>
    <row r="6540" spans="8:9" x14ac:dyDescent="0.2">
      <c r="H6540" s="1"/>
      <c r="I6540" s="1"/>
    </row>
    <row r="6541" spans="8:9" x14ac:dyDescent="0.2">
      <c r="H6541" s="1"/>
      <c r="I6541" s="1"/>
    </row>
    <row r="6542" spans="8:9" x14ac:dyDescent="0.2">
      <c r="H6542" s="1"/>
      <c r="I6542" s="1"/>
    </row>
    <row r="6543" spans="8:9" x14ac:dyDescent="0.2">
      <c r="H6543" s="1"/>
      <c r="I6543" s="1"/>
    </row>
    <row r="6544" spans="8:9" x14ac:dyDescent="0.2">
      <c r="H6544" s="1"/>
      <c r="I6544" s="1"/>
    </row>
    <row r="6545" spans="8:9" x14ac:dyDescent="0.2">
      <c r="H6545" s="1"/>
      <c r="I6545" s="1"/>
    </row>
    <row r="6546" spans="8:9" x14ac:dyDescent="0.2">
      <c r="H6546" s="1"/>
      <c r="I6546" s="1"/>
    </row>
    <row r="6547" spans="8:9" x14ac:dyDescent="0.2">
      <c r="H6547" s="1"/>
      <c r="I6547" s="1"/>
    </row>
    <row r="6548" spans="8:9" x14ac:dyDescent="0.2">
      <c r="H6548" s="1"/>
      <c r="I6548" s="1"/>
    </row>
    <row r="6549" spans="8:9" x14ac:dyDescent="0.2">
      <c r="H6549" s="1"/>
      <c r="I6549" s="1"/>
    </row>
    <row r="6550" spans="8:9" x14ac:dyDescent="0.2">
      <c r="H6550" s="1"/>
      <c r="I6550" s="1"/>
    </row>
    <row r="6551" spans="8:9" x14ac:dyDescent="0.2">
      <c r="H6551" s="1"/>
      <c r="I6551" s="1"/>
    </row>
    <row r="6552" spans="8:9" x14ac:dyDescent="0.2">
      <c r="H6552" s="1"/>
      <c r="I6552" s="1"/>
    </row>
    <row r="6553" spans="8:9" x14ac:dyDescent="0.2">
      <c r="H6553" s="1"/>
      <c r="I6553" s="1"/>
    </row>
    <row r="6554" spans="8:9" x14ac:dyDescent="0.2">
      <c r="H6554" s="1"/>
      <c r="I6554" s="1"/>
    </row>
    <row r="6555" spans="8:9" x14ac:dyDescent="0.2">
      <c r="H6555" s="1"/>
      <c r="I6555" s="1"/>
    </row>
    <row r="6556" spans="8:9" x14ac:dyDescent="0.2">
      <c r="H6556" s="1"/>
      <c r="I6556" s="1"/>
    </row>
    <row r="6557" spans="8:9" x14ac:dyDescent="0.2">
      <c r="H6557" s="1"/>
      <c r="I6557" s="1"/>
    </row>
    <row r="6558" spans="8:9" x14ac:dyDescent="0.2">
      <c r="H6558" s="1"/>
      <c r="I6558" s="1"/>
    </row>
    <row r="6559" spans="8:9" x14ac:dyDescent="0.2">
      <c r="H6559" s="1"/>
      <c r="I6559" s="1"/>
    </row>
    <row r="6560" spans="8:9" x14ac:dyDescent="0.2">
      <c r="H6560" s="1"/>
      <c r="I6560" s="1"/>
    </row>
    <row r="6561" spans="8:9" x14ac:dyDescent="0.2">
      <c r="H6561" s="1"/>
      <c r="I6561" s="1"/>
    </row>
    <row r="6562" spans="8:9" x14ac:dyDescent="0.2">
      <c r="H6562" s="1"/>
      <c r="I6562" s="1"/>
    </row>
    <row r="6563" spans="8:9" x14ac:dyDescent="0.2">
      <c r="H6563" s="1"/>
      <c r="I6563" s="1"/>
    </row>
    <row r="6564" spans="8:9" x14ac:dyDescent="0.2">
      <c r="H6564" s="1"/>
      <c r="I6564" s="1"/>
    </row>
    <row r="6565" spans="8:9" x14ac:dyDescent="0.2">
      <c r="H6565" s="1"/>
      <c r="I6565" s="1"/>
    </row>
    <row r="6566" spans="8:9" x14ac:dyDescent="0.2">
      <c r="H6566" s="1"/>
      <c r="I6566" s="1"/>
    </row>
    <row r="6567" spans="8:9" x14ac:dyDescent="0.2">
      <c r="H6567" s="1"/>
      <c r="I6567" s="1"/>
    </row>
    <row r="6568" spans="8:9" x14ac:dyDescent="0.2">
      <c r="H6568" s="1"/>
      <c r="I6568" s="1"/>
    </row>
    <row r="6569" spans="8:9" x14ac:dyDescent="0.2">
      <c r="H6569" s="1"/>
      <c r="I6569" s="1"/>
    </row>
    <row r="6570" spans="8:9" x14ac:dyDescent="0.2">
      <c r="H6570" s="1"/>
      <c r="I6570" s="1"/>
    </row>
    <row r="6571" spans="8:9" x14ac:dyDescent="0.2">
      <c r="H6571" s="1"/>
      <c r="I6571" s="1"/>
    </row>
    <row r="6572" spans="8:9" x14ac:dyDescent="0.2">
      <c r="H6572" s="1"/>
      <c r="I6572" s="1"/>
    </row>
    <row r="6573" spans="8:9" x14ac:dyDescent="0.2">
      <c r="H6573" s="1"/>
      <c r="I6573" s="1"/>
    </row>
    <row r="6574" spans="8:9" x14ac:dyDescent="0.2">
      <c r="H6574" s="1"/>
      <c r="I6574" s="1"/>
    </row>
    <row r="6575" spans="8:9" x14ac:dyDescent="0.2">
      <c r="H6575" s="1"/>
      <c r="I6575" s="1"/>
    </row>
    <row r="6576" spans="8:9" x14ac:dyDescent="0.2">
      <c r="H6576" s="1"/>
      <c r="I6576" s="1"/>
    </row>
    <row r="6577" spans="8:9" x14ac:dyDescent="0.2">
      <c r="H6577" s="1"/>
      <c r="I6577" s="1"/>
    </row>
    <row r="6578" spans="8:9" x14ac:dyDescent="0.2">
      <c r="H6578" s="1"/>
      <c r="I6578" s="1"/>
    </row>
    <row r="6579" spans="8:9" x14ac:dyDescent="0.2">
      <c r="H6579" s="1"/>
      <c r="I6579" s="1"/>
    </row>
    <row r="6580" spans="8:9" x14ac:dyDescent="0.2">
      <c r="H6580" s="1"/>
      <c r="I6580" s="1"/>
    </row>
    <row r="6581" spans="8:9" x14ac:dyDescent="0.2">
      <c r="H6581" s="1"/>
      <c r="I6581" s="1"/>
    </row>
    <row r="6582" spans="8:9" x14ac:dyDescent="0.2">
      <c r="H6582" s="1"/>
      <c r="I6582" s="1"/>
    </row>
    <row r="6583" spans="8:9" x14ac:dyDescent="0.2">
      <c r="H6583" s="1"/>
      <c r="I6583" s="1"/>
    </row>
    <row r="6584" spans="8:9" x14ac:dyDescent="0.2">
      <c r="H6584" s="1"/>
      <c r="I6584" s="1"/>
    </row>
    <row r="6585" spans="8:9" x14ac:dyDescent="0.2">
      <c r="H6585" s="1"/>
      <c r="I6585" s="1"/>
    </row>
    <row r="6586" spans="8:9" x14ac:dyDescent="0.2">
      <c r="H6586" s="1"/>
      <c r="I6586" s="1"/>
    </row>
    <row r="6587" spans="8:9" x14ac:dyDescent="0.2">
      <c r="H6587" s="1"/>
      <c r="I6587" s="1"/>
    </row>
    <row r="6588" spans="8:9" x14ac:dyDescent="0.2">
      <c r="H6588" s="1"/>
      <c r="I6588" s="1"/>
    </row>
    <row r="6589" spans="8:9" x14ac:dyDescent="0.2">
      <c r="H6589" s="1"/>
      <c r="I6589" s="1"/>
    </row>
    <row r="6590" spans="8:9" x14ac:dyDescent="0.2">
      <c r="H6590" s="1"/>
      <c r="I6590" s="1"/>
    </row>
    <row r="6591" spans="8:9" x14ac:dyDescent="0.2">
      <c r="H6591" s="1"/>
      <c r="I6591" s="1"/>
    </row>
    <row r="6592" spans="8:9" x14ac:dyDescent="0.2">
      <c r="H6592" s="1"/>
      <c r="I6592" s="1"/>
    </row>
    <row r="6593" spans="8:9" x14ac:dyDescent="0.2">
      <c r="H6593" s="1"/>
      <c r="I6593" s="1"/>
    </row>
    <row r="6594" spans="8:9" x14ac:dyDescent="0.2">
      <c r="H6594" s="1"/>
      <c r="I6594" s="1"/>
    </row>
    <row r="6595" spans="8:9" x14ac:dyDescent="0.2">
      <c r="H6595" s="1"/>
      <c r="I6595" s="1"/>
    </row>
    <row r="6596" spans="8:9" x14ac:dyDescent="0.2">
      <c r="H6596" s="1"/>
      <c r="I6596" s="1"/>
    </row>
    <row r="6597" spans="8:9" x14ac:dyDescent="0.2">
      <c r="H6597" s="1"/>
      <c r="I6597" s="1"/>
    </row>
    <row r="6598" spans="8:9" x14ac:dyDescent="0.2">
      <c r="H6598" s="1"/>
      <c r="I6598" s="1"/>
    </row>
    <row r="6599" spans="8:9" x14ac:dyDescent="0.2">
      <c r="H6599" s="1"/>
      <c r="I6599" s="1"/>
    </row>
    <row r="6600" spans="8:9" x14ac:dyDescent="0.2">
      <c r="H6600" s="1"/>
      <c r="I6600" s="1"/>
    </row>
    <row r="6601" spans="8:9" x14ac:dyDescent="0.2">
      <c r="H6601" s="1"/>
      <c r="I6601" s="1"/>
    </row>
    <row r="6602" spans="8:9" x14ac:dyDescent="0.2">
      <c r="H6602" s="1"/>
      <c r="I6602" s="1"/>
    </row>
    <row r="6603" spans="8:9" x14ac:dyDescent="0.2">
      <c r="H6603" s="1"/>
      <c r="I6603" s="1"/>
    </row>
    <row r="6604" spans="8:9" x14ac:dyDescent="0.2">
      <c r="H6604" s="1"/>
      <c r="I6604" s="1"/>
    </row>
    <row r="6605" spans="8:9" x14ac:dyDescent="0.2">
      <c r="H6605" s="1"/>
      <c r="I6605" s="1"/>
    </row>
    <row r="6606" spans="8:9" x14ac:dyDescent="0.2">
      <c r="H6606" s="1"/>
      <c r="I6606" s="1"/>
    </row>
    <row r="6607" spans="8:9" x14ac:dyDescent="0.2">
      <c r="H6607" s="1"/>
      <c r="I6607" s="1"/>
    </row>
    <row r="6608" spans="8:9" x14ac:dyDescent="0.2">
      <c r="H6608" s="1"/>
      <c r="I6608" s="1"/>
    </row>
    <row r="6609" spans="8:9" x14ac:dyDescent="0.2">
      <c r="H6609" s="1"/>
      <c r="I6609" s="1"/>
    </row>
    <row r="6610" spans="8:9" x14ac:dyDescent="0.2">
      <c r="H6610" s="1"/>
      <c r="I6610" s="1"/>
    </row>
    <row r="6611" spans="8:9" x14ac:dyDescent="0.2">
      <c r="H6611" s="1"/>
      <c r="I6611" s="1"/>
    </row>
    <row r="6612" spans="8:9" x14ac:dyDescent="0.2">
      <c r="H6612" s="1"/>
      <c r="I6612" s="1"/>
    </row>
    <row r="6613" spans="8:9" x14ac:dyDescent="0.2">
      <c r="H6613" s="1"/>
      <c r="I6613" s="1"/>
    </row>
    <row r="6614" spans="8:9" x14ac:dyDescent="0.2">
      <c r="H6614" s="1"/>
      <c r="I6614" s="1"/>
    </row>
    <row r="6615" spans="8:9" x14ac:dyDescent="0.2">
      <c r="H6615" s="1"/>
      <c r="I6615" s="1"/>
    </row>
    <row r="6616" spans="8:9" x14ac:dyDescent="0.2">
      <c r="H6616" s="1"/>
      <c r="I6616" s="1"/>
    </row>
    <row r="6617" spans="8:9" x14ac:dyDescent="0.2">
      <c r="H6617" s="1"/>
      <c r="I6617" s="1"/>
    </row>
    <row r="6618" spans="8:9" x14ac:dyDescent="0.2">
      <c r="H6618" s="1"/>
      <c r="I6618" s="1"/>
    </row>
    <row r="6619" spans="8:9" x14ac:dyDescent="0.2">
      <c r="H6619" s="1"/>
      <c r="I6619" s="1"/>
    </row>
    <row r="6620" spans="8:9" x14ac:dyDescent="0.2">
      <c r="H6620" s="1"/>
      <c r="I6620" s="1"/>
    </row>
    <row r="6621" spans="8:9" x14ac:dyDescent="0.2">
      <c r="H6621" s="1"/>
      <c r="I6621" s="1"/>
    </row>
    <row r="6622" spans="8:9" x14ac:dyDescent="0.2">
      <c r="H6622" s="1"/>
      <c r="I6622" s="1"/>
    </row>
    <row r="6623" spans="8:9" x14ac:dyDescent="0.2">
      <c r="H6623" s="1"/>
      <c r="I6623" s="1"/>
    </row>
    <row r="6624" spans="8:9" x14ac:dyDescent="0.2">
      <c r="H6624" s="1"/>
      <c r="I6624" s="1"/>
    </row>
    <row r="6625" spans="8:9" x14ac:dyDescent="0.2">
      <c r="H6625" s="1"/>
      <c r="I6625" s="1"/>
    </row>
    <row r="6626" spans="8:9" x14ac:dyDescent="0.2">
      <c r="H6626" s="1"/>
      <c r="I6626" s="1"/>
    </row>
    <row r="6627" spans="8:9" x14ac:dyDescent="0.2">
      <c r="H6627" s="1"/>
      <c r="I6627" s="1"/>
    </row>
    <row r="6628" spans="8:9" x14ac:dyDescent="0.2">
      <c r="H6628" s="1"/>
      <c r="I6628" s="1"/>
    </row>
    <row r="6629" spans="8:9" x14ac:dyDescent="0.2">
      <c r="H6629" s="1"/>
      <c r="I6629" s="1"/>
    </row>
    <row r="6630" spans="8:9" x14ac:dyDescent="0.2">
      <c r="H6630" s="1"/>
      <c r="I6630" s="1"/>
    </row>
    <row r="6631" spans="8:9" x14ac:dyDescent="0.2">
      <c r="H6631" s="1"/>
      <c r="I6631" s="1"/>
    </row>
    <row r="6632" spans="8:9" x14ac:dyDescent="0.2">
      <c r="H6632" s="1"/>
      <c r="I6632" s="1"/>
    </row>
    <row r="6633" spans="8:9" x14ac:dyDescent="0.2">
      <c r="H6633" s="1"/>
      <c r="I6633" s="1"/>
    </row>
    <row r="6634" spans="8:9" x14ac:dyDescent="0.2">
      <c r="H6634" s="1"/>
      <c r="I6634" s="1"/>
    </row>
    <row r="6635" spans="8:9" x14ac:dyDescent="0.2">
      <c r="H6635" s="1"/>
      <c r="I6635" s="1"/>
    </row>
    <row r="6636" spans="8:9" x14ac:dyDescent="0.2">
      <c r="H6636" s="1"/>
      <c r="I6636" s="1"/>
    </row>
    <row r="6637" spans="8:9" x14ac:dyDescent="0.2">
      <c r="H6637" s="1"/>
      <c r="I6637" s="1"/>
    </row>
    <row r="6638" spans="8:9" x14ac:dyDescent="0.2">
      <c r="H6638" s="1"/>
      <c r="I6638" s="1"/>
    </row>
    <row r="6639" spans="8:9" x14ac:dyDescent="0.2">
      <c r="H6639" s="1"/>
      <c r="I6639" s="1"/>
    </row>
    <row r="6640" spans="8:9" x14ac:dyDescent="0.2">
      <c r="H6640" s="1"/>
      <c r="I6640" s="1"/>
    </row>
    <row r="6641" spans="8:9" x14ac:dyDescent="0.2">
      <c r="H6641" s="1"/>
      <c r="I6641" s="1"/>
    </row>
    <row r="6642" spans="8:9" x14ac:dyDescent="0.2">
      <c r="H6642" s="1"/>
      <c r="I6642" s="1"/>
    </row>
    <row r="6643" spans="8:9" x14ac:dyDescent="0.2">
      <c r="H6643" s="1"/>
      <c r="I6643" s="1"/>
    </row>
    <row r="6644" spans="8:9" x14ac:dyDescent="0.2">
      <c r="H6644" s="1"/>
      <c r="I6644" s="1"/>
    </row>
    <row r="6645" spans="8:9" x14ac:dyDescent="0.2">
      <c r="H6645" s="1"/>
      <c r="I6645" s="1"/>
    </row>
    <row r="6646" spans="8:9" x14ac:dyDescent="0.2">
      <c r="H6646" s="1"/>
      <c r="I6646" s="1"/>
    </row>
    <row r="6647" spans="8:9" x14ac:dyDescent="0.2">
      <c r="H6647" s="1"/>
      <c r="I6647" s="1"/>
    </row>
    <row r="6648" spans="8:9" x14ac:dyDescent="0.2">
      <c r="H6648" s="1"/>
      <c r="I6648" s="1"/>
    </row>
    <row r="6649" spans="8:9" x14ac:dyDescent="0.2">
      <c r="H6649" s="1"/>
      <c r="I6649" s="1"/>
    </row>
    <row r="6650" spans="8:9" x14ac:dyDescent="0.2">
      <c r="H6650" s="1"/>
      <c r="I6650" s="1"/>
    </row>
    <row r="6651" spans="8:9" x14ac:dyDescent="0.2">
      <c r="H6651" s="1"/>
      <c r="I6651" s="1"/>
    </row>
    <row r="6652" spans="8:9" x14ac:dyDescent="0.2">
      <c r="H6652" s="1"/>
      <c r="I6652" s="1"/>
    </row>
    <row r="6653" spans="8:9" x14ac:dyDescent="0.2">
      <c r="H6653" s="1"/>
      <c r="I6653" s="1"/>
    </row>
    <row r="6654" spans="8:9" x14ac:dyDescent="0.2">
      <c r="H6654" s="1"/>
      <c r="I6654" s="1"/>
    </row>
    <row r="6655" spans="8:9" x14ac:dyDescent="0.2">
      <c r="H6655" s="1"/>
      <c r="I6655" s="1"/>
    </row>
    <row r="6656" spans="8:9" x14ac:dyDescent="0.2">
      <c r="H6656" s="1"/>
      <c r="I6656" s="1"/>
    </row>
    <row r="6657" spans="8:9" x14ac:dyDescent="0.2">
      <c r="H6657" s="1"/>
      <c r="I6657" s="1"/>
    </row>
    <row r="6658" spans="8:9" x14ac:dyDescent="0.2">
      <c r="H6658" s="1"/>
      <c r="I6658" s="1"/>
    </row>
    <row r="6659" spans="8:9" x14ac:dyDescent="0.2">
      <c r="H6659" s="1"/>
      <c r="I6659" s="1"/>
    </row>
    <row r="6660" spans="8:9" x14ac:dyDescent="0.2">
      <c r="H6660" s="1"/>
      <c r="I6660" s="1"/>
    </row>
    <row r="6661" spans="8:9" x14ac:dyDescent="0.2">
      <c r="H6661" s="1"/>
      <c r="I6661" s="1"/>
    </row>
    <row r="6662" spans="8:9" x14ac:dyDescent="0.2">
      <c r="H6662" s="1"/>
      <c r="I6662" s="1"/>
    </row>
    <row r="6663" spans="8:9" x14ac:dyDescent="0.2">
      <c r="H6663" s="1"/>
      <c r="I6663" s="1"/>
    </row>
    <row r="6664" spans="8:9" x14ac:dyDescent="0.2">
      <c r="H6664" s="1"/>
      <c r="I6664" s="1"/>
    </row>
    <row r="6665" spans="8:9" x14ac:dyDescent="0.2">
      <c r="H6665" s="1"/>
      <c r="I6665" s="1"/>
    </row>
    <row r="6666" spans="8:9" x14ac:dyDescent="0.2">
      <c r="H6666" s="1"/>
      <c r="I6666" s="1"/>
    </row>
    <row r="6667" spans="8:9" x14ac:dyDescent="0.2">
      <c r="H6667" s="1"/>
      <c r="I6667" s="1"/>
    </row>
    <row r="6668" spans="8:9" x14ac:dyDescent="0.2">
      <c r="H6668" s="1"/>
      <c r="I6668" s="1"/>
    </row>
    <row r="6669" spans="8:9" x14ac:dyDescent="0.2">
      <c r="H6669" s="1"/>
      <c r="I6669" s="1"/>
    </row>
    <row r="6670" spans="8:9" x14ac:dyDescent="0.2">
      <c r="H6670" s="1"/>
      <c r="I6670" s="1"/>
    </row>
    <row r="6671" spans="8:9" x14ac:dyDescent="0.2">
      <c r="H6671" s="1"/>
      <c r="I6671" s="1"/>
    </row>
    <row r="6672" spans="8:9" x14ac:dyDescent="0.2">
      <c r="H6672" s="1"/>
      <c r="I6672" s="1"/>
    </row>
    <row r="6673" spans="8:9" x14ac:dyDescent="0.2">
      <c r="H6673" s="1"/>
      <c r="I6673" s="1"/>
    </row>
    <row r="6674" spans="8:9" x14ac:dyDescent="0.2">
      <c r="H6674" s="1"/>
      <c r="I6674" s="1"/>
    </row>
    <row r="6675" spans="8:9" x14ac:dyDescent="0.2">
      <c r="H6675" s="1"/>
      <c r="I6675" s="1"/>
    </row>
    <row r="6676" spans="8:9" x14ac:dyDescent="0.2">
      <c r="H6676" s="1"/>
      <c r="I6676" s="1"/>
    </row>
    <row r="6677" spans="8:9" x14ac:dyDescent="0.2">
      <c r="H6677" s="1"/>
      <c r="I6677" s="1"/>
    </row>
    <row r="6678" spans="8:9" x14ac:dyDescent="0.2">
      <c r="H6678" s="1"/>
      <c r="I6678" s="1"/>
    </row>
    <row r="6679" spans="8:9" x14ac:dyDescent="0.2">
      <c r="H6679" s="1"/>
      <c r="I6679" s="1"/>
    </row>
    <row r="6680" spans="8:9" x14ac:dyDescent="0.2">
      <c r="H6680" s="1"/>
      <c r="I6680" s="1"/>
    </row>
    <row r="6681" spans="8:9" x14ac:dyDescent="0.2">
      <c r="H6681" s="1"/>
      <c r="I6681" s="1"/>
    </row>
    <row r="6682" spans="8:9" x14ac:dyDescent="0.2">
      <c r="H6682" s="1"/>
      <c r="I6682" s="1"/>
    </row>
    <row r="6683" spans="8:9" x14ac:dyDescent="0.2">
      <c r="H6683" s="1"/>
      <c r="I6683" s="1"/>
    </row>
    <row r="6684" spans="8:9" x14ac:dyDescent="0.2">
      <c r="H6684" s="1"/>
      <c r="I6684" s="1"/>
    </row>
    <row r="6685" spans="8:9" x14ac:dyDescent="0.2">
      <c r="H6685" s="1"/>
      <c r="I6685" s="1"/>
    </row>
    <row r="6686" spans="8:9" x14ac:dyDescent="0.2">
      <c r="H6686" s="1"/>
      <c r="I6686" s="1"/>
    </row>
    <row r="6687" spans="8:9" x14ac:dyDescent="0.2">
      <c r="H6687" s="1"/>
      <c r="I6687" s="1"/>
    </row>
    <row r="6688" spans="8:9" x14ac:dyDescent="0.2">
      <c r="H6688" s="1"/>
      <c r="I6688" s="1"/>
    </row>
    <row r="6689" spans="8:9" x14ac:dyDescent="0.2">
      <c r="H6689" s="1"/>
      <c r="I6689" s="1"/>
    </row>
    <row r="6690" spans="8:9" x14ac:dyDescent="0.2">
      <c r="H6690" s="1"/>
      <c r="I6690" s="1"/>
    </row>
    <row r="6691" spans="8:9" x14ac:dyDescent="0.2">
      <c r="H6691" s="1"/>
      <c r="I6691" s="1"/>
    </row>
    <row r="6692" spans="8:9" x14ac:dyDescent="0.2">
      <c r="H6692" s="1"/>
      <c r="I6692" s="1"/>
    </row>
    <row r="6693" spans="8:9" x14ac:dyDescent="0.2">
      <c r="H6693" s="1"/>
      <c r="I6693" s="1"/>
    </row>
    <row r="6694" spans="8:9" x14ac:dyDescent="0.2">
      <c r="H6694" s="1"/>
      <c r="I6694" s="1"/>
    </row>
    <row r="6695" spans="8:9" x14ac:dyDescent="0.2">
      <c r="H6695" s="1"/>
      <c r="I6695" s="1"/>
    </row>
    <row r="6696" spans="8:9" x14ac:dyDescent="0.2">
      <c r="H6696" s="1"/>
      <c r="I6696" s="1"/>
    </row>
    <row r="6697" spans="8:9" x14ac:dyDescent="0.2">
      <c r="H6697" s="1"/>
      <c r="I6697" s="1"/>
    </row>
    <row r="6698" spans="8:9" x14ac:dyDescent="0.2">
      <c r="H6698" s="1"/>
      <c r="I6698" s="1"/>
    </row>
    <row r="6699" spans="8:9" x14ac:dyDescent="0.2">
      <c r="H6699" s="1"/>
      <c r="I6699" s="1"/>
    </row>
    <row r="6700" spans="8:9" x14ac:dyDescent="0.2">
      <c r="H6700" s="1"/>
      <c r="I6700" s="1"/>
    </row>
    <row r="6701" spans="8:9" x14ac:dyDescent="0.2">
      <c r="H6701" s="1"/>
      <c r="I6701" s="1"/>
    </row>
    <row r="6702" spans="8:9" x14ac:dyDescent="0.2">
      <c r="H6702" s="1"/>
      <c r="I6702" s="1"/>
    </row>
    <row r="6703" spans="8:9" x14ac:dyDescent="0.2">
      <c r="H6703" s="1"/>
      <c r="I6703" s="1"/>
    </row>
    <row r="6704" spans="8:9" x14ac:dyDescent="0.2">
      <c r="H6704" s="1"/>
      <c r="I6704" s="1"/>
    </row>
    <row r="6705" spans="8:9" x14ac:dyDescent="0.2">
      <c r="H6705" s="1"/>
      <c r="I6705" s="1"/>
    </row>
    <row r="6706" spans="8:9" x14ac:dyDescent="0.2">
      <c r="H6706" s="1"/>
      <c r="I6706" s="1"/>
    </row>
    <row r="6707" spans="8:9" x14ac:dyDescent="0.2">
      <c r="H6707" s="1"/>
      <c r="I6707" s="1"/>
    </row>
    <row r="6708" spans="8:9" x14ac:dyDescent="0.2">
      <c r="H6708" s="1"/>
      <c r="I6708" s="1"/>
    </row>
    <row r="6709" spans="8:9" x14ac:dyDescent="0.2">
      <c r="H6709" s="1"/>
      <c r="I6709" s="1"/>
    </row>
    <row r="6710" spans="8:9" x14ac:dyDescent="0.2">
      <c r="H6710" s="1"/>
      <c r="I6710" s="1"/>
    </row>
    <row r="6711" spans="8:9" x14ac:dyDescent="0.2">
      <c r="H6711" s="1"/>
      <c r="I6711" s="1"/>
    </row>
    <row r="6712" spans="8:9" x14ac:dyDescent="0.2">
      <c r="H6712" s="1"/>
      <c r="I6712" s="1"/>
    </row>
    <row r="6713" spans="8:9" x14ac:dyDescent="0.2">
      <c r="H6713" s="1"/>
      <c r="I6713" s="1"/>
    </row>
    <row r="6714" spans="8:9" x14ac:dyDescent="0.2">
      <c r="H6714" s="1"/>
      <c r="I6714" s="1"/>
    </row>
    <row r="6715" spans="8:9" x14ac:dyDescent="0.2">
      <c r="H6715" s="1"/>
      <c r="I6715" s="1"/>
    </row>
    <row r="6716" spans="8:9" x14ac:dyDescent="0.2">
      <c r="H6716" s="1"/>
      <c r="I6716" s="1"/>
    </row>
    <row r="6717" spans="8:9" x14ac:dyDescent="0.2">
      <c r="H6717" s="1"/>
      <c r="I6717" s="1"/>
    </row>
    <row r="6718" spans="8:9" x14ac:dyDescent="0.2">
      <c r="H6718" s="1"/>
      <c r="I6718" s="1"/>
    </row>
    <row r="6719" spans="8:9" x14ac:dyDescent="0.2">
      <c r="H6719" s="1"/>
      <c r="I6719" s="1"/>
    </row>
    <row r="6720" spans="8:9" x14ac:dyDescent="0.2">
      <c r="H6720" s="1"/>
      <c r="I6720" s="1"/>
    </row>
    <row r="6721" spans="8:9" x14ac:dyDescent="0.2">
      <c r="H6721" s="1"/>
      <c r="I6721" s="1"/>
    </row>
    <row r="6722" spans="8:9" x14ac:dyDescent="0.2">
      <c r="H6722" s="1"/>
      <c r="I6722" s="1"/>
    </row>
    <row r="6723" spans="8:9" x14ac:dyDescent="0.2">
      <c r="H6723" s="1"/>
      <c r="I6723" s="1"/>
    </row>
    <row r="6724" spans="8:9" x14ac:dyDescent="0.2">
      <c r="H6724" s="1"/>
      <c r="I6724" s="1"/>
    </row>
    <row r="6725" spans="8:9" x14ac:dyDescent="0.2">
      <c r="H6725" s="1"/>
      <c r="I6725" s="1"/>
    </row>
    <row r="6726" spans="8:9" x14ac:dyDescent="0.2">
      <c r="H6726" s="1"/>
      <c r="I6726" s="1"/>
    </row>
    <row r="6727" spans="8:9" x14ac:dyDescent="0.2">
      <c r="H6727" s="1"/>
      <c r="I6727" s="1"/>
    </row>
    <row r="6728" spans="8:9" x14ac:dyDescent="0.2">
      <c r="H6728" s="1"/>
      <c r="I6728" s="1"/>
    </row>
    <row r="6729" spans="8:9" x14ac:dyDescent="0.2">
      <c r="H6729" s="1"/>
      <c r="I6729" s="1"/>
    </row>
    <row r="6730" spans="8:9" x14ac:dyDescent="0.2">
      <c r="H6730" s="1"/>
      <c r="I6730" s="1"/>
    </row>
    <row r="6731" spans="8:9" x14ac:dyDescent="0.2">
      <c r="H6731" s="1"/>
      <c r="I6731" s="1"/>
    </row>
    <row r="6732" spans="8:9" x14ac:dyDescent="0.2">
      <c r="H6732" s="1"/>
      <c r="I6732" s="1"/>
    </row>
    <row r="6733" spans="8:9" x14ac:dyDescent="0.2">
      <c r="H6733" s="1"/>
      <c r="I6733" s="1"/>
    </row>
    <row r="6734" spans="8:9" x14ac:dyDescent="0.2">
      <c r="H6734" s="1"/>
      <c r="I6734" s="1"/>
    </row>
    <row r="6735" spans="8:9" x14ac:dyDescent="0.2">
      <c r="H6735" s="1"/>
      <c r="I6735" s="1"/>
    </row>
    <row r="6736" spans="8:9" x14ac:dyDescent="0.2">
      <c r="H6736" s="1"/>
      <c r="I6736" s="1"/>
    </row>
    <row r="6737" spans="8:9" x14ac:dyDescent="0.2">
      <c r="H6737" s="1"/>
      <c r="I6737" s="1"/>
    </row>
    <row r="6738" spans="8:9" x14ac:dyDescent="0.2">
      <c r="H6738" s="1"/>
      <c r="I6738" s="1"/>
    </row>
    <row r="6739" spans="8:9" x14ac:dyDescent="0.2">
      <c r="H6739" s="1"/>
      <c r="I6739" s="1"/>
    </row>
    <row r="6740" spans="8:9" x14ac:dyDescent="0.2">
      <c r="H6740" s="1"/>
      <c r="I6740" s="1"/>
    </row>
    <row r="6741" spans="8:9" x14ac:dyDescent="0.2">
      <c r="H6741" s="1"/>
      <c r="I6741" s="1"/>
    </row>
    <row r="6742" spans="8:9" x14ac:dyDescent="0.2">
      <c r="H6742" s="1"/>
      <c r="I6742" s="1"/>
    </row>
    <row r="6743" spans="8:9" x14ac:dyDescent="0.2">
      <c r="H6743" s="1"/>
      <c r="I6743" s="1"/>
    </row>
    <row r="6744" spans="8:9" x14ac:dyDescent="0.2">
      <c r="H6744" s="1"/>
      <c r="I6744" s="1"/>
    </row>
    <row r="6745" spans="8:9" x14ac:dyDescent="0.2">
      <c r="H6745" s="1"/>
      <c r="I6745" s="1"/>
    </row>
    <row r="6746" spans="8:9" x14ac:dyDescent="0.2">
      <c r="H6746" s="1"/>
      <c r="I6746" s="1"/>
    </row>
    <row r="6747" spans="8:9" x14ac:dyDescent="0.2">
      <c r="H6747" s="1"/>
      <c r="I6747" s="1"/>
    </row>
    <row r="6748" spans="8:9" x14ac:dyDescent="0.2">
      <c r="H6748" s="1"/>
      <c r="I6748" s="1"/>
    </row>
    <row r="6749" spans="8:9" x14ac:dyDescent="0.2">
      <c r="H6749" s="1"/>
      <c r="I6749" s="1"/>
    </row>
    <row r="6750" spans="8:9" x14ac:dyDescent="0.2">
      <c r="H6750" s="1"/>
      <c r="I6750" s="1"/>
    </row>
    <row r="6751" spans="8:9" x14ac:dyDescent="0.2">
      <c r="H6751" s="1"/>
      <c r="I6751" s="1"/>
    </row>
    <row r="6752" spans="8:9" x14ac:dyDescent="0.2">
      <c r="H6752" s="1"/>
      <c r="I6752" s="1"/>
    </row>
    <row r="6753" spans="8:9" x14ac:dyDescent="0.2">
      <c r="H6753" s="1"/>
      <c r="I6753" s="1"/>
    </row>
    <row r="6754" spans="8:9" x14ac:dyDescent="0.2">
      <c r="H6754" s="1"/>
      <c r="I6754" s="1"/>
    </row>
    <row r="6755" spans="8:9" x14ac:dyDescent="0.2">
      <c r="H6755" s="1"/>
      <c r="I6755" s="1"/>
    </row>
    <row r="6756" spans="8:9" x14ac:dyDescent="0.2">
      <c r="H6756" s="1"/>
      <c r="I6756" s="1"/>
    </row>
    <row r="6757" spans="8:9" x14ac:dyDescent="0.2">
      <c r="H6757" s="1"/>
      <c r="I6757" s="1"/>
    </row>
    <row r="6758" spans="8:9" x14ac:dyDescent="0.2">
      <c r="H6758" s="1"/>
      <c r="I6758" s="1"/>
    </row>
    <row r="6759" spans="8:9" x14ac:dyDescent="0.2">
      <c r="H6759" s="1"/>
      <c r="I6759" s="1"/>
    </row>
    <row r="6760" spans="8:9" x14ac:dyDescent="0.2">
      <c r="H6760" s="1"/>
      <c r="I6760" s="1"/>
    </row>
    <row r="6761" spans="8:9" x14ac:dyDescent="0.2">
      <c r="H6761" s="1"/>
      <c r="I6761" s="1"/>
    </row>
    <row r="6762" spans="8:9" x14ac:dyDescent="0.2">
      <c r="H6762" s="1"/>
      <c r="I6762" s="1"/>
    </row>
    <row r="6763" spans="8:9" x14ac:dyDescent="0.2">
      <c r="H6763" s="1"/>
      <c r="I6763" s="1"/>
    </row>
    <row r="6764" spans="8:9" x14ac:dyDescent="0.2">
      <c r="H6764" s="1"/>
      <c r="I6764" s="1"/>
    </row>
    <row r="6765" spans="8:9" x14ac:dyDescent="0.2">
      <c r="H6765" s="1"/>
      <c r="I6765" s="1"/>
    </row>
    <row r="6766" spans="8:9" x14ac:dyDescent="0.2">
      <c r="H6766" s="1"/>
      <c r="I6766" s="1"/>
    </row>
    <row r="6767" spans="8:9" x14ac:dyDescent="0.2">
      <c r="H6767" s="1"/>
      <c r="I6767" s="1"/>
    </row>
    <row r="6768" spans="8:9" x14ac:dyDescent="0.2">
      <c r="H6768" s="1"/>
      <c r="I6768" s="1"/>
    </row>
    <row r="6769" spans="8:9" x14ac:dyDescent="0.2">
      <c r="H6769" s="1"/>
      <c r="I6769" s="1"/>
    </row>
    <row r="6770" spans="8:9" x14ac:dyDescent="0.2">
      <c r="H6770" s="1"/>
      <c r="I6770" s="1"/>
    </row>
    <row r="6771" spans="8:9" x14ac:dyDescent="0.2">
      <c r="H6771" s="1"/>
      <c r="I6771" s="1"/>
    </row>
    <row r="6772" spans="8:9" x14ac:dyDescent="0.2">
      <c r="H6772" s="1"/>
      <c r="I6772" s="1"/>
    </row>
    <row r="6773" spans="8:9" x14ac:dyDescent="0.2">
      <c r="H6773" s="1"/>
      <c r="I6773" s="1"/>
    </row>
    <row r="6774" spans="8:9" x14ac:dyDescent="0.2">
      <c r="H6774" s="1"/>
      <c r="I6774" s="1"/>
    </row>
    <row r="6775" spans="8:9" x14ac:dyDescent="0.2">
      <c r="H6775" s="1"/>
      <c r="I6775" s="1"/>
    </row>
    <row r="6776" spans="8:9" x14ac:dyDescent="0.2">
      <c r="H6776" s="1"/>
      <c r="I6776" s="1"/>
    </row>
    <row r="6777" spans="8:9" x14ac:dyDescent="0.2">
      <c r="H6777" s="1"/>
      <c r="I6777" s="1"/>
    </row>
    <row r="6778" spans="8:9" x14ac:dyDescent="0.2">
      <c r="H6778" s="1"/>
      <c r="I6778" s="1"/>
    </row>
    <row r="6779" spans="8:9" x14ac:dyDescent="0.2">
      <c r="H6779" s="1"/>
      <c r="I6779" s="1"/>
    </row>
    <row r="6780" spans="8:9" x14ac:dyDescent="0.2">
      <c r="H6780" s="1"/>
      <c r="I6780" s="1"/>
    </row>
    <row r="6781" spans="8:9" x14ac:dyDescent="0.2">
      <c r="H6781" s="1"/>
      <c r="I6781" s="1"/>
    </row>
    <row r="6782" spans="8:9" x14ac:dyDescent="0.2">
      <c r="H6782" s="1"/>
      <c r="I6782" s="1"/>
    </row>
    <row r="6783" spans="8:9" x14ac:dyDescent="0.2">
      <c r="H6783" s="1"/>
      <c r="I6783" s="1"/>
    </row>
    <row r="6784" spans="8:9" x14ac:dyDescent="0.2">
      <c r="H6784" s="1"/>
      <c r="I6784" s="1"/>
    </row>
    <row r="6785" spans="8:9" x14ac:dyDescent="0.2">
      <c r="H6785" s="1"/>
      <c r="I6785" s="1"/>
    </row>
    <row r="6786" spans="8:9" x14ac:dyDescent="0.2">
      <c r="H6786" s="1"/>
      <c r="I6786" s="1"/>
    </row>
    <row r="6787" spans="8:9" x14ac:dyDescent="0.2">
      <c r="H6787" s="1"/>
      <c r="I6787" s="1"/>
    </row>
    <row r="6788" spans="8:9" x14ac:dyDescent="0.2">
      <c r="H6788" s="1"/>
      <c r="I6788" s="1"/>
    </row>
    <row r="6789" spans="8:9" x14ac:dyDescent="0.2">
      <c r="H6789" s="1"/>
      <c r="I6789" s="1"/>
    </row>
    <row r="6790" spans="8:9" x14ac:dyDescent="0.2">
      <c r="H6790" s="1"/>
      <c r="I6790" s="1"/>
    </row>
    <row r="6791" spans="8:9" x14ac:dyDescent="0.2">
      <c r="H6791" s="1"/>
      <c r="I6791" s="1"/>
    </row>
    <row r="6792" spans="8:9" x14ac:dyDescent="0.2">
      <c r="H6792" s="1"/>
      <c r="I6792" s="1"/>
    </row>
    <row r="6793" spans="8:9" x14ac:dyDescent="0.2">
      <c r="H6793" s="1"/>
      <c r="I6793" s="1"/>
    </row>
    <row r="6794" spans="8:9" x14ac:dyDescent="0.2">
      <c r="H6794" s="1"/>
      <c r="I6794" s="1"/>
    </row>
    <row r="6795" spans="8:9" x14ac:dyDescent="0.2">
      <c r="H6795" s="1"/>
      <c r="I6795" s="1"/>
    </row>
    <row r="6796" spans="8:9" x14ac:dyDescent="0.2">
      <c r="H6796" s="1"/>
      <c r="I6796" s="1"/>
    </row>
    <row r="6797" spans="8:9" x14ac:dyDescent="0.2">
      <c r="H6797" s="1"/>
      <c r="I6797" s="1"/>
    </row>
    <row r="6798" spans="8:9" x14ac:dyDescent="0.2">
      <c r="H6798" s="1"/>
      <c r="I6798" s="1"/>
    </row>
    <row r="6799" spans="8:9" x14ac:dyDescent="0.2">
      <c r="H6799" s="1"/>
      <c r="I6799" s="1"/>
    </row>
    <row r="6800" spans="8:9" x14ac:dyDescent="0.2">
      <c r="H6800" s="1"/>
      <c r="I6800" s="1"/>
    </row>
    <row r="6801" spans="8:9" x14ac:dyDescent="0.2">
      <c r="H6801" s="1"/>
      <c r="I6801" s="1"/>
    </row>
    <row r="6802" spans="8:9" x14ac:dyDescent="0.2">
      <c r="H6802" s="1"/>
      <c r="I6802" s="1"/>
    </row>
    <row r="6803" spans="8:9" x14ac:dyDescent="0.2">
      <c r="H6803" s="1"/>
      <c r="I6803" s="1"/>
    </row>
    <row r="6804" spans="8:9" x14ac:dyDescent="0.2">
      <c r="H6804" s="1"/>
      <c r="I6804" s="1"/>
    </row>
    <row r="6805" spans="8:9" x14ac:dyDescent="0.2">
      <c r="H6805" s="1"/>
      <c r="I6805" s="1"/>
    </row>
    <row r="6806" spans="8:9" x14ac:dyDescent="0.2">
      <c r="H6806" s="1"/>
      <c r="I6806" s="1"/>
    </row>
    <row r="6807" spans="8:9" x14ac:dyDescent="0.2">
      <c r="H6807" s="1"/>
      <c r="I6807" s="1"/>
    </row>
    <row r="6808" spans="8:9" x14ac:dyDescent="0.2">
      <c r="H6808" s="1"/>
      <c r="I6808" s="1"/>
    </row>
    <row r="6809" spans="8:9" x14ac:dyDescent="0.2">
      <c r="H6809" s="1"/>
      <c r="I6809" s="1"/>
    </row>
    <row r="6810" spans="8:9" x14ac:dyDescent="0.2">
      <c r="H6810" s="1"/>
      <c r="I6810" s="1"/>
    </row>
    <row r="6811" spans="8:9" x14ac:dyDescent="0.2">
      <c r="H6811" s="1"/>
      <c r="I6811" s="1"/>
    </row>
    <row r="6812" spans="8:9" x14ac:dyDescent="0.2">
      <c r="H6812" s="1"/>
      <c r="I6812" s="1"/>
    </row>
    <row r="6813" spans="8:9" x14ac:dyDescent="0.2">
      <c r="H6813" s="1"/>
      <c r="I6813" s="1"/>
    </row>
    <row r="6814" spans="8:9" x14ac:dyDescent="0.2">
      <c r="H6814" s="1"/>
      <c r="I6814" s="1"/>
    </row>
    <row r="6815" spans="8:9" x14ac:dyDescent="0.2">
      <c r="H6815" s="1"/>
      <c r="I6815" s="1"/>
    </row>
    <row r="6816" spans="8:9" x14ac:dyDescent="0.2">
      <c r="H6816" s="1"/>
      <c r="I6816" s="1"/>
    </row>
    <row r="6817" spans="8:9" x14ac:dyDescent="0.2">
      <c r="H6817" s="1"/>
      <c r="I6817" s="1"/>
    </row>
    <row r="6818" spans="8:9" x14ac:dyDescent="0.2">
      <c r="H6818" s="1"/>
      <c r="I6818" s="1"/>
    </row>
    <row r="6819" spans="8:9" x14ac:dyDescent="0.2">
      <c r="H6819" s="1"/>
      <c r="I6819" s="1"/>
    </row>
    <row r="6820" spans="8:9" x14ac:dyDescent="0.2">
      <c r="H6820" s="1"/>
      <c r="I6820" s="1"/>
    </row>
    <row r="6821" spans="8:9" x14ac:dyDescent="0.2">
      <c r="H6821" s="1"/>
      <c r="I6821" s="1"/>
    </row>
    <row r="6822" spans="8:9" x14ac:dyDescent="0.2">
      <c r="H6822" s="1"/>
      <c r="I6822" s="1"/>
    </row>
    <row r="6823" spans="8:9" x14ac:dyDescent="0.2">
      <c r="H6823" s="1"/>
      <c r="I6823" s="1"/>
    </row>
    <row r="6824" spans="8:9" x14ac:dyDescent="0.2">
      <c r="H6824" s="1"/>
      <c r="I6824" s="1"/>
    </row>
    <row r="6825" spans="8:9" x14ac:dyDescent="0.2">
      <c r="H6825" s="1"/>
      <c r="I6825" s="1"/>
    </row>
    <row r="6826" spans="8:9" x14ac:dyDescent="0.2">
      <c r="H6826" s="1"/>
      <c r="I6826" s="1"/>
    </row>
    <row r="6827" spans="8:9" x14ac:dyDescent="0.2">
      <c r="H6827" s="1"/>
      <c r="I6827" s="1"/>
    </row>
    <row r="6828" spans="8:9" x14ac:dyDescent="0.2">
      <c r="H6828" s="1"/>
      <c r="I6828" s="1"/>
    </row>
    <row r="6829" spans="8:9" x14ac:dyDescent="0.2">
      <c r="H6829" s="1"/>
      <c r="I6829" s="1"/>
    </row>
    <row r="6830" spans="8:9" x14ac:dyDescent="0.2">
      <c r="H6830" s="1"/>
      <c r="I6830" s="1"/>
    </row>
    <row r="6831" spans="8:9" x14ac:dyDescent="0.2">
      <c r="H6831" s="1"/>
      <c r="I6831" s="1"/>
    </row>
    <row r="6832" spans="8:9" x14ac:dyDescent="0.2">
      <c r="H6832" s="1"/>
      <c r="I6832" s="1"/>
    </row>
    <row r="6833" spans="8:9" x14ac:dyDescent="0.2">
      <c r="H6833" s="1"/>
      <c r="I6833" s="1"/>
    </row>
    <row r="6834" spans="8:9" x14ac:dyDescent="0.2">
      <c r="H6834" s="1"/>
      <c r="I6834" s="1"/>
    </row>
    <row r="6835" spans="8:9" x14ac:dyDescent="0.2">
      <c r="H6835" s="1"/>
      <c r="I6835" s="1"/>
    </row>
    <row r="6836" spans="8:9" x14ac:dyDescent="0.2">
      <c r="H6836" s="1"/>
      <c r="I6836" s="1"/>
    </row>
    <row r="6837" spans="8:9" x14ac:dyDescent="0.2">
      <c r="H6837" s="1"/>
      <c r="I6837" s="1"/>
    </row>
    <row r="6838" spans="8:9" x14ac:dyDescent="0.2">
      <c r="H6838" s="1"/>
      <c r="I6838" s="1"/>
    </row>
    <row r="6839" spans="8:9" x14ac:dyDescent="0.2">
      <c r="H6839" s="1"/>
      <c r="I6839" s="1"/>
    </row>
    <row r="6840" spans="8:9" x14ac:dyDescent="0.2">
      <c r="H6840" s="1"/>
      <c r="I6840" s="1"/>
    </row>
    <row r="6841" spans="8:9" x14ac:dyDescent="0.2">
      <c r="H6841" s="1"/>
      <c r="I6841" s="1"/>
    </row>
    <row r="6842" spans="8:9" x14ac:dyDescent="0.2">
      <c r="H6842" s="1"/>
      <c r="I6842" s="1"/>
    </row>
    <row r="6843" spans="8:9" x14ac:dyDescent="0.2">
      <c r="H6843" s="1"/>
      <c r="I6843" s="1"/>
    </row>
    <row r="6844" spans="8:9" x14ac:dyDescent="0.2">
      <c r="H6844" s="1"/>
      <c r="I6844" s="1"/>
    </row>
    <row r="6845" spans="8:9" x14ac:dyDescent="0.2">
      <c r="H6845" s="1"/>
      <c r="I6845" s="1"/>
    </row>
    <row r="6846" spans="8:9" x14ac:dyDescent="0.2">
      <c r="H6846" s="1"/>
      <c r="I6846" s="1"/>
    </row>
    <row r="6847" spans="8:9" x14ac:dyDescent="0.2">
      <c r="H6847" s="1"/>
      <c r="I6847" s="1"/>
    </row>
    <row r="6848" spans="8:9" x14ac:dyDescent="0.2">
      <c r="H6848" s="1"/>
      <c r="I6848" s="1"/>
    </row>
    <row r="6849" spans="8:9" x14ac:dyDescent="0.2">
      <c r="H6849" s="1"/>
      <c r="I6849" s="1"/>
    </row>
    <row r="6850" spans="8:9" x14ac:dyDescent="0.2">
      <c r="H6850" s="1"/>
      <c r="I6850" s="1"/>
    </row>
    <row r="6851" spans="8:9" x14ac:dyDescent="0.2">
      <c r="H6851" s="1"/>
      <c r="I6851" s="1"/>
    </row>
    <row r="6852" spans="8:9" x14ac:dyDescent="0.2">
      <c r="H6852" s="1"/>
      <c r="I6852" s="1"/>
    </row>
    <row r="6853" spans="8:9" x14ac:dyDescent="0.2">
      <c r="H6853" s="1"/>
      <c r="I6853" s="1"/>
    </row>
    <row r="6854" spans="8:9" x14ac:dyDescent="0.2">
      <c r="H6854" s="1"/>
      <c r="I6854" s="1"/>
    </row>
    <row r="6855" spans="8:9" x14ac:dyDescent="0.2">
      <c r="H6855" s="1"/>
      <c r="I6855" s="1"/>
    </row>
    <row r="6856" spans="8:9" x14ac:dyDescent="0.2">
      <c r="H6856" s="1"/>
      <c r="I6856" s="1"/>
    </row>
    <row r="6857" spans="8:9" x14ac:dyDescent="0.2">
      <c r="H6857" s="1"/>
      <c r="I6857" s="1"/>
    </row>
    <row r="6858" spans="8:9" x14ac:dyDescent="0.2">
      <c r="H6858" s="1"/>
      <c r="I6858" s="1"/>
    </row>
    <row r="6859" spans="8:9" x14ac:dyDescent="0.2">
      <c r="H6859" s="1"/>
      <c r="I6859" s="1"/>
    </row>
    <row r="6860" spans="8:9" x14ac:dyDescent="0.2">
      <c r="H6860" s="1"/>
      <c r="I6860" s="1"/>
    </row>
    <row r="6861" spans="8:9" x14ac:dyDescent="0.2">
      <c r="H6861" s="1"/>
      <c r="I6861" s="1"/>
    </row>
    <row r="6862" spans="8:9" x14ac:dyDescent="0.2">
      <c r="H6862" s="1"/>
      <c r="I6862" s="1"/>
    </row>
    <row r="6863" spans="8:9" x14ac:dyDescent="0.2">
      <c r="H6863" s="1"/>
      <c r="I6863" s="1"/>
    </row>
    <row r="6864" spans="8:9" x14ac:dyDescent="0.2">
      <c r="H6864" s="1"/>
      <c r="I6864" s="1"/>
    </row>
    <row r="6865" spans="8:9" x14ac:dyDescent="0.2">
      <c r="H6865" s="1"/>
      <c r="I6865" s="1"/>
    </row>
    <row r="6866" spans="8:9" x14ac:dyDescent="0.2">
      <c r="H6866" s="1"/>
      <c r="I6866" s="1"/>
    </row>
    <row r="6867" spans="8:9" x14ac:dyDescent="0.2">
      <c r="H6867" s="1"/>
      <c r="I6867" s="1"/>
    </row>
    <row r="6868" spans="8:9" x14ac:dyDescent="0.2">
      <c r="H6868" s="1"/>
      <c r="I6868" s="1"/>
    </row>
    <row r="6869" spans="8:9" x14ac:dyDescent="0.2">
      <c r="H6869" s="1"/>
      <c r="I6869" s="1"/>
    </row>
    <row r="6870" spans="8:9" x14ac:dyDescent="0.2">
      <c r="H6870" s="1"/>
      <c r="I6870" s="1"/>
    </row>
    <row r="6871" spans="8:9" x14ac:dyDescent="0.2">
      <c r="H6871" s="1"/>
      <c r="I6871" s="1"/>
    </row>
    <row r="6872" spans="8:9" x14ac:dyDescent="0.2">
      <c r="H6872" s="1"/>
      <c r="I6872" s="1"/>
    </row>
    <row r="6873" spans="8:9" x14ac:dyDescent="0.2">
      <c r="H6873" s="1"/>
      <c r="I6873" s="1"/>
    </row>
    <row r="6874" spans="8:9" x14ac:dyDescent="0.2">
      <c r="H6874" s="1"/>
      <c r="I6874" s="1"/>
    </row>
    <row r="6875" spans="8:9" x14ac:dyDescent="0.2">
      <c r="H6875" s="1"/>
      <c r="I6875" s="1"/>
    </row>
    <row r="6876" spans="8:9" x14ac:dyDescent="0.2">
      <c r="H6876" s="1"/>
      <c r="I6876" s="1"/>
    </row>
    <row r="6877" spans="8:9" x14ac:dyDescent="0.2">
      <c r="H6877" s="1"/>
      <c r="I6877" s="1"/>
    </row>
    <row r="6878" spans="8:9" x14ac:dyDescent="0.2">
      <c r="H6878" s="1"/>
      <c r="I6878" s="1"/>
    </row>
    <row r="6879" spans="8:9" x14ac:dyDescent="0.2">
      <c r="H6879" s="1"/>
      <c r="I6879" s="1"/>
    </row>
    <row r="6880" spans="8:9" x14ac:dyDescent="0.2">
      <c r="H6880" s="1"/>
      <c r="I6880" s="1"/>
    </row>
    <row r="6881" spans="8:9" x14ac:dyDescent="0.2">
      <c r="H6881" s="1"/>
      <c r="I6881" s="1"/>
    </row>
    <row r="6882" spans="8:9" x14ac:dyDescent="0.2">
      <c r="H6882" s="1"/>
      <c r="I6882" s="1"/>
    </row>
    <row r="6883" spans="8:9" x14ac:dyDescent="0.2">
      <c r="H6883" s="1"/>
      <c r="I6883" s="1"/>
    </row>
    <row r="6884" spans="8:9" x14ac:dyDescent="0.2">
      <c r="H6884" s="1"/>
      <c r="I6884" s="1"/>
    </row>
    <row r="6885" spans="8:9" x14ac:dyDescent="0.2">
      <c r="H6885" s="1"/>
      <c r="I6885" s="1"/>
    </row>
    <row r="6886" spans="8:9" x14ac:dyDescent="0.2">
      <c r="H6886" s="1"/>
      <c r="I6886" s="1"/>
    </row>
    <row r="6887" spans="8:9" x14ac:dyDescent="0.2">
      <c r="H6887" s="1"/>
      <c r="I6887" s="1"/>
    </row>
    <row r="6888" spans="8:9" x14ac:dyDescent="0.2">
      <c r="H6888" s="1"/>
      <c r="I6888" s="1"/>
    </row>
    <row r="6889" spans="8:9" x14ac:dyDescent="0.2">
      <c r="H6889" s="1"/>
      <c r="I6889" s="1"/>
    </row>
    <row r="6890" spans="8:9" x14ac:dyDescent="0.2">
      <c r="H6890" s="1"/>
      <c r="I6890" s="1"/>
    </row>
    <row r="6891" spans="8:9" x14ac:dyDescent="0.2">
      <c r="H6891" s="1"/>
      <c r="I6891" s="1"/>
    </row>
    <row r="6892" spans="8:9" x14ac:dyDescent="0.2">
      <c r="H6892" s="1"/>
      <c r="I6892" s="1"/>
    </row>
    <row r="6893" spans="8:9" x14ac:dyDescent="0.2">
      <c r="H6893" s="1"/>
      <c r="I6893" s="1"/>
    </row>
    <row r="6894" spans="8:9" x14ac:dyDescent="0.2">
      <c r="H6894" s="1"/>
      <c r="I6894" s="1"/>
    </row>
    <row r="6895" spans="8:9" x14ac:dyDescent="0.2">
      <c r="H6895" s="1"/>
      <c r="I6895" s="1"/>
    </row>
    <row r="6896" spans="8:9" x14ac:dyDescent="0.2">
      <c r="H6896" s="1"/>
      <c r="I6896" s="1"/>
    </row>
    <row r="6897" spans="8:9" x14ac:dyDescent="0.2">
      <c r="H6897" s="1"/>
      <c r="I6897" s="1"/>
    </row>
    <row r="6898" spans="8:9" x14ac:dyDescent="0.2">
      <c r="H6898" s="1"/>
      <c r="I6898" s="1"/>
    </row>
    <row r="6899" spans="8:9" x14ac:dyDescent="0.2">
      <c r="H6899" s="1"/>
      <c r="I6899" s="1"/>
    </row>
    <row r="6900" spans="8:9" x14ac:dyDescent="0.2">
      <c r="H6900" s="1"/>
      <c r="I6900" s="1"/>
    </row>
    <row r="6901" spans="8:9" x14ac:dyDescent="0.2">
      <c r="H6901" s="1"/>
      <c r="I6901" s="1"/>
    </row>
    <row r="6902" spans="8:9" x14ac:dyDescent="0.2">
      <c r="H6902" s="1"/>
      <c r="I6902" s="1"/>
    </row>
    <row r="6903" spans="8:9" x14ac:dyDescent="0.2">
      <c r="H6903" s="1"/>
      <c r="I6903" s="1"/>
    </row>
    <row r="6904" spans="8:9" x14ac:dyDescent="0.2">
      <c r="H6904" s="1"/>
      <c r="I6904" s="1"/>
    </row>
    <row r="6905" spans="8:9" x14ac:dyDescent="0.2">
      <c r="H6905" s="1"/>
      <c r="I6905" s="1"/>
    </row>
    <row r="6906" spans="8:9" x14ac:dyDescent="0.2">
      <c r="H6906" s="1"/>
      <c r="I6906" s="1"/>
    </row>
    <row r="6907" spans="8:9" x14ac:dyDescent="0.2">
      <c r="H6907" s="1"/>
      <c r="I6907" s="1"/>
    </row>
    <row r="6908" spans="8:9" x14ac:dyDescent="0.2">
      <c r="H6908" s="1"/>
      <c r="I6908" s="1"/>
    </row>
    <row r="6909" spans="8:9" x14ac:dyDescent="0.2">
      <c r="H6909" s="1"/>
      <c r="I6909" s="1"/>
    </row>
    <row r="6910" spans="8:9" x14ac:dyDescent="0.2">
      <c r="H6910" s="1"/>
      <c r="I6910" s="1"/>
    </row>
    <row r="6911" spans="8:9" x14ac:dyDescent="0.2">
      <c r="H6911" s="1"/>
      <c r="I6911" s="1"/>
    </row>
    <row r="6912" spans="8:9" x14ac:dyDescent="0.2">
      <c r="H6912" s="1"/>
      <c r="I6912" s="1"/>
    </row>
    <row r="6913" spans="8:9" x14ac:dyDescent="0.2">
      <c r="H6913" s="1"/>
      <c r="I6913" s="1"/>
    </row>
    <row r="6914" spans="8:9" x14ac:dyDescent="0.2">
      <c r="H6914" s="1"/>
      <c r="I6914" s="1"/>
    </row>
    <row r="6915" spans="8:9" x14ac:dyDescent="0.2">
      <c r="H6915" s="1"/>
      <c r="I6915" s="1"/>
    </row>
    <row r="6916" spans="8:9" x14ac:dyDescent="0.2">
      <c r="H6916" s="1"/>
      <c r="I6916" s="1"/>
    </row>
    <row r="6917" spans="8:9" x14ac:dyDescent="0.2">
      <c r="H6917" s="1"/>
      <c r="I6917" s="1"/>
    </row>
    <row r="6918" spans="8:9" x14ac:dyDescent="0.2">
      <c r="H6918" s="1"/>
      <c r="I6918" s="1"/>
    </row>
    <row r="6919" spans="8:9" x14ac:dyDescent="0.2">
      <c r="H6919" s="1"/>
      <c r="I6919" s="1"/>
    </row>
    <row r="6920" spans="8:9" x14ac:dyDescent="0.2">
      <c r="H6920" s="1"/>
      <c r="I6920" s="1"/>
    </row>
    <row r="6921" spans="8:9" x14ac:dyDescent="0.2">
      <c r="H6921" s="1"/>
      <c r="I6921" s="1"/>
    </row>
    <row r="6922" spans="8:9" x14ac:dyDescent="0.2">
      <c r="H6922" s="1"/>
      <c r="I6922" s="1"/>
    </row>
    <row r="6923" spans="8:9" x14ac:dyDescent="0.2">
      <c r="H6923" s="1"/>
      <c r="I6923" s="1"/>
    </row>
    <row r="6924" spans="8:9" x14ac:dyDescent="0.2">
      <c r="H6924" s="1"/>
      <c r="I6924" s="1"/>
    </row>
    <row r="6925" spans="8:9" x14ac:dyDescent="0.2">
      <c r="H6925" s="1"/>
      <c r="I6925" s="1"/>
    </row>
    <row r="6926" spans="8:9" x14ac:dyDescent="0.2">
      <c r="H6926" s="1"/>
      <c r="I6926" s="1"/>
    </row>
    <row r="6927" spans="8:9" x14ac:dyDescent="0.2">
      <c r="H6927" s="1"/>
      <c r="I6927" s="1"/>
    </row>
    <row r="6928" spans="8:9" x14ac:dyDescent="0.2">
      <c r="H6928" s="1"/>
      <c r="I6928" s="1"/>
    </row>
    <row r="6929" spans="8:9" x14ac:dyDescent="0.2">
      <c r="H6929" s="1"/>
      <c r="I6929" s="1"/>
    </row>
    <row r="6930" spans="8:9" x14ac:dyDescent="0.2">
      <c r="H6930" s="1"/>
      <c r="I6930" s="1"/>
    </row>
    <row r="6931" spans="8:9" x14ac:dyDescent="0.2">
      <c r="H6931" s="1"/>
      <c r="I6931" s="1"/>
    </row>
    <row r="6932" spans="8:9" x14ac:dyDescent="0.2">
      <c r="H6932" s="1"/>
      <c r="I6932" s="1"/>
    </row>
    <row r="6933" spans="8:9" x14ac:dyDescent="0.2">
      <c r="H6933" s="1"/>
      <c r="I6933" s="1"/>
    </row>
    <row r="6934" spans="8:9" x14ac:dyDescent="0.2">
      <c r="H6934" s="1"/>
      <c r="I6934" s="1"/>
    </row>
    <row r="6935" spans="8:9" x14ac:dyDescent="0.2">
      <c r="H6935" s="1"/>
      <c r="I6935" s="1"/>
    </row>
    <row r="6936" spans="8:9" x14ac:dyDescent="0.2">
      <c r="H6936" s="1"/>
      <c r="I6936" s="1"/>
    </row>
    <row r="6937" spans="8:9" x14ac:dyDescent="0.2">
      <c r="H6937" s="1"/>
      <c r="I6937" s="1"/>
    </row>
    <row r="6938" spans="8:9" x14ac:dyDescent="0.2">
      <c r="H6938" s="1"/>
      <c r="I6938" s="1"/>
    </row>
    <row r="6939" spans="8:9" x14ac:dyDescent="0.2">
      <c r="H6939" s="1"/>
      <c r="I6939" s="1"/>
    </row>
    <row r="6940" spans="8:9" x14ac:dyDescent="0.2">
      <c r="H6940" s="1"/>
      <c r="I6940" s="1"/>
    </row>
    <row r="6941" spans="8:9" x14ac:dyDescent="0.2">
      <c r="H6941" s="1"/>
      <c r="I6941" s="1"/>
    </row>
    <row r="6942" spans="8:9" x14ac:dyDescent="0.2">
      <c r="H6942" s="1"/>
      <c r="I6942" s="1"/>
    </row>
    <row r="6943" spans="8:9" x14ac:dyDescent="0.2">
      <c r="H6943" s="1"/>
      <c r="I6943" s="1"/>
    </row>
    <row r="6944" spans="8:9" x14ac:dyDescent="0.2">
      <c r="H6944" s="1"/>
      <c r="I6944" s="1"/>
    </row>
    <row r="6945" spans="8:9" x14ac:dyDescent="0.2">
      <c r="H6945" s="1"/>
      <c r="I6945" s="1"/>
    </row>
    <row r="6946" spans="8:9" x14ac:dyDescent="0.2">
      <c r="H6946" s="1"/>
      <c r="I6946" s="1"/>
    </row>
    <row r="6947" spans="8:9" x14ac:dyDescent="0.2">
      <c r="H6947" s="1"/>
      <c r="I6947" s="1"/>
    </row>
    <row r="6948" spans="8:9" x14ac:dyDescent="0.2">
      <c r="H6948" s="1"/>
      <c r="I6948" s="1"/>
    </row>
    <row r="6949" spans="8:9" x14ac:dyDescent="0.2">
      <c r="H6949" s="1"/>
      <c r="I6949" s="1"/>
    </row>
    <row r="6950" spans="8:9" x14ac:dyDescent="0.2">
      <c r="H6950" s="1"/>
      <c r="I6950" s="1"/>
    </row>
    <row r="6951" spans="8:9" x14ac:dyDescent="0.2">
      <c r="H6951" s="1"/>
      <c r="I6951" s="1"/>
    </row>
    <row r="6952" spans="8:9" x14ac:dyDescent="0.2">
      <c r="H6952" s="1"/>
      <c r="I6952" s="1"/>
    </row>
    <row r="6953" spans="8:9" x14ac:dyDescent="0.2">
      <c r="H6953" s="1"/>
      <c r="I6953" s="1"/>
    </row>
    <row r="6954" spans="8:9" x14ac:dyDescent="0.2">
      <c r="H6954" s="1"/>
      <c r="I6954" s="1"/>
    </row>
    <row r="6955" spans="8:9" x14ac:dyDescent="0.2">
      <c r="H6955" s="1"/>
      <c r="I6955" s="1"/>
    </row>
    <row r="6956" spans="8:9" x14ac:dyDescent="0.2">
      <c r="H6956" s="1"/>
      <c r="I6956" s="1"/>
    </row>
    <row r="6957" spans="8:9" x14ac:dyDescent="0.2">
      <c r="H6957" s="1"/>
      <c r="I6957" s="1"/>
    </row>
    <row r="6958" spans="8:9" x14ac:dyDescent="0.2">
      <c r="H6958" s="1"/>
      <c r="I6958" s="1"/>
    </row>
    <row r="6959" spans="8:9" x14ac:dyDescent="0.2">
      <c r="H6959" s="1"/>
      <c r="I6959" s="1"/>
    </row>
    <row r="6960" spans="8:9" x14ac:dyDescent="0.2">
      <c r="H6960" s="1"/>
      <c r="I6960" s="1"/>
    </row>
    <row r="6961" spans="8:9" x14ac:dyDescent="0.2">
      <c r="H6961" s="1"/>
      <c r="I6961" s="1"/>
    </row>
    <row r="6962" spans="8:9" x14ac:dyDescent="0.2">
      <c r="H6962" s="1"/>
      <c r="I6962" s="1"/>
    </row>
    <row r="6963" spans="8:9" x14ac:dyDescent="0.2">
      <c r="H6963" s="1"/>
      <c r="I6963" s="1"/>
    </row>
    <row r="6964" spans="8:9" x14ac:dyDescent="0.2">
      <c r="H6964" s="1"/>
      <c r="I6964" s="1"/>
    </row>
    <row r="6965" spans="8:9" x14ac:dyDescent="0.2">
      <c r="H6965" s="1"/>
      <c r="I6965" s="1"/>
    </row>
    <row r="6966" spans="8:9" x14ac:dyDescent="0.2">
      <c r="H6966" s="1"/>
      <c r="I6966" s="1"/>
    </row>
    <row r="6967" spans="8:9" x14ac:dyDescent="0.2">
      <c r="H6967" s="1"/>
      <c r="I6967" s="1"/>
    </row>
    <row r="6968" spans="8:9" x14ac:dyDescent="0.2">
      <c r="H6968" s="1"/>
      <c r="I6968" s="1"/>
    </row>
    <row r="6969" spans="8:9" x14ac:dyDescent="0.2">
      <c r="H6969" s="1"/>
      <c r="I6969" s="1"/>
    </row>
    <row r="6970" spans="8:9" x14ac:dyDescent="0.2">
      <c r="H6970" s="1"/>
      <c r="I6970" s="1"/>
    </row>
    <row r="6971" spans="8:9" x14ac:dyDescent="0.2">
      <c r="H6971" s="1"/>
      <c r="I6971" s="1"/>
    </row>
    <row r="6972" spans="8:9" x14ac:dyDescent="0.2">
      <c r="H6972" s="1"/>
      <c r="I6972" s="1"/>
    </row>
    <row r="6973" spans="8:9" x14ac:dyDescent="0.2">
      <c r="H6973" s="1"/>
      <c r="I6973" s="1"/>
    </row>
    <row r="6974" spans="8:9" x14ac:dyDescent="0.2">
      <c r="H6974" s="1"/>
      <c r="I6974" s="1"/>
    </row>
    <row r="6975" spans="8:9" x14ac:dyDescent="0.2">
      <c r="H6975" s="1"/>
      <c r="I6975" s="1"/>
    </row>
    <row r="6976" spans="8:9" x14ac:dyDescent="0.2">
      <c r="H6976" s="1"/>
      <c r="I6976" s="1"/>
    </row>
    <row r="6977" spans="8:9" x14ac:dyDescent="0.2">
      <c r="H6977" s="1"/>
      <c r="I6977" s="1"/>
    </row>
    <row r="6978" spans="8:9" x14ac:dyDescent="0.2">
      <c r="H6978" s="1"/>
      <c r="I6978" s="1"/>
    </row>
    <row r="6979" spans="8:9" x14ac:dyDescent="0.2">
      <c r="H6979" s="1"/>
      <c r="I6979" s="1"/>
    </row>
    <row r="6980" spans="8:9" x14ac:dyDescent="0.2">
      <c r="H6980" s="1"/>
      <c r="I6980" s="1"/>
    </row>
    <row r="6981" spans="8:9" x14ac:dyDescent="0.2">
      <c r="H6981" s="1"/>
      <c r="I6981" s="1"/>
    </row>
    <row r="6982" spans="8:9" x14ac:dyDescent="0.2">
      <c r="H6982" s="1"/>
      <c r="I6982" s="1"/>
    </row>
    <row r="6983" spans="8:9" x14ac:dyDescent="0.2">
      <c r="H6983" s="1"/>
      <c r="I6983" s="1"/>
    </row>
    <row r="6984" spans="8:9" x14ac:dyDescent="0.2">
      <c r="H6984" s="1"/>
      <c r="I6984" s="1"/>
    </row>
    <row r="6985" spans="8:9" x14ac:dyDescent="0.2">
      <c r="H6985" s="1"/>
      <c r="I6985" s="1"/>
    </row>
    <row r="6986" spans="8:9" x14ac:dyDescent="0.2">
      <c r="H6986" s="1"/>
      <c r="I6986" s="1"/>
    </row>
    <row r="6987" spans="8:9" x14ac:dyDescent="0.2">
      <c r="H6987" s="1"/>
      <c r="I6987" s="1"/>
    </row>
    <row r="6988" spans="8:9" x14ac:dyDescent="0.2">
      <c r="H6988" s="1"/>
      <c r="I6988" s="1"/>
    </row>
    <row r="6989" spans="8:9" x14ac:dyDescent="0.2">
      <c r="H6989" s="1"/>
      <c r="I6989" s="1"/>
    </row>
    <row r="6990" spans="8:9" x14ac:dyDescent="0.2">
      <c r="H6990" s="1"/>
      <c r="I6990" s="1"/>
    </row>
    <row r="6991" spans="8:9" x14ac:dyDescent="0.2">
      <c r="H6991" s="1"/>
      <c r="I6991" s="1"/>
    </row>
    <row r="6992" spans="8:9" x14ac:dyDescent="0.2">
      <c r="H6992" s="1"/>
      <c r="I6992" s="1"/>
    </row>
    <row r="6993" spans="8:9" x14ac:dyDescent="0.2">
      <c r="H6993" s="1"/>
      <c r="I6993" s="1"/>
    </row>
    <row r="6994" spans="8:9" x14ac:dyDescent="0.2">
      <c r="H6994" s="1"/>
      <c r="I6994" s="1"/>
    </row>
    <row r="6995" spans="8:9" x14ac:dyDescent="0.2">
      <c r="H6995" s="1"/>
      <c r="I6995" s="1"/>
    </row>
    <row r="6996" spans="8:9" x14ac:dyDescent="0.2">
      <c r="H6996" s="1"/>
      <c r="I6996" s="1"/>
    </row>
    <row r="6997" spans="8:9" x14ac:dyDescent="0.2">
      <c r="H6997" s="1"/>
      <c r="I6997" s="1"/>
    </row>
    <row r="6998" spans="8:9" x14ac:dyDescent="0.2">
      <c r="H6998" s="1"/>
      <c r="I6998" s="1"/>
    </row>
    <row r="6999" spans="8:9" x14ac:dyDescent="0.2">
      <c r="H6999" s="1"/>
      <c r="I6999" s="1"/>
    </row>
    <row r="7000" spans="8:9" x14ac:dyDescent="0.2">
      <c r="H7000" s="1"/>
      <c r="I7000" s="1"/>
    </row>
    <row r="7001" spans="8:9" x14ac:dyDescent="0.2">
      <c r="H7001" s="1"/>
      <c r="I7001" s="1"/>
    </row>
    <row r="7002" spans="8:9" x14ac:dyDescent="0.2">
      <c r="H7002" s="1"/>
      <c r="I7002" s="1"/>
    </row>
    <row r="7003" spans="8:9" x14ac:dyDescent="0.2">
      <c r="H7003" s="1"/>
      <c r="I7003" s="1"/>
    </row>
    <row r="7004" spans="8:9" x14ac:dyDescent="0.2">
      <c r="H7004" s="1"/>
      <c r="I7004" s="1"/>
    </row>
    <row r="7005" spans="8:9" x14ac:dyDescent="0.2">
      <c r="H7005" s="1"/>
      <c r="I7005" s="1"/>
    </row>
    <row r="7006" spans="8:9" x14ac:dyDescent="0.2">
      <c r="H7006" s="1"/>
      <c r="I7006" s="1"/>
    </row>
    <row r="7007" spans="8:9" x14ac:dyDescent="0.2">
      <c r="H7007" s="1"/>
      <c r="I7007" s="1"/>
    </row>
    <row r="7008" spans="8:9" x14ac:dyDescent="0.2">
      <c r="H7008" s="1"/>
      <c r="I7008" s="1"/>
    </row>
    <row r="7009" spans="8:9" x14ac:dyDescent="0.2">
      <c r="H7009" s="1"/>
      <c r="I7009" s="1"/>
    </row>
    <row r="7010" spans="8:9" x14ac:dyDescent="0.2">
      <c r="H7010" s="1"/>
      <c r="I7010" s="1"/>
    </row>
    <row r="7011" spans="8:9" x14ac:dyDescent="0.2">
      <c r="H7011" s="1"/>
      <c r="I7011" s="1"/>
    </row>
    <row r="7012" spans="8:9" x14ac:dyDescent="0.2">
      <c r="H7012" s="1"/>
      <c r="I7012" s="1"/>
    </row>
    <row r="7013" spans="8:9" x14ac:dyDescent="0.2">
      <c r="H7013" s="1"/>
      <c r="I7013" s="1"/>
    </row>
    <row r="7014" spans="8:9" x14ac:dyDescent="0.2">
      <c r="H7014" s="1"/>
      <c r="I7014" s="1"/>
    </row>
    <row r="7015" spans="8:9" x14ac:dyDescent="0.2">
      <c r="H7015" s="1"/>
      <c r="I7015" s="1"/>
    </row>
    <row r="7016" spans="8:9" x14ac:dyDescent="0.2">
      <c r="H7016" s="1"/>
      <c r="I7016" s="1"/>
    </row>
    <row r="7017" spans="8:9" x14ac:dyDescent="0.2">
      <c r="H7017" s="1"/>
      <c r="I7017" s="1"/>
    </row>
    <row r="7018" spans="8:9" x14ac:dyDescent="0.2">
      <c r="H7018" s="1"/>
      <c r="I7018" s="1"/>
    </row>
    <row r="7019" spans="8:9" x14ac:dyDescent="0.2">
      <c r="H7019" s="1"/>
      <c r="I7019" s="1"/>
    </row>
    <row r="7020" spans="8:9" x14ac:dyDescent="0.2">
      <c r="H7020" s="1"/>
      <c r="I7020" s="1"/>
    </row>
    <row r="7021" spans="8:9" x14ac:dyDescent="0.2">
      <c r="H7021" s="1"/>
      <c r="I7021" s="1"/>
    </row>
    <row r="7022" spans="8:9" x14ac:dyDescent="0.2">
      <c r="H7022" s="1"/>
      <c r="I7022" s="1"/>
    </row>
    <row r="7023" spans="8:9" x14ac:dyDescent="0.2">
      <c r="H7023" s="1"/>
      <c r="I7023" s="1"/>
    </row>
    <row r="7024" spans="8:9" x14ac:dyDescent="0.2">
      <c r="H7024" s="1"/>
      <c r="I7024" s="1"/>
    </row>
    <row r="7025" spans="8:9" x14ac:dyDescent="0.2">
      <c r="H7025" s="1"/>
      <c r="I7025" s="1"/>
    </row>
    <row r="7026" spans="8:9" x14ac:dyDescent="0.2">
      <c r="H7026" s="1"/>
      <c r="I7026" s="1"/>
    </row>
    <row r="7027" spans="8:9" x14ac:dyDescent="0.2">
      <c r="H7027" s="1"/>
      <c r="I7027" s="1"/>
    </row>
    <row r="7028" spans="8:9" x14ac:dyDescent="0.2">
      <c r="H7028" s="1"/>
      <c r="I7028" s="1"/>
    </row>
    <row r="7029" spans="8:9" x14ac:dyDescent="0.2">
      <c r="H7029" s="1"/>
      <c r="I7029" s="1"/>
    </row>
    <row r="7030" spans="8:9" x14ac:dyDescent="0.2">
      <c r="H7030" s="1"/>
      <c r="I7030" s="1"/>
    </row>
    <row r="7031" spans="8:9" x14ac:dyDescent="0.2">
      <c r="H7031" s="1"/>
      <c r="I7031" s="1"/>
    </row>
    <row r="7032" spans="8:9" x14ac:dyDescent="0.2">
      <c r="H7032" s="1"/>
      <c r="I7032" s="1"/>
    </row>
    <row r="7033" spans="8:9" x14ac:dyDescent="0.2">
      <c r="H7033" s="1"/>
      <c r="I7033" s="1"/>
    </row>
    <row r="7034" spans="8:9" x14ac:dyDescent="0.2">
      <c r="H7034" s="1"/>
      <c r="I7034" s="1"/>
    </row>
    <row r="7035" spans="8:9" x14ac:dyDescent="0.2">
      <c r="H7035" s="1"/>
      <c r="I7035" s="1"/>
    </row>
    <row r="7036" spans="8:9" x14ac:dyDescent="0.2">
      <c r="H7036" s="1"/>
      <c r="I7036" s="1"/>
    </row>
    <row r="7037" spans="8:9" x14ac:dyDescent="0.2">
      <c r="H7037" s="1"/>
      <c r="I7037" s="1"/>
    </row>
    <row r="7038" spans="8:9" x14ac:dyDescent="0.2">
      <c r="H7038" s="1"/>
      <c r="I7038" s="1"/>
    </row>
    <row r="7039" spans="8:9" x14ac:dyDescent="0.2">
      <c r="H7039" s="1"/>
      <c r="I7039" s="1"/>
    </row>
    <row r="7040" spans="8:9" x14ac:dyDescent="0.2">
      <c r="H7040" s="1"/>
      <c r="I7040" s="1"/>
    </row>
    <row r="7041" spans="8:9" x14ac:dyDescent="0.2">
      <c r="H7041" s="1"/>
      <c r="I7041" s="1"/>
    </row>
    <row r="7042" spans="8:9" x14ac:dyDescent="0.2">
      <c r="H7042" s="1"/>
      <c r="I7042" s="1"/>
    </row>
    <row r="7043" spans="8:9" x14ac:dyDescent="0.2">
      <c r="H7043" s="1"/>
      <c r="I7043" s="1"/>
    </row>
    <row r="7044" spans="8:9" x14ac:dyDescent="0.2">
      <c r="H7044" s="1"/>
      <c r="I7044" s="1"/>
    </row>
    <row r="7045" spans="8:9" x14ac:dyDescent="0.2">
      <c r="H7045" s="1"/>
      <c r="I7045" s="1"/>
    </row>
    <row r="7046" spans="8:9" x14ac:dyDescent="0.2">
      <c r="H7046" s="1"/>
      <c r="I7046" s="1"/>
    </row>
    <row r="7047" spans="8:9" x14ac:dyDescent="0.2">
      <c r="H7047" s="1"/>
      <c r="I7047" s="1"/>
    </row>
    <row r="7048" spans="8:9" x14ac:dyDescent="0.2">
      <c r="H7048" s="1"/>
      <c r="I7048" s="1"/>
    </row>
    <row r="7049" spans="8:9" x14ac:dyDescent="0.2">
      <c r="H7049" s="1"/>
      <c r="I7049" s="1"/>
    </row>
    <row r="7050" spans="8:9" x14ac:dyDescent="0.2">
      <c r="H7050" s="1"/>
      <c r="I7050" s="1"/>
    </row>
    <row r="7051" spans="8:9" x14ac:dyDescent="0.2">
      <c r="H7051" s="1"/>
      <c r="I7051" s="1"/>
    </row>
    <row r="7052" spans="8:9" x14ac:dyDescent="0.2">
      <c r="H7052" s="1"/>
      <c r="I7052" s="1"/>
    </row>
    <row r="7053" spans="8:9" x14ac:dyDescent="0.2">
      <c r="H7053" s="1"/>
      <c r="I7053" s="1"/>
    </row>
    <row r="7054" spans="8:9" x14ac:dyDescent="0.2">
      <c r="H7054" s="1"/>
      <c r="I7054" s="1"/>
    </row>
    <row r="7055" spans="8:9" x14ac:dyDescent="0.2">
      <c r="H7055" s="1"/>
      <c r="I7055" s="1"/>
    </row>
    <row r="7056" spans="8:9" x14ac:dyDescent="0.2">
      <c r="H7056" s="1"/>
      <c r="I7056" s="1"/>
    </row>
    <row r="7057" spans="8:9" x14ac:dyDescent="0.2">
      <c r="H7057" s="1"/>
      <c r="I7057" s="1"/>
    </row>
    <row r="7058" spans="8:9" x14ac:dyDescent="0.2">
      <c r="H7058" s="1"/>
      <c r="I7058" s="1"/>
    </row>
    <row r="7059" spans="8:9" x14ac:dyDescent="0.2">
      <c r="H7059" s="1"/>
      <c r="I7059" s="1"/>
    </row>
    <row r="7060" spans="8:9" x14ac:dyDescent="0.2">
      <c r="H7060" s="1"/>
      <c r="I7060" s="1"/>
    </row>
    <row r="7061" spans="8:9" x14ac:dyDescent="0.2">
      <c r="H7061" s="1"/>
      <c r="I7061" s="1"/>
    </row>
    <row r="7062" spans="8:9" x14ac:dyDescent="0.2">
      <c r="H7062" s="1"/>
      <c r="I7062" s="1"/>
    </row>
    <row r="7063" spans="8:9" x14ac:dyDescent="0.2">
      <c r="H7063" s="1"/>
      <c r="I7063" s="1"/>
    </row>
    <row r="7064" spans="8:9" x14ac:dyDescent="0.2">
      <c r="H7064" s="1"/>
      <c r="I7064" s="1"/>
    </row>
    <row r="7065" spans="8:9" x14ac:dyDescent="0.2">
      <c r="H7065" s="1"/>
      <c r="I7065" s="1"/>
    </row>
    <row r="7066" spans="8:9" x14ac:dyDescent="0.2">
      <c r="H7066" s="1"/>
      <c r="I7066" s="1"/>
    </row>
    <row r="7067" spans="8:9" x14ac:dyDescent="0.2">
      <c r="H7067" s="1"/>
      <c r="I7067" s="1"/>
    </row>
    <row r="7068" spans="8:9" x14ac:dyDescent="0.2">
      <c r="H7068" s="1"/>
      <c r="I7068" s="1"/>
    </row>
    <row r="7069" spans="8:9" x14ac:dyDescent="0.2">
      <c r="H7069" s="1"/>
      <c r="I7069" s="1"/>
    </row>
    <row r="7070" spans="8:9" x14ac:dyDescent="0.2">
      <c r="H7070" s="1"/>
      <c r="I7070" s="1"/>
    </row>
    <row r="7071" spans="8:9" x14ac:dyDescent="0.2">
      <c r="H7071" s="1"/>
      <c r="I7071" s="1"/>
    </row>
    <row r="7072" spans="8:9" x14ac:dyDescent="0.2">
      <c r="H7072" s="1"/>
      <c r="I7072" s="1"/>
    </row>
    <row r="7073" spans="8:9" x14ac:dyDescent="0.2">
      <c r="H7073" s="1"/>
      <c r="I7073" s="1"/>
    </row>
    <row r="7074" spans="8:9" x14ac:dyDescent="0.2">
      <c r="H7074" s="1"/>
      <c r="I7074" s="1"/>
    </row>
    <row r="7075" spans="8:9" x14ac:dyDescent="0.2">
      <c r="H7075" s="1"/>
      <c r="I7075" s="1"/>
    </row>
    <row r="7076" spans="8:9" x14ac:dyDescent="0.2">
      <c r="H7076" s="1"/>
      <c r="I7076" s="1"/>
    </row>
    <row r="7077" spans="8:9" x14ac:dyDescent="0.2">
      <c r="H7077" s="1"/>
      <c r="I7077" s="1"/>
    </row>
    <row r="7078" spans="8:9" x14ac:dyDescent="0.2">
      <c r="H7078" s="1"/>
      <c r="I7078" s="1"/>
    </row>
    <row r="7079" spans="8:9" x14ac:dyDescent="0.2">
      <c r="H7079" s="1"/>
      <c r="I7079" s="1"/>
    </row>
    <row r="7080" spans="8:9" x14ac:dyDescent="0.2">
      <c r="H7080" s="1"/>
      <c r="I7080" s="1"/>
    </row>
    <row r="7081" spans="8:9" x14ac:dyDescent="0.2">
      <c r="H7081" s="1"/>
      <c r="I7081" s="1"/>
    </row>
    <row r="7082" spans="8:9" x14ac:dyDescent="0.2">
      <c r="H7082" s="1"/>
      <c r="I7082" s="1"/>
    </row>
    <row r="7083" spans="8:9" x14ac:dyDescent="0.2">
      <c r="H7083" s="1"/>
      <c r="I7083" s="1"/>
    </row>
    <row r="7084" spans="8:9" x14ac:dyDescent="0.2">
      <c r="H7084" s="1"/>
      <c r="I7084" s="1"/>
    </row>
    <row r="7085" spans="8:9" x14ac:dyDescent="0.2">
      <c r="H7085" s="1"/>
      <c r="I7085" s="1"/>
    </row>
    <row r="7086" spans="8:9" x14ac:dyDescent="0.2">
      <c r="H7086" s="1"/>
      <c r="I7086" s="1"/>
    </row>
    <row r="7087" spans="8:9" x14ac:dyDescent="0.2">
      <c r="H7087" s="1"/>
      <c r="I7087" s="1"/>
    </row>
    <row r="7088" spans="8:9" x14ac:dyDescent="0.2">
      <c r="H7088" s="1"/>
      <c r="I7088" s="1"/>
    </row>
    <row r="7089" spans="8:9" x14ac:dyDescent="0.2">
      <c r="H7089" s="1"/>
      <c r="I7089" s="1"/>
    </row>
    <row r="7090" spans="8:9" x14ac:dyDescent="0.2">
      <c r="H7090" s="1"/>
      <c r="I7090" s="1"/>
    </row>
    <row r="7091" spans="8:9" x14ac:dyDescent="0.2">
      <c r="H7091" s="1"/>
      <c r="I7091" s="1"/>
    </row>
    <row r="7092" spans="8:9" x14ac:dyDescent="0.2">
      <c r="H7092" s="1"/>
      <c r="I7092" s="1"/>
    </row>
    <row r="7093" spans="8:9" x14ac:dyDescent="0.2">
      <c r="H7093" s="1"/>
      <c r="I7093" s="1"/>
    </row>
    <row r="7094" spans="8:9" x14ac:dyDescent="0.2">
      <c r="H7094" s="1"/>
      <c r="I7094" s="1"/>
    </row>
    <row r="7095" spans="8:9" x14ac:dyDescent="0.2">
      <c r="H7095" s="1"/>
      <c r="I7095" s="1"/>
    </row>
    <row r="7096" spans="8:9" x14ac:dyDescent="0.2">
      <c r="H7096" s="1"/>
      <c r="I7096" s="1"/>
    </row>
    <row r="7097" spans="8:9" x14ac:dyDescent="0.2">
      <c r="H7097" s="1"/>
      <c r="I7097" s="1"/>
    </row>
    <row r="7098" spans="8:9" x14ac:dyDescent="0.2">
      <c r="H7098" s="1"/>
      <c r="I7098" s="1"/>
    </row>
    <row r="7099" spans="8:9" x14ac:dyDescent="0.2">
      <c r="H7099" s="1"/>
      <c r="I7099" s="1"/>
    </row>
    <row r="7100" spans="8:9" x14ac:dyDescent="0.2">
      <c r="H7100" s="1"/>
      <c r="I7100" s="1"/>
    </row>
    <row r="7101" spans="8:9" x14ac:dyDescent="0.2">
      <c r="H7101" s="1"/>
      <c r="I7101" s="1"/>
    </row>
    <row r="7102" spans="8:9" x14ac:dyDescent="0.2">
      <c r="H7102" s="1"/>
      <c r="I7102" s="1"/>
    </row>
    <row r="7103" spans="8:9" x14ac:dyDescent="0.2">
      <c r="H7103" s="1"/>
      <c r="I7103" s="1"/>
    </row>
    <row r="7104" spans="8:9" x14ac:dyDescent="0.2">
      <c r="H7104" s="1"/>
      <c r="I7104" s="1"/>
    </row>
    <row r="7105" spans="8:9" x14ac:dyDescent="0.2">
      <c r="H7105" s="1"/>
      <c r="I7105" s="1"/>
    </row>
    <row r="7106" spans="8:9" x14ac:dyDescent="0.2">
      <c r="H7106" s="1"/>
      <c r="I7106" s="1"/>
    </row>
    <row r="7107" spans="8:9" x14ac:dyDescent="0.2">
      <c r="H7107" s="1"/>
      <c r="I7107" s="1"/>
    </row>
    <row r="7108" spans="8:9" x14ac:dyDescent="0.2">
      <c r="H7108" s="1"/>
      <c r="I7108" s="1"/>
    </row>
    <row r="7109" spans="8:9" x14ac:dyDescent="0.2">
      <c r="H7109" s="1"/>
      <c r="I7109" s="1"/>
    </row>
    <row r="7110" spans="8:9" x14ac:dyDescent="0.2">
      <c r="H7110" s="1"/>
      <c r="I7110" s="1"/>
    </row>
    <row r="7111" spans="8:9" x14ac:dyDescent="0.2">
      <c r="H7111" s="1"/>
      <c r="I7111" s="1"/>
    </row>
    <row r="7112" spans="8:9" x14ac:dyDescent="0.2">
      <c r="H7112" s="1"/>
      <c r="I7112" s="1"/>
    </row>
    <row r="7113" spans="8:9" x14ac:dyDescent="0.2">
      <c r="H7113" s="1"/>
      <c r="I7113" s="1"/>
    </row>
    <row r="7114" spans="8:9" x14ac:dyDescent="0.2">
      <c r="H7114" s="1"/>
      <c r="I7114" s="1"/>
    </row>
    <row r="7115" spans="8:9" x14ac:dyDescent="0.2">
      <c r="H7115" s="1"/>
      <c r="I7115" s="1"/>
    </row>
    <row r="7116" spans="8:9" x14ac:dyDescent="0.2">
      <c r="H7116" s="1"/>
      <c r="I7116" s="1"/>
    </row>
    <row r="7117" spans="8:9" x14ac:dyDescent="0.2">
      <c r="H7117" s="1"/>
      <c r="I7117" s="1"/>
    </row>
    <row r="7118" spans="8:9" x14ac:dyDescent="0.2">
      <c r="H7118" s="1"/>
      <c r="I7118" s="1"/>
    </row>
    <row r="7119" spans="8:9" x14ac:dyDescent="0.2">
      <c r="H7119" s="1"/>
      <c r="I7119" s="1"/>
    </row>
    <row r="7120" spans="8:9" x14ac:dyDescent="0.2">
      <c r="H7120" s="1"/>
      <c r="I7120" s="1"/>
    </row>
    <row r="7121" spans="8:9" x14ac:dyDescent="0.2">
      <c r="H7121" s="1"/>
      <c r="I7121" s="1"/>
    </row>
    <row r="7122" spans="8:9" x14ac:dyDescent="0.2">
      <c r="H7122" s="1"/>
      <c r="I7122" s="1"/>
    </row>
    <row r="7123" spans="8:9" x14ac:dyDescent="0.2">
      <c r="H7123" s="1"/>
      <c r="I7123" s="1"/>
    </row>
    <row r="7124" spans="8:9" x14ac:dyDescent="0.2">
      <c r="H7124" s="1"/>
      <c r="I7124" s="1"/>
    </row>
    <row r="7125" spans="8:9" x14ac:dyDescent="0.2">
      <c r="H7125" s="1"/>
      <c r="I7125" s="1"/>
    </row>
    <row r="7126" spans="8:9" x14ac:dyDescent="0.2">
      <c r="H7126" s="1"/>
      <c r="I7126" s="1"/>
    </row>
    <row r="7127" spans="8:9" x14ac:dyDescent="0.2">
      <c r="H7127" s="1"/>
      <c r="I7127" s="1"/>
    </row>
    <row r="7128" spans="8:9" x14ac:dyDescent="0.2">
      <c r="H7128" s="1"/>
      <c r="I7128" s="1"/>
    </row>
    <row r="7129" spans="8:9" x14ac:dyDescent="0.2">
      <c r="H7129" s="1"/>
      <c r="I7129" s="1"/>
    </row>
    <row r="7130" spans="8:9" x14ac:dyDescent="0.2">
      <c r="H7130" s="1"/>
      <c r="I7130" s="1"/>
    </row>
    <row r="7131" spans="8:9" x14ac:dyDescent="0.2">
      <c r="H7131" s="1"/>
      <c r="I7131" s="1"/>
    </row>
    <row r="7132" spans="8:9" x14ac:dyDescent="0.2">
      <c r="H7132" s="1"/>
      <c r="I7132" s="1"/>
    </row>
    <row r="7133" spans="8:9" x14ac:dyDescent="0.2">
      <c r="H7133" s="1"/>
      <c r="I7133" s="1"/>
    </row>
    <row r="7134" spans="8:9" x14ac:dyDescent="0.2">
      <c r="H7134" s="1"/>
      <c r="I7134" s="1"/>
    </row>
    <row r="7135" spans="8:9" x14ac:dyDescent="0.2">
      <c r="H7135" s="1"/>
      <c r="I7135" s="1"/>
    </row>
    <row r="7136" spans="8:9" x14ac:dyDescent="0.2">
      <c r="H7136" s="1"/>
      <c r="I7136" s="1"/>
    </row>
    <row r="7137" spans="8:9" x14ac:dyDescent="0.2">
      <c r="H7137" s="1"/>
      <c r="I7137" s="1"/>
    </row>
    <row r="7138" spans="8:9" x14ac:dyDescent="0.2">
      <c r="H7138" s="1"/>
      <c r="I7138" s="1"/>
    </row>
    <row r="7139" spans="8:9" x14ac:dyDescent="0.2">
      <c r="H7139" s="1"/>
      <c r="I7139" s="1"/>
    </row>
    <row r="7140" spans="8:9" x14ac:dyDescent="0.2">
      <c r="H7140" s="1"/>
      <c r="I7140" s="1"/>
    </row>
    <row r="7141" spans="8:9" x14ac:dyDescent="0.2">
      <c r="H7141" s="1"/>
      <c r="I7141" s="1"/>
    </row>
    <row r="7142" spans="8:9" x14ac:dyDescent="0.2">
      <c r="H7142" s="1"/>
      <c r="I7142" s="1"/>
    </row>
    <row r="7143" spans="8:9" x14ac:dyDescent="0.2">
      <c r="H7143" s="1"/>
      <c r="I7143" s="1"/>
    </row>
    <row r="7144" spans="8:9" x14ac:dyDescent="0.2">
      <c r="H7144" s="1"/>
      <c r="I7144" s="1"/>
    </row>
    <row r="7145" spans="8:9" x14ac:dyDescent="0.2">
      <c r="H7145" s="1"/>
      <c r="I7145" s="1"/>
    </row>
    <row r="7146" spans="8:9" x14ac:dyDescent="0.2">
      <c r="H7146" s="1"/>
      <c r="I7146" s="1"/>
    </row>
    <row r="7147" spans="8:9" x14ac:dyDescent="0.2">
      <c r="H7147" s="1"/>
      <c r="I7147" s="1"/>
    </row>
    <row r="7148" spans="8:9" x14ac:dyDescent="0.2">
      <c r="H7148" s="1"/>
      <c r="I7148" s="1"/>
    </row>
    <row r="7149" spans="8:9" x14ac:dyDescent="0.2">
      <c r="H7149" s="1"/>
      <c r="I7149" s="1"/>
    </row>
    <row r="7150" spans="8:9" x14ac:dyDescent="0.2">
      <c r="H7150" s="1"/>
      <c r="I7150" s="1"/>
    </row>
    <row r="7151" spans="8:9" x14ac:dyDescent="0.2">
      <c r="H7151" s="1"/>
      <c r="I7151" s="1"/>
    </row>
    <row r="7152" spans="8:9" x14ac:dyDescent="0.2">
      <c r="H7152" s="1"/>
      <c r="I7152" s="1"/>
    </row>
    <row r="7153" spans="8:9" x14ac:dyDescent="0.2">
      <c r="H7153" s="1"/>
      <c r="I7153" s="1"/>
    </row>
    <row r="7154" spans="8:9" x14ac:dyDescent="0.2">
      <c r="H7154" s="1"/>
      <c r="I7154" s="1"/>
    </row>
    <row r="7155" spans="8:9" x14ac:dyDescent="0.2">
      <c r="H7155" s="1"/>
      <c r="I7155" s="1"/>
    </row>
    <row r="7156" spans="8:9" x14ac:dyDescent="0.2">
      <c r="H7156" s="1"/>
      <c r="I7156" s="1"/>
    </row>
    <row r="7157" spans="8:9" x14ac:dyDescent="0.2">
      <c r="H7157" s="1"/>
      <c r="I7157" s="1"/>
    </row>
    <row r="7158" spans="8:9" x14ac:dyDescent="0.2">
      <c r="H7158" s="1"/>
      <c r="I7158" s="1"/>
    </row>
    <row r="7159" spans="8:9" x14ac:dyDescent="0.2">
      <c r="H7159" s="1"/>
      <c r="I7159" s="1"/>
    </row>
    <row r="7160" spans="8:9" x14ac:dyDescent="0.2">
      <c r="H7160" s="1"/>
      <c r="I7160" s="1"/>
    </row>
    <row r="7161" spans="8:9" x14ac:dyDescent="0.2">
      <c r="H7161" s="1"/>
      <c r="I7161" s="1"/>
    </row>
    <row r="7162" spans="8:9" x14ac:dyDescent="0.2">
      <c r="H7162" s="1"/>
      <c r="I7162" s="1"/>
    </row>
    <row r="7163" spans="8:9" x14ac:dyDescent="0.2">
      <c r="H7163" s="1"/>
      <c r="I7163" s="1"/>
    </row>
    <row r="7164" spans="8:9" x14ac:dyDescent="0.2">
      <c r="H7164" s="1"/>
      <c r="I7164" s="1"/>
    </row>
    <row r="7165" spans="8:9" x14ac:dyDescent="0.2">
      <c r="H7165" s="1"/>
      <c r="I7165" s="1"/>
    </row>
    <row r="7166" spans="8:9" x14ac:dyDescent="0.2">
      <c r="H7166" s="1"/>
      <c r="I7166" s="1"/>
    </row>
    <row r="7167" spans="8:9" x14ac:dyDescent="0.2">
      <c r="H7167" s="1"/>
      <c r="I7167" s="1"/>
    </row>
    <row r="7168" spans="8:9" x14ac:dyDescent="0.2">
      <c r="H7168" s="1"/>
      <c r="I7168" s="1"/>
    </row>
    <row r="7169" spans="8:9" x14ac:dyDescent="0.2">
      <c r="H7169" s="1"/>
      <c r="I7169" s="1"/>
    </row>
    <row r="7170" spans="8:9" x14ac:dyDescent="0.2">
      <c r="H7170" s="1"/>
      <c r="I7170" s="1"/>
    </row>
    <row r="7171" spans="8:9" x14ac:dyDescent="0.2">
      <c r="H7171" s="1"/>
      <c r="I7171" s="1"/>
    </row>
    <row r="7172" spans="8:9" x14ac:dyDescent="0.2">
      <c r="H7172" s="1"/>
      <c r="I7172" s="1"/>
    </row>
    <row r="7173" spans="8:9" x14ac:dyDescent="0.2">
      <c r="H7173" s="1"/>
      <c r="I7173" s="1"/>
    </row>
    <row r="7174" spans="8:9" x14ac:dyDescent="0.2">
      <c r="H7174" s="1"/>
      <c r="I7174" s="1"/>
    </row>
    <row r="7175" spans="8:9" x14ac:dyDescent="0.2">
      <c r="H7175" s="1"/>
      <c r="I7175" s="1"/>
    </row>
    <row r="7176" spans="8:9" x14ac:dyDescent="0.2">
      <c r="H7176" s="1"/>
      <c r="I7176" s="1"/>
    </row>
    <row r="7177" spans="8:9" x14ac:dyDescent="0.2">
      <c r="H7177" s="1"/>
      <c r="I7177" s="1"/>
    </row>
    <row r="7178" spans="8:9" x14ac:dyDescent="0.2">
      <c r="H7178" s="1"/>
      <c r="I7178" s="1"/>
    </row>
    <row r="7179" spans="8:9" x14ac:dyDescent="0.2">
      <c r="H7179" s="1"/>
      <c r="I7179" s="1"/>
    </row>
    <row r="7180" spans="8:9" x14ac:dyDescent="0.2">
      <c r="H7180" s="1"/>
      <c r="I7180" s="1"/>
    </row>
    <row r="7181" spans="8:9" x14ac:dyDescent="0.2">
      <c r="H7181" s="1"/>
      <c r="I7181" s="1"/>
    </row>
    <row r="7182" spans="8:9" x14ac:dyDescent="0.2">
      <c r="H7182" s="1"/>
      <c r="I7182" s="1"/>
    </row>
    <row r="7183" spans="8:9" x14ac:dyDescent="0.2">
      <c r="H7183" s="1"/>
      <c r="I7183" s="1"/>
    </row>
    <row r="7184" spans="8:9" x14ac:dyDescent="0.2">
      <c r="H7184" s="1"/>
      <c r="I7184" s="1"/>
    </row>
    <row r="7185" spans="8:9" x14ac:dyDescent="0.2">
      <c r="H7185" s="1"/>
      <c r="I7185" s="1"/>
    </row>
    <row r="7186" spans="8:9" x14ac:dyDescent="0.2">
      <c r="H7186" s="1"/>
      <c r="I7186" s="1"/>
    </row>
    <row r="7187" spans="8:9" x14ac:dyDescent="0.2">
      <c r="H7187" s="1"/>
      <c r="I7187" s="1"/>
    </row>
    <row r="7188" spans="8:9" x14ac:dyDescent="0.2">
      <c r="H7188" s="1"/>
      <c r="I7188" s="1"/>
    </row>
    <row r="7189" spans="8:9" x14ac:dyDescent="0.2">
      <c r="H7189" s="1"/>
      <c r="I7189" s="1"/>
    </row>
    <row r="7190" spans="8:9" x14ac:dyDescent="0.2">
      <c r="H7190" s="1"/>
      <c r="I7190" s="1"/>
    </row>
    <row r="7191" spans="8:9" x14ac:dyDescent="0.2">
      <c r="H7191" s="1"/>
      <c r="I7191" s="1"/>
    </row>
    <row r="7192" spans="8:9" x14ac:dyDescent="0.2">
      <c r="H7192" s="1"/>
      <c r="I7192" s="1"/>
    </row>
    <row r="7193" spans="8:9" x14ac:dyDescent="0.2">
      <c r="H7193" s="1"/>
      <c r="I7193" s="1"/>
    </row>
    <row r="7194" spans="8:9" x14ac:dyDescent="0.2">
      <c r="H7194" s="1"/>
      <c r="I7194" s="1"/>
    </row>
    <row r="7195" spans="8:9" x14ac:dyDescent="0.2">
      <c r="H7195" s="1"/>
      <c r="I7195" s="1"/>
    </row>
    <row r="7196" spans="8:9" x14ac:dyDescent="0.2">
      <c r="H7196" s="1"/>
      <c r="I7196" s="1"/>
    </row>
    <row r="7197" spans="8:9" x14ac:dyDescent="0.2">
      <c r="H7197" s="1"/>
      <c r="I7197" s="1"/>
    </row>
    <row r="7198" spans="8:9" x14ac:dyDescent="0.2">
      <c r="H7198" s="1"/>
      <c r="I7198" s="1"/>
    </row>
    <row r="7199" spans="8:9" x14ac:dyDescent="0.2">
      <c r="H7199" s="1"/>
      <c r="I7199" s="1"/>
    </row>
    <row r="7200" spans="8:9" x14ac:dyDescent="0.2">
      <c r="H7200" s="1"/>
      <c r="I7200" s="1"/>
    </row>
    <row r="7201" spans="8:9" x14ac:dyDescent="0.2">
      <c r="H7201" s="1"/>
      <c r="I7201" s="1"/>
    </row>
    <row r="7202" spans="8:9" x14ac:dyDescent="0.2">
      <c r="H7202" s="1"/>
      <c r="I7202" s="1"/>
    </row>
    <row r="7203" spans="8:9" x14ac:dyDescent="0.2">
      <c r="H7203" s="1"/>
      <c r="I7203" s="1"/>
    </row>
    <row r="7204" spans="8:9" x14ac:dyDescent="0.2">
      <c r="H7204" s="1"/>
      <c r="I7204" s="1"/>
    </row>
    <row r="7205" spans="8:9" x14ac:dyDescent="0.2">
      <c r="H7205" s="1"/>
      <c r="I7205" s="1"/>
    </row>
    <row r="7206" spans="8:9" x14ac:dyDescent="0.2">
      <c r="H7206" s="1"/>
      <c r="I7206" s="1"/>
    </row>
    <row r="7207" spans="8:9" x14ac:dyDescent="0.2">
      <c r="H7207" s="1"/>
      <c r="I7207" s="1"/>
    </row>
    <row r="7208" spans="8:9" x14ac:dyDescent="0.2">
      <c r="H7208" s="1"/>
      <c r="I7208" s="1"/>
    </row>
    <row r="7209" spans="8:9" x14ac:dyDescent="0.2">
      <c r="H7209" s="1"/>
      <c r="I7209" s="1"/>
    </row>
    <row r="7210" spans="8:9" x14ac:dyDescent="0.2">
      <c r="H7210" s="1"/>
      <c r="I7210" s="1"/>
    </row>
    <row r="7211" spans="8:9" x14ac:dyDescent="0.2">
      <c r="H7211" s="1"/>
      <c r="I7211" s="1"/>
    </row>
    <row r="7212" spans="8:9" x14ac:dyDescent="0.2">
      <c r="H7212" s="1"/>
      <c r="I7212" s="1"/>
    </row>
    <row r="7213" spans="8:9" x14ac:dyDescent="0.2">
      <c r="H7213" s="1"/>
      <c r="I7213" s="1"/>
    </row>
    <row r="7214" spans="8:9" x14ac:dyDescent="0.2">
      <c r="H7214" s="1"/>
      <c r="I7214" s="1"/>
    </row>
    <row r="7215" spans="8:9" x14ac:dyDescent="0.2">
      <c r="H7215" s="1"/>
      <c r="I7215" s="1"/>
    </row>
    <row r="7216" spans="8:9" x14ac:dyDescent="0.2">
      <c r="H7216" s="1"/>
      <c r="I7216" s="1"/>
    </row>
    <row r="7217" spans="8:9" x14ac:dyDescent="0.2">
      <c r="H7217" s="1"/>
      <c r="I7217" s="1"/>
    </row>
    <row r="7218" spans="8:9" x14ac:dyDescent="0.2">
      <c r="H7218" s="1"/>
      <c r="I7218" s="1"/>
    </row>
    <row r="7219" spans="8:9" x14ac:dyDescent="0.2">
      <c r="H7219" s="1"/>
      <c r="I7219" s="1"/>
    </row>
    <row r="7220" spans="8:9" x14ac:dyDescent="0.2">
      <c r="H7220" s="1"/>
      <c r="I7220" s="1"/>
    </row>
    <row r="7221" spans="8:9" x14ac:dyDescent="0.2">
      <c r="H7221" s="1"/>
      <c r="I7221" s="1"/>
    </row>
    <row r="7222" spans="8:9" x14ac:dyDescent="0.2">
      <c r="H7222" s="1"/>
      <c r="I7222" s="1"/>
    </row>
    <row r="7223" spans="8:9" x14ac:dyDescent="0.2">
      <c r="H7223" s="1"/>
      <c r="I7223" s="1"/>
    </row>
    <row r="7224" spans="8:9" x14ac:dyDescent="0.2">
      <c r="H7224" s="1"/>
      <c r="I7224" s="1"/>
    </row>
    <row r="7225" spans="8:9" x14ac:dyDescent="0.2">
      <c r="H7225" s="1"/>
      <c r="I7225" s="1"/>
    </row>
    <row r="7226" spans="8:9" x14ac:dyDescent="0.2">
      <c r="H7226" s="1"/>
      <c r="I7226" s="1"/>
    </row>
    <row r="7227" spans="8:9" x14ac:dyDescent="0.2">
      <c r="H7227" s="1"/>
      <c r="I7227" s="1"/>
    </row>
    <row r="7228" spans="8:9" x14ac:dyDescent="0.2">
      <c r="H7228" s="1"/>
      <c r="I7228" s="1"/>
    </row>
    <row r="7229" spans="8:9" x14ac:dyDescent="0.2">
      <c r="H7229" s="1"/>
      <c r="I7229" s="1"/>
    </row>
    <row r="7230" spans="8:9" x14ac:dyDescent="0.2">
      <c r="H7230" s="1"/>
      <c r="I7230" s="1"/>
    </row>
    <row r="7231" spans="8:9" x14ac:dyDescent="0.2">
      <c r="H7231" s="1"/>
      <c r="I7231" s="1"/>
    </row>
    <row r="7232" spans="8:9" x14ac:dyDescent="0.2">
      <c r="H7232" s="1"/>
      <c r="I7232" s="1"/>
    </row>
    <row r="7233" spans="8:9" x14ac:dyDescent="0.2">
      <c r="H7233" s="1"/>
      <c r="I7233" s="1"/>
    </row>
    <row r="7234" spans="8:9" x14ac:dyDescent="0.2">
      <c r="H7234" s="1"/>
      <c r="I7234" s="1"/>
    </row>
    <row r="7235" spans="8:9" x14ac:dyDescent="0.2">
      <c r="H7235" s="1"/>
      <c r="I7235" s="1"/>
    </row>
    <row r="7236" spans="8:9" x14ac:dyDescent="0.2">
      <c r="H7236" s="1"/>
      <c r="I7236" s="1"/>
    </row>
    <row r="7237" spans="8:9" x14ac:dyDescent="0.2">
      <c r="H7237" s="1"/>
      <c r="I7237" s="1"/>
    </row>
    <row r="7238" spans="8:9" x14ac:dyDescent="0.2">
      <c r="H7238" s="1"/>
      <c r="I7238" s="1"/>
    </row>
    <row r="7239" spans="8:9" x14ac:dyDescent="0.2">
      <c r="H7239" s="1"/>
      <c r="I7239" s="1"/>
    </row>
    <row r="7240" spans="8:9" x14ac:dyDescent="0.2">
      <c r="H7240" s="1"/>
      <c r="I7240" s="1"/>
    </row>
    <row r="7241" spans="8:9" x14ac:dyDescent="0.2">
      <c r="H7241" s="1"/>
      <c r="I7241" s="1"/>
    </row>
    <row r="7242" spans="8:9" x14ac:dyDescent="0.2">
      <c r="H7242" s="1"/>
      <c r="I7242" s="1"/>
    </row>
    <row r="7243" spans="8:9" x14ac:dyDescent="0.2">
      <c r="H7243" s="1"/>
      <c r="I7243" s="1"/>
    </row>
    <row r="7244" spans="8:9" x14ac:dyDescent="0.2">
      <c r="H7244" s="1"/>
      <c r="I7244" s="1"/>
    </row>
    <row r="7245" spans="8:9" x14ac:dyDescent="0.2">
      <c r="H7245" s="1"/>
      <c r="I7245" s="1"/>
    </row>
    <row r="7246" spans="8:9" x14ac:dyDescent="0.2">
      <c r="H7246" s="1"/>
      <c r="I7246" s="1"/>
    </row>
    <row r="7247" spans="8:9" x14ac:dyDescent="0.2">
      <c r="H7247" s="1"/>
      <c r="I7247" s="1"/>
    </row>
    <row r="7248" spans="8:9" x14ac:dyDescent="0.2">
      <c r="H7248" s="1"/>
      <c r="I7248" s="1"/>
    </row>
    <row r="7249" spans="8:9" x14ac:dyDescent="0.2">
      <c r="H7249" s="1"/>
      <c r="I7249" s="1"/>
    </row>
    <row r="7250" spans="8:9" x14ac:dyDescent="0.2">
      <c r="H7250" s="1"/>
      <c r="I7250" s="1"/>
    </row>
    <row r="7251" spans="8:9" x14ac:dyDescent="0.2">
      <c r="H7251" s="1"/>
      <c r="I7251" s="1"/>
    </row>
    <row r="7252" spans="8:9" x14ac:dyDescent="0.2">
      <c r="H7252" s="1"/>
      <c r="I7252" s="1"/>
    </row>
    <row r="7253" spans="8:9" x14ac:dyDescent="0.2">
      <c r="H7253" s="1"/>
      <c r="I7253" s="1"/>
    </row>
    <row r="7254" spans="8:9" x14ac:dyDescent="0.2">
      <c r="H7254" s="1"/>
      <c r="I7254" s="1"/>
    </row>
    <row r="7255" spans="8:9" x14ac:dyDescent="0.2">
      <c r="H7255" s="1"/>
      <c r="I7255" s="1"/>
    </row>
    <row r="7256" spans="8:9" x14ac:dyDescent="0.2">
      <c r="H7256" s="1"/>
      <c r="I7256" s="1"/>
    </row>
    <row r="7257" spans="8:9" x14ac:dyDescent="0.2">
      <c r="H7257" s="1"/>
      <c r="I7257" s="1"/>
    </row>
    <row r="7258" spans="8:9" x14ac:dyDescent="0.2">
      <c r="H7258" s="1"/>
      <c r="I7258" s="1"/>
    </row>
    <row r="7259" spans="8:9" x14ac:dyDescent="0.2">
      <c r="H7259" s="1"/>
      <c r="I7259" s="1"/>
    </row>
    <row r="7260" spans="8:9" x14ac:dyDescent="0.2">
      <c r="H7260" s="1"/>
      <c r="I7260" s="1"/>
    </row>
    <row r="7261" spans="8:9" x14ac:dyDescent="0.2">
      <c r="H7261" s="1"/>
      <c r="I7261" s="1"/>
    </row>
    <row r="7262" spans="8:9" x14ac:dyDescent="0.2">
      <c r="H7262" s="1"/>
      <c r="I7262" s="1"/>
    </row>
    <row r="7263" spans="8:9" x14ac:dyDescent="0.2">
      <c r="H7263" s="1"/>
      <c r="I7263" s="1"/>
    </row>
    <row r="7264" spans="8:9" x14ac:dyDescent="0.2">
      <c r="H7264" s="1"/>
      <c r="I7264" s="1"/>
    </row>
    <row r="7265" spans="8:9" x14ac:dyDescent="0.2">
      <c r="H7265" s="1"/>
      <c r="I7265" s="1"/>
    </row>
    <row r="7266" spans="8:9" x14ac:dyDescent="0.2">
      <c r="H7266" s="1"/>
      <c r="I7266" s="1"/>
    </row>
    <row r="7267" spans="8:9" x14ac:dyDescent="0.2">
      <c r="H7267" s="1"/>
      <c r="I7267" s="1"/>
    </row>
    <row r="7268" spans="8:9" x14ac:dyDescent="0.2">
      <c r="H7268" s="1"/>
      <c r="I7268" s="1"/>
    </row>
    <row r="7269" spans="8:9" x14ac:dyDescent="0.2">
      <c r="H7269" s="1"/>
      <c r="I7269" s="1"/>
    </row>
    <row r="7270" spans="8:9" x14ac:dyDescent="0.2">
      <c r="H7270" s="1"/>
      <c r="I7270" s="1"/>
    </row>
    <row r="7271" spans="8:9" x14ac:dyDescent="0.2">
      <c r="H7271" s="1"/>
      <c r="I7271" s="1"/>
    </row>
    <row r="7272" spans="8:9" x14ac:dyDescent="0.2">
      <c r="H7272" s="1"/>
      <c r="I7272" s="1"/>
    </row>
    <row r="7273" spans="8:9" x14ac:dyDescent="0.2">
      <c r="H7273" s="1"/>
      <c r="I7273" s="1"/>
    </row>
    <row r="7274" spans="8:9" x14ac:dyDescent="0.2">
      <c r="H7274" s="1"/>
      <c r="I7274" s="1"/>
    </row>
    <row r="7275" spans="8:9" x14ac:dyDescent="0.2">
      <c r="H7275" s="1"/>
      <c r="I7275" s="1"/>
    </row>
    <row r="7276" spans="8:9" x14ac:dyDescent="0.2">
      <c r="H7276" s="1"/>
      <c r="I7276" s="1"/>
    </row>
    <row r="7277" spans="8:9" x14ac:dyDescent="0.2">
      <c r="H7277" s="1"/>
      <c r="I7277" s="1"/>
    </row>
    <row r="7278" spans="8:9" x14ac:dyDescent="0.2">
      <c r="H7278" s="1"/>
      <c r="I7278" s="1"/>
    </row>
    <row r="7279" spans="8:9" x14ac:dyDescent="0.2">
      <c r="H7279" s="1"/>
      <c r="I7279" s="1"/>
    </row>
    <row r="7280" spans="8:9" x14ac:dyDescent="0.2">
      <c r="H7280" s="1"/>
      <c r="I7280" s="1"/>
    </row>
    <row r="7281" spans="8:9" x14ac:dyDescent="0.2">
      <c r="H7281" s="1"/>
      <c r="I7281" s="1"/>
    </row>
    <row r="7282" spans="8:9" x14ac:dyDescent="0.2">
      <c r="H7282" s="1"/>
      <c r="I7282" s="1"/>
    </row>
    <row r="7283" spans="8:9" x14ac:dyDescent="0.2">
      <c r="H7283" s="1"/>
      <c r="I7283" s="1"/>
    </row>
    <row r="7284" spans="8:9" x14ac:dyDescent="0.2">
      <c r="H7284" s="1"/>
      <c r="I7284" s="1"/>
    </row>
    <row r="7285" spans="8:9" x14ac:dyDescent="0.2">
      <c r="H7285" s="1"/>
      <c r="I7285" s="1"/>
    </row>
    <row r="7286" spans="8:9" x14ac:dyDescent="0.2">
      <c r="H7286" s="1"/>
      <c r="I7286" s="1"/>
    </row>
    <row r="7287" spans="8:9" x14ac:dyDescent="0.2">
      <c r="H7287" s="1"/>
      <c r="I7287" s="1"/>
    </row>
    <row r="7288" spans="8:9" x14ac:dyDescent="0.2">
      <c r="H7288" s="1"/>
      <c r="I7288" s="1"/>
    </row>
    <row r="7289" spans="8:9" x14ac:dyDescent="0.2">
      <c r="H7289" s="1"/>
      <c r="I7289" s="1"/>
    </row>
    <row r="7290" spans="8:9" x14ac:dyDescent="0.2">
      <c r="H7290" s="1"/>
      <c r="I7290" s="1"/>
    </row>
    <row r="7291" spans="8:9" x14ac:dyDescent="0.2">
      <c r="H7291" s="1"/>
      <c r="I7291" s="1"/>
    </row>
    <row r="7292" spans="8:9" x14ac:dyDescent="0.2">
      <c r="H7292" s="1"/>
      <c r="I7292" s="1"/>
    </row>
    <row r="7293" spans="8:9" x14ac:dyDescent="0.2">
      <c r="H7293" s="1"/>
      <c r="I7293" s="1"/>
    </row>
    <row r="7294" spans="8:9" x14ac:dyDescent="0.2">
      <c r="H7294" s="1"/>
      <c r="I7294" s="1"/>
    </row>
    <row r="7295" spans="8:9" x14ac:dyDescent="0.2">
      <c r="H7295" s="1"/>
      <c r="I7295" s="1"/>
    </row>
    <row r="7296" spans="8:9" x14ac:dyDescent="0.2">
      <c r="H7296" s="1"/>
      <c r="I7296" s="1"/>
    </row>
    <row r="7297" spans="8:9" x14ac:dyDescent="0.2">
      <c r="H7297" s="1"/>
      <c r="I7297" s="1"/>
    </row>
    <row r="7298" spans="8:9" x14ac:dyDescent="0.2">
      <c r="H7298" s="1"/>
      <c r="I7298" s="1"/>
    </row>
    <row r="7299" spans="8:9" x14ac:dyDescent="0.2">
      <c r="H7299" s="1"/>
      <c r="I7299" s="1"/>
    </row>
    <row r="7300" spans="8:9" x14ac:dyDescent="0.2">
      <c r="H7300" s="1"/>
      <c r="I7300" s="1"/>
    </row>
    <row r="7301" spans="8:9" x14ac:dyDescent="0.2">
      <c r="H7301" s="1"/>
      <c r="I7301" s="1"/>
    </row>
    <row r="7302" spans="8:9" x14ac:dyDescent="0.2">
      <c r="H7302" s="1"/>
      <c r="I7302" s="1"/>
    </row>
    <row r="7303" spans="8:9" x14ac:dyDescent="0.2">
      <c r="H7303" s="1"/>
      <c r="I7303" s="1"/>
    </row>
    <row r="7304" spans="8:9" x14ac:dyDescent="0.2">
      <c r="H7304" s="1"/>
      <c r="I7304" s="1"/>
    </row>
    <row r="7305" spans="8:9" x14ac:dyDescent="0.2">
      <c r="H7305" s="1"/>
      <c r="I7305" s="1"/>
    </row>
    <row r="7306" spans="8:9" x14ac:dyDescent="0.2">
      <c r="H7306" s="1"/>
      <c r="I7306" s="1"/>
    </row>
    <row r="7307" spans="8:9" x14ac:dyDescent="0.2">
      <c r="H7307" s="1"/>
      <c r="I7307" s="1"/>
    </row>
    <row r="7308" spans="8:9" x14ac:dyDescent="0.2">
      <c r="H7308" s="1"/>
      <c r="I7308" s="1"/>
    </row>
    <row r="7309" spans="8:9" x14ac:dyDescent="0.2">
      <c r="H7309" s="1"/>
      <c r="I7309" s="1"/>
    </row>
    <row r="7310" spans="8:9" x14ac:dyDescent="0.2">
      <c r="H7310" s="1"/>
      <c r="I7310" s="1"/>
    </row>
    <row r="7311" spans="8:9" x14ac:dyDescent="0.2">
      <c r="H7311" s="1"/>
      <c r="I7311" s="1"/>
    </row>
    <row r="7312" spans="8:9" x14ac:dyDescent="0.2">
      <c r="H7312" s="1"/>
      <c r="I7312" s="1"/>
    </row>
    <row r="7313" spans="8:9" x14ac:dyDescent="0.2">
      <c r="H7313" s="1"/>
      <c r="I7313" s="1"/>
    </row>
    <row r="7314" spans="8:9" x14ac:dyDescent="0.2">
      <c r="H7314" s="1"/>
      <c r="I7314" s="1"/>
    </row>
    <row r="7315" spans="8:9" x14ac:dyDescent="0.2">
      <c r="H7315" s="1"/>
      <c r="I7315" s="1"/>
    </row>
    <row r="7316" spans="8:9" x14ac:dyDescent="0.2">
      <c r="H7316" s="1"/>
      <c r="I7316" s="1"/>
    </row>
    <row r="7317" spans="8:9" x14ac:dyDescent="0.2">
      <c r="H7317" s="1"/>
      <c r="I7317" s="1"/>
    </row>
    <row r="7318" spans="8:9" x14ac:dyDescent="0.2">
      <c r="H7318" s="1"/>
      <c r="I7318" s="1"/>
    </row>
    <row r="7319" spans="8:9" x14ac:dyDescent="0.2">
      <c r="H7319" s="1"/>
      <c r="I7319" s="1"/>
    </row>
    <row r="7320" spans="8:9" x14ac:dyDescent="0.2">
      <c r="H7320" s="1"/>
      <c r="I7320" s="1"/>
    </row>
    <row r="7321" spans="8:9" x14ac:dyDescent="0.2">
      <c r="H7321" s="1"/>
      <c r="I7321" s="1"/>
    </row>
    <row r="7322" spans="8:9" x14ac:dyDescent="0.2">
      <c r="H7322" s="1"/>
      <c r="I7322" s="1"/>
    </row>
    <row r="7323" spans="8:9" x14ac:dyDescent="0.2">
      <c r="H7323" s="1"/>
      <c r="I7323" s="1"/>
    </row>
    <row r="7324" spans="8:9" x14ac:dyDescent="0.2">
      <c r="H7324" s="1"/>
      <c r="I7324" s="1"/>
    </row>
    <row r="7325" spans="8:9" x14ac:dyDescent="0.2">
      <c r="H7325" s="1"/>
      <c r="I7325" s="1"/>
    </row>
    <row r="7326" spans="8:9" x14ac:dyDescent="0.2">
      <c r="H7326" s="1"/>
      <c r="I7326" s="1"/>
    </row>
    <row r="7327" spans="8:9" x14ac:dyDescent="0.2">
      <c r="H7327" s="1"/>
      <c r="I7327" s="1"/>
    </row>
    <row r="7328" spans="8:9" x14ac:dyDescent="0.2">
      <c r="H7328" s="1"/>
      <c r="I7328" s="1"/>
    </row>
    <row r="7329" spans="8:9" x14ac:dyDescent="0.2">
      <c r="H7329" s="1"/>
      <c r="I7329" s="1"/>
    </row>
    <row r="7330" spans="8:9" x14ac:dyDescent="0.2">
      <c r="H7330" s="1"/>
      <c r="I7330" s="1"/>
    </row>
    <row r="7331" spans="8:9" x14ac:dyDescent="0.2">
      <c r="H7331" s="1"/>
      <c r="I7331" s="1"/>
    </row>
    <row r="7332" spans="8:9" x14ac:dyDescent="0.2">
      <c r="H7332" s="1"/>
      <c r="I7332" s="1"/>
    </row>
    <row r="7333" spans="8:9" x14ac:dyDescent="0.2">
      <c r="H7333" s="1"/>
      <c r="I7333" s="1"/>
    </row>
    <row r="7334" spans="8:9" x14ac:dyDescent="0.2">
      <c r="H7334" s="1"/>
      <c r="I7334" s="1"/>
    </row>
    <row r="7335" spans="8:9" x14ac:dyDescent="0.2">
      <c r="H7335" s="1"/>
      <c r="I7335" s="1"/>
    </row>
    <row r="7336" spans="8:9" x14ac:dyDescent="0.2">
      <c r="H7336" s="1"/>
      <c r="I7336" s="1"/>
    </row>
    <row r="7337" spans="8:9" x14ac:dyDescent="0.2">
      <c r="H7337" s="1"/>
      <c r="I7337" s="1"/>
    </row>
    <row r="7338" spans="8:9" x14ac:dyDescent="0.2">
      <c r="H7338" s="1"/>
      <c r="I7338" s="1"/>
    </row>
    <row r="7339" spans="8:9" x14ac:dyDescent="0.2">
      <c r="H7339" s="1"/>
      <c r="I7339" s="1"/>
    </row>
    <row r="7340" spans="8:9" x14ac:dyDescent="0.2">
      <c r="H7340" s="1"/>
      <c r="I7340" s="1"/>
    </row>
    <row r="7341" spans="8:9" x14ac:dyDescent="0.2">
      <c r="H7341" s="1"/>
      <c r="I7341" s="1"/>
    </row>
    <row r="7342" spans="8:9" x14ac:dyDescent="0.2">
      <c r="H7342" s="1"/>
      <c r="I7342" s="1"/>
    </row>
    <row r="7343" spans="8:9" x14ac:dyDescent="0.2">
      <c r="H7343" s="1"/>
      <c r="I7343" s="1"/>
    </row>
    <row r="7344" spans="8:9" x14ac:dyDescent="0.2">
      <c r="H7344" s="1"/>
      <c r="I7344" s="1"/>
    </row>
    <row r="7345" spans="8:9" x14ac:dyDescent="0.2">
      <c r="H7345" s="1"/>
      <c r="I7345" s="1"/>
    </row>
    <row r="7346" spans="8:9" x14ac:dyDescent="0.2">
      <c r="H7346" s="1"/>
      <c r="I7346" s="1"/>
    </row>
    <row r="7347" spans="8:9" x14ac:dyDescent="0.2">
      <c r="H7347" s="1"/>
      <c r="I7347" s="1"/>
    </row>
    <row r="7348" spans="8:9" x14ac:dyDescent="0.2">
      <c r="H7348" s="1"/>
      <c r="I7348" s="1"/>
    </row>
    <row r="7349" spans="8:9" x14ac:dyDescent="0.2">
      <c r="H7349" s="1"/>
      <c r="I7349" s="1"/>
    </row>
    <row r="7350" spans="8:9" x14ac:dyDescent="0.2">
      <c r="H7350" s="1"/>
      <c r="I7350" s="1"/>
    </row>
    <row r="7351" spans="8:9" x14ac:dyDescent="0.2">
      <c r="H7351" s="1"/>
      <c r="I7351" s="1"/>
    </row>
    <row r="7352" spans="8:9" x14ac:dyDescent="0.2">
      <c r="H7352" s="1"/>
      <c r="I7352" s="1"/>
    </row>
    <row r="7353" spans="8:9" x14ac:dyDescent="0.2">
      <c r="H7353" s="1"/>
      <c r="I7353" s="1"/>
    </row>
    <row r="7354" spans="8:9" x14ac:dyDescent="0.2">
      <c r="H7354" s="1"/>
      <c r="I7354" s="1"/>
    </row>
    <row r="7355" spans="8:9" x14ac:dyDescent="0.2">
      <c r="H7355" s="1"/>
      <c r="I7355" s="1"/>
    </row>
    <row r="7356" spans="8:9" x14ac:dyDescent="0.2">
      <c r="H7356" s="1"/>
      <c r="I7356" s="1"/>
    </row>
    <row r="7357" spans="8:9" x14ac:dyDescent="0.2">
      <c r="H7357" s="1"/>
      <c r="I7357" s="1"/>
    </row>
    <row r="7358" spans="8:9" x14ac:dyDescent="0.2">
      <c r="H7358" s="1"/>
      <c r="I7358" s="1"/>
    </row>
    <row r="7359" spans="8:9" x14ac:dyDescent="0.2">
      <c r="H7359" s="1"/>
      <c r="I7359" s="1"/>
    </row>
    <row r="7360" spans="8:9" x14ac:dyDescent="0.2">
      <c r="H7360" s="1"/>
      <c r="I7360" s="1"/>
    </row>
    <row r="7361" spans="8:9" x14ac:dyDescent="0.2">
      <c r="H7361" s="1"/>
      <c r="I7361" s="1"/>
    </row>
    <row r="7362" spans="8:9" x14ac:dyDescent="0.2">
      <c r="H7362" s="1"/>
      <c r="I7362" s="1"/>
    </row>
    <row r="7363" spans="8:9" x14ac:dyDescent="0.2">
      <c r="H7363" s="1"/>
      <c r="I7363" s="1"/>
    </row>
    <row r="7364" spans="8:9" x14ac:dyDescent="0.2">
      <c r="H7364" s="1"/>
      <c r="I7364" s="1"/>
    </row>
    <row r="7365" spans="8:9" x14ac:dyDescent="0.2">
      <c r="H7365" s="1"/>
      <c r="I7365" s="1"/>
    </row>
    <row r="7366" spans="8:9" x14ac:dyDescent="0.2">
      <c r="H7366" s="1"/>
      <c r="I7366" s="1"/>
    </row>
    <row r="7367" spans="8:9" x14ac:dyDescent="0.2">
      <c r="H7367" s="1"/>
      <c r="I7367" s="1"/>
    </row>
    <row r="7368" spans="8:9" x14ac:dyDescent="0.2">
      <c r="H7368" s="1"/>
      <c r="I7368" s="1"/>
    </row>
    <row r="7369" spans="8:9" x14ac:dyDescent="0.2">
      <c r="H7369" s="1"/>
      <c r="I7369" s="1"/>
    </row>
    <row r="7370" spans="8:9" x14ac:dyDescent="0.2">
      <c r="H7370" s="1"/>
      <c r="I7370" s="1"/>
    </row>
    <row r="7371" spans="8:9" x14ac:dyDescent="0.2">
      <c r="H7371" s="1"/>
      <c r="I7371" s="1"/>
    </row>
    <row r="7372" spans="8:9" x14ac:dyDescent="0.2">
      <c r="H7372" s="1"/>
      <c r="I7372" s="1"/>
    </row>
    <row r="7373" spans="8:9" x14ac:dyDescent="0.2">
      <c r="H7373" s="1"/>
      <c r="I7373" s="1"/>
    </row>
    <row r="7374" spans="8:9" x14ac:dyDescent="0.2">
      <c r="H7374" s="1"/>
      <c r="I7374" s="1"/>
    </row>
    <row r="7375" spans="8:9" x14ac:dyDescent="0.2">
      <c r="H7375" s="1"/>
      <c r="I7375" s="1"/>
    </row>
    <row r="7376" spans="8:9" x14ac:dyDescent="0.2">
      <c r="H7376" s="1"/>
      <c r="I7376" s="1"/>
    </row>
    <row r="7377" spans="8:9" x14ac:dyDescent="0.2">
      <c r="H7377" s="1"/>
      <c r="I7377" s="1"/>
    </row>
    <row r="7378" spans="8:9" x14ac:dyDescent="0.2">
      <c r="H7378" s="1"/>
      <c r="I7378" s="1"/>
    </row>
    <row r="7379" spans="8:9" x14ac:dyDescent="0.2">
      <c r="H7379" s="1"/>
      <c r="I7379" s="1"/>
    </row>
    <row r="7380" spans="8:9" x14ac:dyDescent="0.2">
      <c r="H7380" s="1"/>
      <c r="I7380" s="1"/>
    </row>
    <row r="7381" spans="8:9" x14ac:dyDescent="0.2">
      <c r="H7381" s="1"/>
      <c r="I7381" s="1"/>
    </row>
    <row r="7382" spans="8:9" x14ac:dyDescent="0.2">
      <c r="H7382" s="1"/>
      <c r="I7382" s="1"/>
    </row>
    <row r="7383" spans="8:9" x14ac:dyDescent="0.2">
      <c r="H7383" s="1"/>
      <c r="I7383" s="1"/>
    </row>
    <row r="7384" spans="8:9" x14ac:dyDescent="0.2">
      <c r="H7384" s="1"/>
      <c r="I7384" s="1"/>
    </row>
    <row r="7385" spans="8:9" x14ac:dyDescent="0.2">
      <c r="H7385" s="1"/>
      <c r="I7385" s="1"/>
    </row>
    <row r="7386" spans="8:9" x14ac:dyDescent="0.2">
      <c r="H7386" s="1"/>
      <c r="I7386" s="1"/>
    </row>
    <row r="7387" spans="8:9" x14ac:dyDescent="0.2">
      <c r="H7387" s="1"/>
      <c r="I7387" s="1"/>
    </row>
    <row r="7388" spans="8:9" x14ac:dyDescent="0.2">
      <c r="H7388" s="1"/>
      <c r="I7388" s="1"/>
    </row>
    <row r="7389" spans="8:9" x14ac:dyDescent="0.2">
      <c r="H7389" s="1"/>
      <c r="I7389" s="1"/>
    </row>
    <row r="7390" spans="8:9" x14ac:dyDescent="0.2">
      <c r="H7390" s="1"/>
      <c r="I7390" s="1"/>
    </row>
    <row r="7391" spans="8:9" x14ac:dyDescent="0.2">
      <c r="H7391" s="1"/>
      <c r="I7391" s="1"/>
    </row>
    <row r="7392" spans="8:9" x14ac:dyDescent="0.2">
      <c r="H7392" s="1"/>
      <c r="I7392" s="1"/>
    </row>
    <row r="7393" spans="8:9" x14ac:dyDescent="0.2">
      <c r="H7393" s="1"/>
      <c r="I7393" s="1"/>
    </row>
    <row r="7394" spans="8:9" x14ac:dyDescent="0.2">
      <c r="H7394" s="1"/>
      <c r="I7394" s="1"/>
    </row>
    <row r="7395" spans="8:9" x14ac:dyDescent="0.2">
      <c r="H7395" s="1"/>
      <c r="I7395" s="1"/>
    </row>
    <row r="7396" spans="8:9" x14ac:dyDescent="0.2">
      <c r="H7396" s="1"/>
      <c r="I7396" s="1"/>
    </row>
    <row r="7397" spans="8:9" x14ac:dyDescent="0.2">
      <c r="H7397" s="1"/>
      <c r="I7397" s="1"/>
    </row>
    <row r="7398" spans="8:9" x14ac:dyDescent="0.2">
      <c r="H7398" s="1"/>
      <c r="I7398" s="1"/>
    </row>
    <row r="7399" spans="8:9" x14ac:dyDescent="0.2">
      <c r="H7399" s="1"/>
      <c r="I7399" s="1"/>
    </row>
    <row r="7400" spans="8:9" x14ac:dyDescent="0.2">
      <c r="H7400" s="1"/>
      <c r="I7400" s="1"/>
    </row>
    <row r="7401" spans="8:9" x14ac:dyDescent="0.2">
      <c r="H7401" s="1"/>
      <c r="I7401" s="1"/>
    </row>
    <row r="7402" spans="8:9" x14ac:dyDescent="0.2">
      <c r="H7402" s="1"/>
      <c r="I7402" s="1"/>
    </row>
    <row r="7403" spans="8:9" x14ac:dyDescent="0.2">
      <c r="H7403" s="1"/>
      <c r="I7403" s="1"/>
    </row>
    <row r="7404" spans="8:9" x14ac:dyDescent="0.2">
      <c r="H7404" s="1"/>
      <c r="I7404" s="1"/>
    </row>
    <row r="7405" spans="8:9" x14ac:dyDescent="0.2">
      <c r="H7405" s="1"/>
      <c r="I7405" s="1"/>
    </row>
    <row r="7406" spans="8:9" x14ac:dyDescent="0.2">
      <c r="H7406" s="1"/>
      <c r="I7406" s="1"/>
    </row>
    <row r="7407" spans="8:9" x14ac:dyDescent="0.2">
      <c r="H7407" s="1"/>
      <c r="I7407" s="1"/>
    </row>
    <row r="7408" spans="8:9" x14ac:dyDescent="0.2">
      <c r="H7408" s="1"/>
      <c r="I7408" s="1"/>
    </row>
    <row r="7409" spans="8:9" x14ac:dyDescent="0.2">
      <c r="H7409" s="1"/>
      <c r="I7409" s="1"/>
    </row>
    <row r="7410" spans="8:9" x14ac:dyDescent="0.2">
      <c r="H7410" s="1"/>
      <c r="I7410" s="1"/>
    </row>
    <row r="7411" spans="8:9" x14ac:dyDescent="0.2">
      <c r="H7411" s="1"/>
      <c r="I7411" s="1"/>
    </row>
    <row r="7412" spans="8:9" x14ac:dyDescent="0.2">
      <c r="H7412" s="1"/>
      <c r="I7412" s="1"/>
    </row>
    <row r="7413" spans="8:9" x14ac:dyDescent="0.2">
      <c r="H7413" s="1"/>
      <c r="I7413" s="1"/>
    </row>
    <row r="7414" spans="8:9" x14ac:dyDescent="0.2">
      <c r="H7414" s="1"/>
      <c r="I7414" s="1"/>
    </row>
    <row r="7415" spans="8:9" x14ac:dyDescent="0.2">
      <c r="H7415" s="1"/>
      <c r="I7415" s="1"/>
    </row>
    <row r="7416" spans="8:9" x14ac:dyDescent="0.2">
      <c r="H7416" s="1"/>
      <c r="I7416" s="1"/>
    </row>
    <row r="7417" spans="8:9" x14ac:dyDescent="0.2">
      <c r="H7417" s="1"/>
      <c r="I7417" s="1"/>
    </row>
    <row r="7418" spans="8:9" x14ac:dyDescent="0.2">
      <c r="H7418" s="1"/>
      <c r="I7418" s="1"/>
    </row>
    <row r="7419" spans="8:9" x14ac:dyDescent="0.2">
      <c r="H7419" s="1"/>
      <c r="I7419" s="1"/>
    </row>
    <row r="7420" spans="8:9" x14ac:dyDescent="0.2">
      <c r="H7420" s="1"/>
      <c r="I7420" s="1"/>
    </row>
    <row r="7421" spans="8:9" x14ac:dyDescent="0.2">
      <c r="H7421" s="1"/>
      <c r="I7421" s="1"/>
    </row>
    <row r="7422" spans="8:9" x14ac:dyDescent="0.2">
      <c r="H7422" s="1"/>
      <c r="I7422" s="1"/>
    </row>
    <row r="7423" spans="8:9" x14ac:dyDescent="0.2">
      <c r="H7423" s="1"/>
      <c r="I7423" s="1"/>
    </row>
    <row r="7424" spans="8:9" x14ac:dyDescent="0.2">
      <c r="H7424" s="1"/>
      <c r="I7424" s="1"/>
    </row>
    <row r="7425" spans="8:9" x14ac:dyDescent="0.2">
      <c r="H7425" s="1"/>
      <c r="I7425" s="1"/>
    </row>
    <row r="7426" spans="8:9" x14ac:dyDescent="0.2">
      <c r="H7426" s="1"/>
      <c r="I7426" s="1"/>
    </row>
    <row r="7427" spans="8:9" x14ac:dyDescent="0.2">
      <c r="H7427" s="1"/>
      <c r="I7427" s="1"/>
    </row>
    <row r="7428" spans="8:9" x14ac:dyDescent="0.2">
      <c r="H7428" s="1"/>
      <c r="I7428" s="1"/>
    </row>
    <row r="7429" spans="8:9" x14ac:dyDescent="0.2">
      <c r="H7429" s="1"/>
      <c r="I7429" s="1"/>
    </row>
    <row r="7430" spans="8:9" x14ac:dyDescent="0.2">
      <c r="H7430" s="1"/>
      <c r="I7430" s="1"/>
    </row>
    <row r="7431" spans="8:9" x14ac:dyDescent="0.2">
      <c r="H7431" s="1"/>
      <c r="I7431" s="1"/>
    </row>
    <row r="7432" spans="8:9" x14ac:dyDescent="0.2">
      <c r="H7432" s="1"/>
      <c r="I7432" s="1"/>
    </row>
    <row r="7433" spans="8:9" x14ac:dyDescent="0.2">
      <c r="H7433" s="1"/>
      <c r="I7433" s="1"/>
    </row>
    <row r="7434" spans="8:9" x14ac:dyDescent="0.2">
      <c r="H7434" s="1"/>
      <c r="I7434" s="1"/>
    </row>
    <row r="7435" spans="8:9" x14ac:dyDescent="0.2">
      <c r="H7435" s="1"/>
      <c r="I7435" s="1"/>
    </row>
    <row r="7436" spans="8:9" x14ac:dyDescent="0.2">
      <c r="H7436" s="1"/>
      <c r="I7436" s="1"/>
    </row>
    <row r="7437" spans="8:9" x14ac:dyDescent="0.2">
      <c r="H7437" s="1"/>
      <c r="I7437" s="1"/>
    </row>
    <row r="7438" spans="8:9" x14ac:dyDescent="0.2">
      <c r="H7438" s="1"/>
      <c r="I7438" s="1"/>
    </row>
    <row r="7439" spans="8:9" x14ac:dyDescent="0.2">
      <c r="H7439" s="1"/>
      <c r="I7439" s="1"/>
    </row>
    <row r="7440" spans="8:9" x14ac:dyDescent="0.2">
      <c r="H7440" s="1"/>
      <c r="I7440" s="1"/>
    </row>
    <row r="7441" spans="8:9" x14ac:dyDescent="0.2">
      <c r="H7441" s="1"/>
      <c r="I7441" s="1"/>
    </row>
    <row r="7442" spans="8:9" x14ac:dyDescent="0.2">
      <c r="H7442" s="1"/>
      <c r="I7442" s="1"/>
    </row>
    <row r="7443" spans="8:9" x14ac:dyDescent="0.2">
      <c r="H7443" s="1"/>
      <c r="I7443" s="1"/>
    </row>
    <row r="7444" spans="8:9" x14ac:dyDescent="0.2">
      <c r="H7444" s="1"/>
      <c r="I7444" s="1"/>
    </row>
    <row r="7445" spans="8:9" x14ac:dyDescent="0.2">
      <c r="H7445" s="1"/>
      <c r="I7445" s="1"/>
    </row>
    <row r="7446" spans="8:9" x14ac:dyDescent="0.2">
      <c r="H7446" s="1"/>
      <c r="I7446" s="1"/>
    </row>
    <row r="7447" spans="8:9" x14ac:dyDescent="0.2">
      <c r="H7447" s="1"/>
      <c r="I7447" s="1"/>
    </row>
    <row r="7448" spans="8:9" x14ac:dyDescent="0.2">
      <c r="H7448" s="1"/>
      <c r="I7448" s="1"/>
    </row>
    <row r="7449" spans="8:9" x14ac:dyDescent="0.2">
      <c r="H7449" s="1"/>
      <c r="I7449" s="1"/>
    </row>
    <row r="7450" spans="8:9" x14ac:dyDescent="0.2">
      <c r="H7450" s="1"/>
      <c r="I7450" s="1"/>
    </row>
    <row r="7451" spans="8:9" x14ac:dyDescent="0.2">
      <c r="H7451" s="1"/>
      <c r="I7451" s="1"/>
    </row>
    <row r="7452" spans="8:9" x14ac:dyDescent="0.2">
      <c r="H7452" s="1"/>
      <c r="I7452" s="1"/>
    </row>
    <row r="7453" spans="8:9" x14ac:dyDescent="0.2">
      <c r="H7453" s="1"/>
      <c r="I7453" s="1"/>
    </row>
    <row r="7454" spans="8:9" x14ac:dyDescent="0.2">
      <c r="H7454" s="1"/>
      <c r="I7454" s="1"/>
    </row>
    <row r="7455" spans="8:9" x14ac:dyDescent="0.2">
      <c r="H7455" s="1"/>
      <c r="I7455" s="1"/>
    </row>
    <row r="7456" spans="8:9" x14ac:dyDescent="0.2">
      <c r="H7456" s="1"/>
      <c r="I7456" s="1"/>
    </row>
    <row r="7457" spans="8:9" x14ac:dyDescent="0.2">
      <c r="H7457" s="1"/>
      <c r="I7457" s="1"/>
    </row>
    <row r="7458" spans="8:9" x14ac:dyDescent="0.2">
      <c r="H7458" s="1"/>
      <c r="I7458" s="1"/>
    </row>
    <row r="7459" spans="8:9" x14ac:dyDescent="0.2">
      <c r="H7459" s="1"/>
      <c r="I7459" s="1"/>
    </row>
    <row r="7460" spans="8:9" x14ac:dyDescent="0.2">
      <c r="H7460" s="1"/>
      <c r="I7460" s="1"/>
    </row>
    <row r="7461" spans="8:9" x14ac:dyDescent="0.2">
      <c r="H7461" s="1"/>
      <c r="I7461" s="1"/>
    </row>
    <row r="7462" spans="8:9" x14ac:dyDescent="0.2">
      <c r="H7462" s="1"/>
      <c r="I7462" s="1"/>
    </row>
    <row r="7463" spans="8:9" x14ac:dyDescent="0.2">
      <c r="H7463" s="1"/>
      <c r="I7463" s="1"/>
    </row>
    <row r="7464" spans="8:9" x14ac:dyDescent="0.2">
      <c r="H7464" s="1"/>
      <c r="I7464" s="1"/>
    </row>
    <row r="7465" spans="8:9" x14ac:dyDescent="0.2">
      <c r="H7465" s="1"/>
      <c r="I7465" s="1"/>
    </row>
    <row r="7466" spans="8:9" x14ac:dyDescent="0.2">
      <c r="H7466" s="1"/>
      <c r="I7466" s="1"/>
    </row>
    <row r="7467" spans="8:9" x14ac:dyDescent="0.2">
      <c r="H7467" s="1"/>
      <c r="I7467" s="1"/>
    </row>
    <row r="7468" spans="8:9" x14ac:dyDescent="0.2">
      <c r="H7468" s="1"/>
      <c r="I7468" s="1"/>
    </row>
    <row r="7469" spans="8:9" x14ac:dyDescent="0.2">
      <c r="H7469" s="1"/>
      <c r="I7469" s="1"/>
    </row>
    <row r="7470" spans="8:9" x14ac:dyDescent="0.2">
      <c r="H7470" s="1"/>
      <c r="I7470" s="1"/>
    </row>
    <row r="7471" spans="8:9" x14ac:dyDescent="0.2">
      <c r="H7471" s="1"/>
      <c r="I7471" s="1"/>
    </row>
    <row r="7472" spans="8:9" x14ac:dyDescent="0.2">
      <c r="H7472" s="1"/>
      <c r="I7472" s="1"/>
    </row>
    <row r="7473" spans="8:9" x14ac:dyDescent="0.2">
      <c r="H7473" s="1"/>
      <c r="I7473" s="1"/>
    </row>
    <row r="7474" spans="8:9" x14ac:dyDescent="0.2">
      <c r="H7474" s="1"/>
      <c r="I7474" s="1"/>
    </row>
    <row r="7475" spans="8:9" x14ac:dyDescent="0.2">
      <c r="H7475" s="1"/>
      <c r="I7475" s="1"/>
    </row>
    <row r="7476" spans="8:9" x14ac:dyDescent="0.2">
      <c r="H7476" s="1"/>
      <c r="I7476" s="1"/>
    </row>
    <row r="7477" spans="8:9" x14ac:dyDescent="0.2">
      <c r="H7477" s="1"/>
      <c r="I7477" s="1"/>
    </row>
    <row r="7478" spans="8:9" x14ac:dyDescent="0.2">
      <c r="H7478" s="1"/>
      <c r="I7478" s="1"/>
    </row>
    <row r="7479" spans="8:9" x14ac:dyDescent="0.2">
      <c r="H7479" s="1"/>
      <c r="I7479" s="1"/>
    </row>
    <row r="7480" spans="8:9" x14ac:dyDescent="0.2">
      <c r="H7480" s="1"/>
      <c r="I7480" s="1"/>
    </row>
    <row r="7481" spans="8:9" x14ac:dyDescent="0.2">
      <c r="H7481" s="1"/>
      <c r="I7481" s="1"/>
    </row>
    <row r="7482" spans="8:9" x14ac:dyDescent="0.2">
      <c r="H7482" s="1"/>
      <c r="I7482" s="1"/>
    </row>
    <row r="7483" spans="8:9" x14ac:dyDescent="0.2">
      <c r="H7483" s="1"/>
      <c r="I7483" s="1"/>
    </row>
    <row r="7484" spans="8:9" x14ac:dyDescent="0.2">
      <c r="H7484" s="1"/>
      <c r="I7484" s="1"/>
    </row>
    <row r="7485" spans="8:9" x14ac:dyDescent="0.2">
      <c r="H7485" s="1"/>
      <c r="I7485" s="1"/>
    </row>
    <row r="7486" spans="8:9" x14ac:dyDescent="0.2">
      <c r="H7486" s="1"/>
      <c r="I7486" s="1"/>
    </row>
    <row r="7487" spans="8:9" x14ac:dyDescent="0.2">
      <c r="H7487" s="1"/>
      <c r="I7487" s="1"/>
    </row>
    <row r="7488" spans="8:9" x14ac:dyDescent="0.2">
      <c r="H7488" s="1"/>
      <c r="I7488" s="1"/>
    </row>
    <row r="7489" spans="8:9" x14ac:dyDescent="0.2">
      <c r="H7489" s="1"/>
      <c r="I7489" s="1"/>
    </row>
    <row r="7490" spans="8:9" x14ac:dyDescent="0.2">
      <c r="H7490" s="1"/>
      <c r="I7490" s="1"/>
    </row>
    <row r="7491" spans="8:9" x14ac:dyDescent="0.2">
      <c r="H7491" s="1"/>
      <c r="I7491" s="1"/>
    </row>
    <row r="7492" spans="8:9" x14ac:dyDescent="0.2">
      <c r="H7492" s="1"/>
      <c r="I7492" s="1"/>
    </row>
    <row r="7493" spans="8:9" x14ac:dyDescent="0.2">
      <c r="H7493" s="1"/>
      <c r="I7493" s="1"/>
    </row>
    <row r="7494" spans="8:9" x14ac:dyDescent="0.2">
      <c r="H7494" s="1"/>
      <c r="I7494" s="1"/>
    </row>
    <row r="7495" spans="8:9" x14ac:dyDescent="0.2">
      <c r="H7495" s="1"/>
      <c r="I7495" s="1"/>
    </row>
    <row r="7496" spans="8:9" x14ac:dyDescent="0.2">
      <c r="H7496" s="1"/>
      <c r="I7496" s="1"/>
    </row>
    <row r="7497" spans="8:9" x14ac:dyDescent="0.2">
      <c r="H7497" s="1"/>
      <c r="I7497" s="1"/>
    </row>
    <row r="7498" spans="8:9" x14ac:dyDescent="0.2">
      <c r="H7498" s="1"/>
      <c r="I7498" s="1"/>
    </row>
    <row r="7499" spans="8:9" x14ac:dyDescent="0.2">
      <c r="H7499" s="1"/>
      <c r="I7499" s="1"/>
    </row>
    <row r="7500" spans="8:9" x14ac:dyDescent="0.2">
      <c r="H7500" s="1"/>
      <c r="I7500" s="1"/>
    </row>
    <row r="7501" spans="8:9" x14ac:dyDescent="0.2">
      <c r="H7501" s="1"/>
      <c r="I7501" s="1"/>
    </row>
    <row r="7502" spans="8:9" x14ac:dyDescent="0.2">
      <c r="H7502" s="1"/>
      <c r="I7502" s="1"/>
    </row>
    <row r="7503" spans="8:9" x14ac:dyDescent="0.2">
      <c r="H7503" s="1"/>
      <c r="I7503" s="1"/>
    </row>
    <row r="7504" spans="8:9" x14ac:dyDescent="0.2">
      <c r="H7504" s="1"/>
      <c r="I7504" s="1"/>
    </row>
    <row r="7505" spans="8:9" x14ac:dyDescent="0.2">
      <c r="H7505" s="1"/>
      <c r="I7505" s="1"/>
    </row>
    <row r="7506" spans="8:9" x14ac:dyDescent="0.2">
      <c r="H7506" s="1"/>
      <c r="I7506" s="1"/>
    </row>
    <row r="7507" spans="8:9" x14ac:dyDescent="0.2">
      <c r="H7507" s="1"/>
      <c r="I7507" s="1"/>
    </row>
    <row r="7508" spans="8:9" x14ac:dyDescent="0.2">
      <c r="H7508" s="1"/>
      <c r="I7508" s="1"/>
    </row>
    <row r="7509" spans="8:9" x14ac:dyDescent="0.2">
      <c r="H7509" s="1"/>
      <c r="I7509" s="1"/>
    </row>
    <row r="7510" spans="8:9" x14ac:dyDescent="0.2">
      <c r="H7510" s="1"/>
      <c r="I7510" s="1"/>
    </row>
    <row r="7511" spans="8:9" x14ac:dyDescent="0.2">
      <c r="H7511" s="1"/>
      <c r="I7511" s="1"/>
    </row>
    <row r="7512" spans="8:9" x14ac:dyDescent="0.2">
      <c r="H7512" s="1"/>
      <c r="I7512" s="1"/>
    </row>
    <row r="7513" spans="8:9" x14ac:dyDescent="0.2">
      <c r="H7513" s="1"/>
      <c r="I7513" s="1"/>
    </row>
    <row r="7514" spans="8:9" x14ac:dyDescent="0.2">
      <c r="H7514" s="1"/>
      <c r="I7514" s="1"/>
    </row>
    <row r="7515" spans="8:9" x14ac:dyDescent="0.2">
      <c r="H7515" s="1"/>
      <c r="I7515" s="1"/>
    </row>
    <row r="7516" spans="8:9" x14ac:dyDescent="0.2">
      <c r="H7516" s="1"/>
      <c r="I7516" s="1"/>
    </row>
    <row r="7517" spans="8:9" x14ac:dyDescent="0.2">
      <c r="H7517" s="1"/>
      <c r="I7517" s="1"/>
    </row>
    <row r="7518" spans="8:9" x14ac:dyDescent="0.2">
      <c r="H7518" s="1"/>
      <c r="I7518" s="1"/>
    </row>
    <row r="7519" spans="8:9" x14ac:dyDescent="0.2">
      <c r="H7519" s="1"/>
      <c r="I7519" s="1"/>
    </row>
    <row r="7520" spans="8:9" x14ac:dyDescent="0.2">
      <c r="H7520" s="1"/>
      <c r="I7520" s="1"/>
    </row>
    <row r="7521" spans="8:9" x14ac:dyDescent="0.2">
      <c r="H7521" s="1"/>
      <c r="I7521" s="1"/>
    </row>
    <row r="7522" spans="8:9" x14ac:dyDescent="0.2">
      <c r="H7522" s="1"/>
      <c r="I7522" s="1"/>
    </row>
    <row r="7523" spans="8:9" x14ac:dyDescent="0.2">
      <c r="H7523" s="1"/>
      <c r="I7523" s="1"/>
    </row>
    <row r="7524" spans="8:9" x14ac:dyDescent="0.2">
      <c r="H7524" s="1"/>
      <c r="I7524" s="1"/>
    </row>
    <row r="7525" spans="8:9" x14ac:dyDescent="0.2">
      <c r="H7525" s="1"/>
      <c r="I7525" s="1"/>
    </row>
    <row r="7526" spans="8:9" x14ac:dyDescent="0.2">
      <c r="H7526" s="1"/>
      <c r="I7526" s="1"/>
    </row>
    <row r="7527" spans="8:9" x14ac:dyDescent="0.2">
      <c r="H7527" s="1"/>
      <c r="I7527" s="1"/>
    </row>
    <row r="7528" spans="8:9" x14ac:dyDescent="0.2">
      <c r="H7528" s="1"/>
      <c r="I7528" s="1"/>
    </row>
    <row r="7529" spans="8:9" x14ac:dyDescent="0.2">
      <c r="H7529" s="1"/>
      <c r="I7529" s="1"/>
    </row>
    <row r="7530" spans="8:9" x14ac:dyDescent="0.2">
      <c r="H7530" s="1"/>
      <c r="I7530" s="1"/>
    </row>
    <row r="7531" spans="8:9" x14ac:dyDescent="0.2">
      <c r="H7531" s="1"/>
      <c r="I7531" s="1"/>
    </row>
    <row r="7532" spans="8:9" x14ac:dyDescent="0.2">
      <c r="H7532" s="1"/>
      <c r="I7532" s="1"/>
    </row>
    <row r="7533" spans="8:9" x14ac:dyDescent="0.2">
      <c r="H7533" s="1"/>
      <c r="I7533" s="1"/>
    </row>
    <row r="7534" spans="8:9" x14ac:dyDescent="0.2">
      <c r="H7534" s="1"/>
      <c r="I7534" s="1"/>
    </row>
    <row r="7535" spans="8:9" x14ac:dyDescent="0.2">
      <c r="H7535" s="1"/>
      <c r="I7535" s="1"/>
    </row>
    <row r="7536" spans="8:9" x14ac:dyDescent="0.2">
      <c r="H7536" s="1"/>
      <c r="I7536" s="1"/>
    </row>
    <row r="7537" spans="8:9" x14ac:dyDescent="0.2">
      <c r="H7537" s="1"/>
      <c r="I7537" s="1"/>
    </row>
    <row r="7538" spans="8:9" x14ac:dyDescent="0.2">
      <c r="H7538" s="1"/>
      <c r="I7538" s="1"/>
    </row>
    <row r="7539" spans="8:9" x14ac:dyDescent="0.2">
      <c r="H7539" s="1"/>
      <c r="I7539" s="1"/>
    </row>
    <row r="7540" spans="8:9" x14ac:dyDescent="0.2">
      <c r="H7540" s="1"/>
      <c r="I7540" s="1"/>
    </row>
    <row r="7541" spans="8:9" x14ac:dyDescent="0.2">
      <c r="H7541" s="1"/>
      <c r="I7541" s="1"/>
    </row>
    <row r="7542" spans="8:9" x14ac:dyDescent="0.2">
      <c r="H7542" s="1"/>
      <c r="I7542" s="1"/>
    </row>
    <row r="7543" spans="8:9" x14ac:dyDescent="0.2">
      <c r="H7543" s="1"/>
      <c r="I7543" s="1"/>
    </row>
    <row r="7544" spans="8:9" x14ac:dyDescent="0.2">
      <c r="H7544" s="1"/>
      <c r="I7544" s="1"/>
    </row>
    <row r="7545" spans="8:9" x14ac:dyDescent="0.2">
      <c r="H7545" s="1"/>
      <c r="I7545" s="1"/>
    </row>
    <row r="7546" spans="8:9" x14ac:dyDescent="0.2">
      <c r="H7546" s="1"/>
      <c r="I7546" s="1"/>
    </row>
    <row r="7547" spans="8:9" x14ac:dyDescent="0.2">
      <c r="H7547" s="1"/>
      <c r="I7547" s="1"/>
    </row>
    <row r="7548" spans="8:9" x14ac:dyDescent="0.2">
      <c r="H7548" s="1"/>
      <c r="I7548" s="1"/>
    </row>
    <row r="7549" spans="8:9" x14ac:dyDescent="0.2">
      <c r="H7549" s="1"/>
      <c r="I7549" s="1"/>
    </row>
    <row r="7550" spans="8:9" x14ac:dyDescent="0.2">
      <c r="H7550" s="1"/>
      <c r="I7550" s="1"/>
    </row>
    <row r="7551" spans="8:9" x14ac:dyDescent="0.2">
      <c r="H7551" s="1"/>
      <c r="I7551" s="1"/>
    </row>
    <row r="7552" spans="8:9" x14ac:dyDescent="0.2">
      <c r="H7552" s="1"/>
      <c r="I7552" s="1"/>
    </row>
    <row r="7553" spans="8:9" x14ac:dyDescent="0.2">
      <c r="H7553" s="1"/>
      <c r="I7553" s="1"/>
    </row>
    <row r="7554" spans="8:9" x14ac:dyDescent="0.2">
      <c r="H7554" s="1"/>
      <c r="I7554" s="1"/>
    </row>
    <row r="7555" spans="8:9" x14ac:dyDescent="0.2">
      <c r="H7555" s="1"/>
      <c r="I7555" s="1"/>
    </row>
    <row r="7556" spans="8:9" x14ac:dyDescent="0.2">
      <c r="H7556" s="1"/>
      <c r="I7556" s="1"/>
    </row>
    <row r="7557" spans="8:9" x14ac:dyDescent="0.2">
      <c r="H7557" s="1"/>
      <c r="I7557" s="1"/>
    </row>
    <row r="7558" spans="8:9" x14ac:dyDescent="0.2">
      <c r="H7558" s="1"/>
      <c r="I7558" s="1"/>
    </row>
    <row r="7559" spans="8:9" x14ac:dyDescent="0.2">
      <c r="H7559" s="1"/>
      <c r="I7559" s="1"/>
    </row>
    <row r="7560" spans="8:9" x14ac:dyDescent="0.2">
      <c r="H7560" s="1"/>
      <c r="I7560" s="1"/>
    </row>
    <row r="7561" spans="8:9" x14ac:dyDescent="0.2">
      <c r="H7561" s="1"/>
      <c r="I7561" s="1"/>
    </row>
    <row r="7562" spans="8:9" x14ac:dyDescent="0.2">
      <c r="H7562" s="1"/>
      <c r="I7562" s="1"/>
    </row>
    <row r="7563" spans="8:9" x14ac:dyDescent="0.2">
      <c r="H7563" s="1"/>
      <c r="I7563" s="1"/>
    </row>
    <row r="7564" spans="8:9" x14ac:dyDescent="0.2">
      <c r="H7564" s="1"/>
      <c r="I7564" s="1"/>
    </row>
    <row r="7565" spans="8:9" x14ac:dyDescent="0.2">
      <c r="H7565" s="1"/>
      <c r="I7565" s="1"/>
    </row>
    <row r="7566" spans="8:9" x14ac:dyDescent="0.2">
      <c r="H7566" s="1"/>
      <c r="I7566" s="1"/>
    </row>
    <row r="7567" spans="8:9" x14ac:dyDescent="0.2">
      <c r="H7567" s="1"/>
      <c r="I7567" s="1"/>
    </row>
    <row r="7568" spans="8:9" x14ac:dyDescent="0.2">
      <c r="H7568" s="1"/>
      <c r="I7568" s="1"/>
    </row>
    <row r="7569" spans="8:9" x14ac:dyDescent="0.2">
      <c r="H7569" s="1"/>
      <c r="I7569" s="1"/>
    </row>
    <row r="7570" spans="8:9" x14ac:dyDescent="0.2">
      <c r="H7570" s="1"/>
      <c r="I7570" s="1"/>
    </row>
    <row r="7571" spans="8:9" x14ac:dyDescent="0.2">
      <c r="H7571" s="1"/>
      <c r="I7571" s="1"/>
    </row>
    <row r="7572" spans="8:9" x14ac:dyDescent="0.2">
      <c r="H7572" s="1"/>
      <c r="I7572" s="1"/>
    </row>
    <row r="7573" spans="8:9" x14ac:dyDescent="0.2">
      <c r="H7573" s="1"/>
      <c r="I7573" s="1"/>
    </row>
    <row r="7574" spans="8:9" x14ac:dyDescent="0.2">
      <c r="H7574" s="1"/>
      <c r="I7574" s="1"/>
    </row>
    <row r="7575" spans="8:9" x14ac:dyDescent="0.2">
      <c r="H7575" s="1"/>
      <c r="I7575" s="1"/>
    </row>
    <row r="7576" spans="8:9" x14ac:dyDescent="0.2">
      <c r="H7576" s="1"/>
      <c r="I7576" s="1"/>
    </row>
    <row r="7577" spans="8:9" x14ac:dyDescent="0.2">
      <c r="H7577" s="1"/>
      <c r="I7577" s="1"/>
    </row>
    <row r="7578" spans="8:9" x14ac:dyDescent="0.2">
      <c r="H7578" s="1"/>
      <c r="I7578" s="1"/>
    </row>
    <row r="7579" spans="8:9" x14ac:dyDescent="0.2">
      <c r="H7579" s="1"/>
      <c r="I7579" s="1"/>
    </row>
    <row r="7580" spans="8:9" x14ac:dyDescent="0.2">
      <c r="H7580" s="1"/>
      <c r="I7580" s="1"/>
    </row>
    <row r="7581" spans="8:9" x14ac:dyDescent="0.2">
      <c r="H7581" s="1"/>
      <c r="I7581" s="1"/>
    </row>
    <row r="7582" spans="8:9" x14ac:dyDescent="0.2">
      <c r="H7582" s="1"/>
      <c r="I7582" s="1"/>
    </row>
    <row r="7583" spans="8:9" x14ac:dyDescent="0.2">
      <c r="H7583" s="1"/>
      <c r="I7583" s="1"/>
    </row>
    <row r="7584" spans="8:9" x14ac:dyDescent="0.2">
      <c r="H7584" s="1"/>
      <c r="I7584" s="1"/>
    </row>
    <row r="7585" spans="8:9" x14ac:dyDescent="0.2">
      <c r="H7585" s="1"/>
      <c r="I7585" s="1"/>
    </row>
    <row r="7586" spans="8:9" x14ac:dyDescent="0.2">
      <c r="H7586" s="1"/>
      <c r="I7586" s="1"/>
    </row>
    <row r="7587" spans="8:9" x14ac:dyDescent="0.2">
      <c r="H7587" s="1"/>
      <c r="I7587" s="1"/>
    </row>
    <row r="7588" spans="8:9" x14ac:dyDescent="0.2">
      <c r="H7588" s="1"/>
      <c r="I7588" s="1"/>
    </row>
    <row r="7589" spans="8:9" x14ac:dyDescent="0.2">
      <c r="H7589" s="1"/>
      <c r="I7589" s="1"/>
    </row>
    <row r="7590" spans="8:9" x14ac:dyDescent="0.2">
      <c r="H7590" s="1"/>
      <c r="I7590" s="1"/>
    </row>
    <row r="7591" spans="8:9" x14ac:dyDescent="0.2">
      <c r="H7591" s="1"/>
      <c r="I7591" s="1"/>
    </row>
    <row r="7592" spans="8:9" x14ac:dyDescent="0.2">
      <c r="H7592" s="1"/>
      <c r="I7592" s="1"/>
    </row>
    <row r="7593" spans="8:9" x14ac:dyDescent="0.2">
      <c r="H7593" s="1"/>
      <c r="I7593" s="1"/>
    </row>
    <row r="7594" spans="8:9" x14ac:dyDescent="0.2">
      <c r="H7594" s="1"/>
      <c r="I7594" s="1"/>
    </row>
    <row r="7595" spans="8:9" x14ac:dyDescent="0.2">
      <c r="H7595" s="1"/>
      <c r="I7595" s="1"/>
    </row>
    <row r="7596" spans="8:9" x14ac:dyDescent="0.2">
      <c r="H7596" s="1"/>
      <c r="I7596" s="1"/>
    </row>
    <row r="7597" spans="8:9" x14ac:dyDescent="0.2">
      <c r="H7597" s="1"/>
      <c r="I7597" s="1"/>
    </row>
    <row r="7598" spans="8:9" x14ac:dyDescent="0.2">
      <c r="H7598" s="1"/>
      <c r="I7598" s="1"/>
    </row>
    <row r="7599" spans="8:9" x14ac:dyDescent="0.2">
      <c r="H7599" s="1"/>
      <c r="I7599" s="1"/>
    </row>
    <row r="7600" spans="8:9" x14ac:dyDescent="0.2">
      <c r="H7600" s="1"/>
      <c r="I7600" s="1"/>
    </row>
    <row r="7601" spans="8:9" x14ac:dyDescent="0.2">
      <c r="H7601" s="1"/>
      <c r="I7601" s="1"/>
    </row>
    <row r="7602" spans="8:9" x14ac:dyDescent="0.2">
      <c r="H7602" s="1"/>
      <c r="I7602" s="1"/>
    </row>
    <row r="7603" spans="8:9" x14ac:dyDescent="0.2">
      <c r="H7603" s="1"/>
      <c r="I7603" s="1"/>
    </row>
    <row r="7604" spans="8:9" x14ac:dyDescent="0.2">
      <c r="H7604" s="1"/>
      <c r="I7604" s="1"/>
    </row>
    <row r="7605" spans="8:9" x14ac:dyDescent="0.2">
      <c r="H7605" s="1"/>
      <c r="I7605" s="1"/>
    </row>
    <row r="7606" spans="8:9" x14ac:dyDescent="0.2">
      <c r="H7606" s="1"/>
      <c r="I7606" s="1"/>
    </row>
    <row r="7607" spans="8:9" x14ac:dyDescent="0.2">
      <c r="H7607" s="1"/>
      <c r="I7607" s="1"/>
    </row>
    <row r="7608" spans="8:9" x14ac:dyDescent="0.2">
      <c r="H7608" s="1"/>
      <c r="I7608" s="1"/>
    </row>
    <row r="7609" spans="8:9" x14ac:dyDescent="0.2">
      <c r="H7609" s="1"/>
      <c r="I7609" s="1"/>
    </row>
    <row r="7610" spans="8:9" x14ac:dyDescent="0.2">
      <c r="H7610" s="1"/>
      <c r="I7610" s="1"/>
    </row>
    <row r="7611" spans="8:9" x14ac:dyDescent="0.2">
      <c r="H7611" s="1"/>
      <c r="I7611" s="1"/>
    </row>
    <row r="7612" spans="8:9" x14ac:dyDescent="0.2">
      <c r="H7612" s="1"/>
      <c r="I7612" s="1"/>
    </row>
    <row r="7613" spans="8:9" x14ac:dyDescent="0.2">
      <c r="H7613" s="1"/>
      <c r="I7613" s="1"/>
    </row>
    <row r="7614" spans="8:9" x14ac:dyDescent="0.2">
      <c r="H7614" s="1"/>
      <c r="I7614" s="1"/>
    </row>
    <row r="7615" spans="8:9" x14ac:dyDescent="0.2">
      <c r="H7615" s="1"/>
      <c r="I7615" s="1"/>
    </row>
    <row r="7616" spans="8:9" x14ac:dyDescent="0.2">
      <c r="H7616" s="1"/>
      <c r="I7616" s="1"/>
    </row>
    <row r="7617" spans="8:9" x14ac:dyDescent="0.2">
      <c r="H7617" s="1"/>
      <c r="I7617" s="1"/>
    </row>
    <row r="7618" spans="8:9" x14ac:dyDescent="0.2">
      <c r="H7618" s="1"/>
      <c r="I7618" s="1"/>
    </row>
    <row r="7619" spans="8:9" x14ac:dyDescent="0.2">
      <c r="H7619" s="1"/>
      <c r="I7619" s="1"/>
    </row>
    <row r="7620" spans="8:9" x14ac:dyDescent="0.2">
      <c r="H7620" s="1"/>
      <c r="I7620" s="1"/>
    </row>
    <row r="7621" spans="8:9" x14ac:dyDescent="0.2">
      <c r="H7621" s="1"/>
      <c r="I7621" s="1"/>
    </row>
    <row r="7622" spans="8:9" x14ac:dyDescent="0.2">
      <c r="H7622" s="1"/>
      <c r="I7622" s="1"/>
    </row>
    <row r="7623" spans="8:9" x14ac:dyDescent="0.2">
      <c r="H7623" s="1"/>
      <c r="I7623" s="1"/>
    </row>
    <row r="7624" spans="8:9" x14ac:dyDescent="0.2">
      <c r="H7624" s="1"/>
      <c r="I7624" s="1"/>
    </row>
    <row r="7625" spans="8:9" x14ac:dyDescent="0.2">
      <c r="H7625" s="1"/>
      <c r="I7625" s="1"/>
    </row>
    <row r="7626" spans="8:9" x14ac:dyDescent="0.2">
      <c r="H7626" s="1"/>
      <c r="I7626" s="1"/>
    </row>
    <row r="7627" spans="8:9" x14ac:dyDescent="0.2">
      <c r="H7627" s="1"/>
      <c r="I7627" s="1"/>
    </row>
    <row r="7628" spans="8:9" x14ac:dyDescent="0.2">
      <c r="H7628" s="1"/>
      <c r="I7628" s="1"/>
    </row>
    <row r="7629" spans="8:9" x14ac:dyDescent="0.2">
      <c r="H7629" s="1"/>
      <c r="I7629" s="1"/>
    </row>
    <row r="7630" spans="8:9" x14ac:dyDescent="0.2">
      <c r="H7630" s="1"/>
      <c r="I7630" s="1"/>
    </row>
    <row r="7631" spans="8:9" x14ac:dyDescent="0.2">
      <c r="H7631" s="1"/>
      <c r="I7631" s="1"/>
    </row>
    <row r="7632" spans="8:9" x14ac:dyDescent="0.2">
      <c r="H7632" s="1"/>
      <c r="I7632" s="1"/>
    </row>
    <row r="7633" spans="8:9" x14ac:dyDescent="0.2">
      <c r="H7633" s="1"/>
      <c r="I7633" s="1"/>
    </row>
    <row r="7634" spans="8:9" x14ac:dyDescent="0.2">
      <c r="H7634" s="1"/>
      <c r="I7634" s="1"/>
    </row>
    <row r="7635" spans="8:9" x14ac:dyDescent="0.2">
      <c r="H7635" s="1"/>
      <c r="I7635" s="1"/>
    </row>
    <row r="7636" spans="8:9" x14ac:dyDescent="0.2">
      <c r="H7636" s="1"/>
      <c r="I7636" s="1"/>
    </row>
    <row r="7637" spans="8:9" x14ac:dyDescent="0.2">
      <c r="H7637" s="1"/>
      <c r="I7637" s="1"/>
    </row>
    <row r="7638" spans="8:9" x14ac:dyDescent="0.2">
      <c r="H7638" s="1"/>
      <c r="I7638" s="1"/>
    </row>
    <row r="7639" spans="8:9" x14ac:dyDescent="0.2">
      <c r="H7639" s="1"/>
      <c r="I7639" s="1"/>
    </row>
    <row r="7640" spans="8:9" x14ac:dyDescent="0.2">
      <c r="H7640" s="1"/>
      <c r="I7640" s="1"/>
    </row>
    <row r="7641" spans="8:9" x14ac:dyDescent="0.2">
      <c r="H7641" s="1"/>
      <c r="I7641" s="1"/>
    </row>
    <row r="7642" spans="8:9" x14ac:dyDescent="0.2">
      <c r="H7642" s="1"/>
      <c r="I7642" s="1"/>
    </row>
    <row r="7643" spans="8:9" x14ac:dyDescent="0.2">
      <c r="H7643" s="1"/>
      <c r="I7643" s="1"/>
    </row>
    <row r="7644" spans="8:9" x14ac:dyDescent="0.2">
      <c r="H7644" s="1"/>
      <c r="I7644" s="1"/>
    </row>
    <row r="7645" spans="8:9" x14ac:dyDescent="0.2">
      <c r="H7645" s="1"/>
      <c r="I7645" s="1"/>
    </row>
    <row r="7646" spans="8:9" x14ac:dyDescent="0.2">
      <c r="H7646" s="1"/>
      <c r="I7646" s="1"/>
    </row>
    <row r="7647" spans="8:9" x14ac:dyDescent="0.2">
      <c r="H7647" s="1"/>
      <c r="I7647" s="1"/>
    </row>
    <row r="7648" spans="8:9" x14ac:dyDescent="0.2">
      <c r="H7648" s="1"/>
      <c r="I7648" s="1"/>
    </row>
    <row r="7649" spans="8:9" x14ac:dyDescent="0.2">
      <c r="H7649" s="1"/>
      <c r="I7649" s="1"/>
    </row>
    <row r="7650" spans="8:9" x14ac:dyDescent="0.2">
      <c r="H7650" s="1"/>
      <c r="I7650" s="1"/>
    </row>
    <row r="7651" spans="8:9" x14ac:dyDescent="0.2">
      <c r="H7651" s="1"/>
      <c r="I7651" s="1"/>
    </row>
    <row r="7652" spans="8:9" x14ac:dyDescent="0.2">
      <c r="H7652" s="1"/>
      <c r="I7652" s="1"/>
    </row>
    <row r="7653" spans="8:9" x14ac:dyDescent="0.2">
      <c r="H7653" s="1"/>
      <c r="I7653" s="1"/>
    </row>
    <row r="7654" spans="8:9" x14ac:dyDescent="0.2">
      <c r="H7654" s="1"/>
      <c r="I7654" s="1"/>
    </row>
    <row r="7655" spans="8:9" x14ac:dyDescent="0.2">
      <c r="H7655" s="1"/>
      <c r="I7655" s="1"/>
    </row>
    <row r="7656" spans="8:9" x14ac:dyDescent="0.2">
      <c r="H7656" s="1"/>
      <c r="I7656" s="1"/>
    </row>
    <row r="7657" spans="8:9" x14ac:dyDescent="0.2">
      <c r="H7657" s="1"/>
      <c r="I7657" s="1"/>
    </row>
    <row r="7658" spans="8:9" x14ac:dyDescent="0.2">
      <c r="H7658" s="1"/>
      <c r="I7658" s="1"/>
    </row>
    <row r="7659" spans="8:9" x14ac:dyDescent="0.2">
      <c r="H7659" s="1"/>
      <c r="I7659" s="1"/>
    </row>
    <row r="7660" spans="8:9" x14ac:dyDescent="0.2">
      <c r="H7660" s="1"/>
      <c r="I7660" s="1"/>
    </row>
    <row r="7661" spans="8:9" x14ac:dyDescent="0.2">
      <c r="H7661" s="1"/>
      <c r="I7661" s="1"/>
    </row>
    <row r="7662" spans="8:9" x14ac:dyDescent="0.2">
      <c r="H7662" s="1"/>
      <c r="I7662" s="1"/>
    </row>
    <row r="7663" spans="8:9" x14ac:dyDescent="0.2">
      <c r="H7663" s="1"/>
      <c r="I7663" s="1"/>
    </row>
    <row r="7664" spans="8:9" x14ac:dyDescent="0.2">
      <c r="H7664" s="1"/>
      <c r="I7664" s="1"/>
    </row>
    <row r="7665" spans="8:9" x14ac:dyDescent="0.2">
      <c r="H7665" s="1"/>
      <c r="I7665" s="1"/>
    </row>
    <row r="7666" spans="8:9" x14ac:dyDescent="0.2">
      <c r="H7666" s="1"/>
      <c r="I7666" s="1"/>
    </row>
    <row r="7667" spans="8:9" x14ac:dyDescent="0.2">
      <c r="H7667" s="1"/>
      <c r="I7667" s="1"/>
    </row>
    <row r="7668" spans="8:9" x14ac:dyDescent="0.2">
      <c r="H7668" s="1"/>
      <c r="I7668" s="1"/>
    </row>
    <row r="7669" spans="8:9" x14ac:dyDescent="0.2">
      <c r="H7669" s="1"/>
      <c r="I7669" s="1"/>
    </row>
    <row r="7670" spans="8:9" x14ac:dyDescent="0.2">
      <c r="H7670" s="1"/>
      <c r="I7670" s="1"/>
    </row>
    <row r="7671" spans="8:9" x14ac:dyDescent="0.2">
      <c r="H7671" s="1"/>
      <c r="I7671" s="1"/>
    </row>
    <row r="7672" spans="8:9" x14ac:dyDescent="0.2">
      <c r="H7672" s="1"/>
      <c r="I7672" s="1"/>
    </row>
    <row r="7673" spans="8:9" x14ac:dyDescent="0.2">
      <c r="H7673" s="1"/>
      <c r="I7673" s="1"/>
    </row>
    <row r="7674" spans="8:9" x14ac:dyDescent="0.2">
      <c r="H7674" s="1"/>
      <c r="I7674" s="1"/>
    </row>
    <row r="7675" spans="8:9" x14ac:dyDescent="0.2">
      <c r="H7675" s="1"/>
      <c r="I7675" s="1"/>
    </row>
    <row r="7676" spans="8:9" x14ac:dyDescent="0.2">
      <c r="H7676" s="1"/>
      <c r="I7676" s="1"/>
    </row>
    <row r="7677" spans="8:9" x14ac:dyDescent="0.2">
      <c r="H7677" s="1"/>
      <c r="I7677" s="1"/>
    </row>
    <row r="7678" spans="8:9" x14ac:dyDescent="0.2">
      <c r="H7678" s="1"/>
      <c r="I7678" s="1"/>
    </row>
    <row r="7679" spans="8:9" x14ac:dyDescent="0.2">
      <c r="H7679" s="1"/>
      <c r="I7679" s="1"/>
    </row>
    <row r="7680" spans="8:9" x14ac:dyDescent="0.2">
      <c r="H7680" s="1"/>
      <c r="I7680" s="1"/>
    </row>
    <row r="7681" spans="8:9" x14ac:dyDescent="0.2">
      <c r="H7681" s="1"/>
      <c r="I7681" s="1"/>
    </row>
    <row r="7682" spans="8:9" x14ac:dyDescent="0.2">
      <c r="H7682" s="1"/>
      <c r="I7682" s="1"/>
    </row>
    <row r="7683" spans="8:9" x14ac:dyDescent="0.2">
      <c r="H7683" s="1"/>
      <c r="I7683" s="1"/>
    </row>
    <row r="7684" spans="8:9" x14ac:dyDescent="0.2">
      <c r="H7684" s="1"/>
      <c r="I7684" s="1"/>
    </row>
    <row r="7685" spans="8:9" x14ac:dyDescent="0.2">
      <c r="H7685" s="1"/>
      <c r="I7685" s="1"/>
    </row>
    <row r="7686" spans="8:9" x14ac:dyDescent="0.2">
      <c r="H7686" s="1"/>
      <c r="I7686" s="1"/>
    </row>
    <row r="7687" spans="8:9" x14ac:dyDescent="0.2">
      <c r="H7687" s="1"/>
      <c r="I7687" s="1"/>
    </row>
    <row r="7688" spans="8:9" x14ac:dyDescent="0.2">
      <c r="H7688" s="1"/>
      <c r="I7688" s="1"/>
    </row>
    <row r="7689" spans="8:9" x14ac:dyDescent="0.2">
      <c r="H7689" s="1"/>
      <c r="I7689" s="1"/>
    </row>
    <row r="7690" spans="8:9" x14ac:dyDescent="0.2">
      <c r="H7690" s="1"/>
      <c r="I7690" s="1"/>
    </row>
    <row r="7691" spans="8:9" x14ac:dyDescent="0.2">
      <c r="H7691" s="1"/>
      <c r="I7691" s="1"/>
    </row>
    <row r="7692" spans="8:9" x14ac:dyDescent="0.2">
      <c r="H7692" s="1"/>
      <c r="I7692" s="1"/>
    </row>
    <row r="7693" spans="8:9" x14ac:dyDescent="0.2">
      <c r="H7693" s="1"/>
      <c r="I7693" s="1"/>
    </row>
    <row r="7694" spans="8:9" x14ac:dyDescent="0.2">
      <c r="H7694" s="1"/>
      <c r="I7694" s="1"/>
    </row>
    <row r="7695" spans="8:9" x14ac:dyDescent="0.2">
      <c r="H7695" s="1"/>
      <c r="I7695" s="1"/>
    </row>
    <row r="7696" spans="8:9" x14ac:dyDescent="0.2">
      <c r="H7696" s="1"/>
      <c r="I7696" s="1"/>
    </row>
    <row r="7697" spans="8:9" x14ac:dyDescent="0.2">
      <c r="H7697" s="1"/>
      <c r="I7697" s="1"/>
    </row>
    <row r="7698" spans="8:9" x14ac:dyDescent="0.2">
      <c r="H7698" s="1"/>
      <c r="I7698" s="1"/>
    </row>
    <row r="7699" spans="8:9" x14ac:dyDescent="0.2">
      <c r="H7699" s="1"/>
      <c r="I7699" s="1"/>
    </row>
    <row r="7700" spans="8:9" x14ac:dyDescent="0.2">
      <c r="H7700" s="1"/>
      <c r="I7700" s="1"/>
    </row>
    <row r="7701" spans="8:9" x14ac:dyDescent="0.2">
      <c r="H7701" s="1"/>
      <c r="I7701" s="1"/>
    </row>
    <row r="7702" spans="8:9" x14ac:dyDescent="0.2">
      <c r="H7702" s="1"/>
      <c r="I7702" s="1"/>
    </row>
    <row r="7703" spans="8:9" x14ac:dyDescent="0.2">
      <c r="H7703" s="1"/>
      <c r="I7703" s="1"/>
    </row>
    <row r="7704" spans="8:9" x14ac:dyDescent="0.2">
      <c r="H7704" s="1"/>
      <c r="I7704" s="1"/>
    </row>
    <row r="7705" spans="8:9" x14ac:dyDescent="0.2">
      <c r="H7705" s="1"/>
      <c r="I7705" s="1"/>
    </row>
    <row r="7706" spans="8:9" x14ac:dyDescent="0.2">
      <c r="H7706" s="1"/>
      <c r="I7706" s="1"/>
    </row>
    <row r="7707" spans="8:9" x14ac:dyDescent="0.2">
      <c r="H7707" s="1"/>
      <c r="I7707" s="1"/>
    </row>
    <row r="7708" spans="8:9" x14ac:dyDescent="0.2">
      <c r="H7708" s="1"/>
      <c r="I7708" s="1"/>
    </row>
    <row r="7709" spans="8:9" x14ac:dyDescent="0.2">
      <c r="H7709" s="1"/>
      <c r="I7709" s="1"/>
    </row>
    <row r="7710" spans="8:9" x14ac:dyDescent="0.2">
      <c r="H7710" s="1"/>
      <c r="I7710" s="1"/>
    </row>
    <row r="7711" spans="8:9" x14ac:dyDescent="0.2">
      <c r="H7711" s="1"/>
      <c r="I7711" s="1"/>
    </row>
    <row r="7712" spans="8:9" x14ac:dyDescent="0.2">
      <c r="H7712" s="1"/>
      <c r="I7712" s="1"/>
    </row>
    <row r="7713" spans="8:9" x14ac:dyDescent="0.2">
      <c r="H7713" s="1"/>
      <c r="I7713" s="1"/>
    </row>
    <row r="7714" spans="8:9" x14ac:dyDescent="0.2">
      <c r="H7714" s="1"/>
      <c r="I7714" s="1"/>
    </row>
    <row r="7715" spans="8:9" x14ac:dyDescent="0.2">
      <c r="H7715" s="1"/>
      <c r="I7715" s="1"/>
    </row>
    <row r="7716" spans="8:9" x14ac:dyDescent="0.2">
      <c r="H7716" s="1"/>
      <c r="I7716" s="1"/>
    </row>
    <row r="7717" spans="8:9" x14ac:dyDescent="0.2">
      <c r="H7717" s="1"/>
      <c r="I7717" s="1"/>
    </row>
    <row r="7718" spans="8:9" x14ac:dyDescent="0.2">
      <c r="H7718" s="1"/>
      <c r="I7718" s="1"/>
    </row>
    <row r="7719" spans="8:9" x14ac:dyDescent="0.2">
      <c r="H7719" s="1"/>
      <c r="I7719" s="1"/>
    </row>
    <row r="7720" spans="8:9" x14ac:dyDescent="0.2">
      <c r="H7720" s="1"/>
      <c r="I7720" s="1"/>
    </row>
    <row r="7721" spans="8:9" x14ac:dyDescent="0.2">
      <c r="H7721" s="1"/>
      <c r="I7721" s="1"/>
    </row>
    <row r="7722" spans="8:9" x14ac:dyDescent="0.2">
      <c r="H7722" s="1"/>
      <c r="I7722" s="1"/>
    </row>
    <row r="7723" spans="8:9" x14ac:dyDescent="0.2">
      <c r="H7723" s="1"/>
      <c r="I7723" s="1"/>
    </row>
    <row r="7724" spans="8:9" x14ac:dyDescent="0.2">
      <c r="H7724" s="1"/>
      <c r="I7724" s="1"/>
    </row>
    <row r="7725" spans="8:9" x14ac:dyDescent="0.2">
      <c r="H7725" s="1"/>
      <c r="I7725" s="1"/>
    </row>
    <row r="7726" spans="8:9" x14ac:dyDescent="0.2">
      <c r="H7726" s="1"/>
      <c r="I7726" s="1"/>
    </row>
    <row r="7727" spans="8:9" x14ac:dyDescent="0.2">
      <c r="H7727" s="1"/>
      <c r="I7727" s="1"/>
    </row>
    <row r="7728" spans="8:9" x14ac:dyDescent="0.2">
      <c r="H7728" s="1"/>
      <c r="I7728" s="1"/>
    </row>
    <row r="7729" spans="8:9" x14ac:dyDescent="0.2">
      <c r="H7729" s="1"/>
      <c r="I7729" s="1"/>
    </row>
    <row r="7730" spans="8:9" x14ac:dyDescent="0.2">
      <c r="H7730" s="1"/>
      <c r="I7730" s="1"/>
    </row>
    <row r="7731" spans="8:9" x14ac:dyDescent="0.2">
      <c r="H7731" s="1"/>
      <c r="I7731" s="1"/>
    </row>
    <row r="7732" spans="8:9" x14ac:dyDescent="0.2">
      <c r="H7732" s="1"/>
      <c r="I7732" s="1"/>
    </row>
    <row r="7733" spans="8:9" x14ac:dyDescent="0.2">
      <c r="H7733" s="1"/>
      <c r="I7733" s="1"/>
    </row>
    <row r="7734" spans="8:9" x14ac:dyDescent="0.2">
      <c r="H7734" s="1"/>
      <c r="I7734" s="1"/>
    </row>
    <row r="7735" spans="8:9" x14ac:dyDescent="0.2">
      <c r="H7735" s="1"/>
      <c r="I7735" s="1"/>
    </row>
    <row r="7736" spans="8:9" x14ac:dyDescent="0.2">
      <c r="H7736" s="1"/>
      <c r="I7736" s="1"/>
    </row>
    <row r="7737" spans="8:9" x14ac:dyDescent="0.2">
      <c r="H7737" s="1"/>
      <c r="I7737" s="1"/>
    </row>
    <row r="7738" spans="8:9" x14ac:dyDescent="0.2">
      <c r="H7738" s="1"/>
      <c r="I7738" s="1"/>
    </row>
    <row r="7739" spans="8:9" x14ac:dyDescent="0.2">
      <c r="H7739" s="1"/>
      <c r="I7739" s="1"/>
    </row>
    <row r="7740" spans="8:9" x14ac:dyDescent="0.2">
      <c r="H7740" s="1"/>
      <c r="I7740" s="1"/>
    </row>
    <row r="7741" spans="8:9" x14ac:dyDescent="0.2">
      <c r="H7741" s="1"/>
      <c r="I7741" s="1"/>
    </row>
    <row r="7742" spans="8:9" x14ac:dyDescent="0.2">
      <c r="H7742" s="1"/>
      <c r="I7742" s="1"/>
    </row>
    <row r="7743" spans="8:9" x14ac:dyDescent="0.2">
      <c r="H7743" s="1"/>
      <c r="I7743" s="1"/>
    </row>
    <row r="7744" spans="8:9" x14ac:dyDescent="0.2">
      <c r="H7744" s="1"/>
      <c r="I7744" s="1"/>
    </row>
    <row r="7745" spans="8:9" x14ac:dyDescent="0.2">
      <c r="H7745" s="1"/>
      <c r="I7745" s="1"/>
    </row>
    <row r="7746" spans="8:9" x14ac:dyDescent="0.2">
      <c r="H7746" s="1"/>
      <c r="I7746" s="1"/>
    </row>
    <row r="7747" spans="8:9" x14ac:dyDescent="0.2">
      <c r="H7747" s="1"/>
      <c r="I7747" s="1"/>
    </row>
    <row r="7748" spans="8:9" x14ac:dyDescent="0.2">
      <c r="H7748" s="1"/>
      <c r="I7748" s="1"/>
    </row>
    <row r="7749" spans="8:9" x14ac:dyDescent="0.2">
      <c r="H7749" s="1"/>
      <c r="I7749" s="1"/>
    </row>
    <row r="7750" spans="8:9" x14ac:dyDescent="0.2">
      <c r="H7750" s="1"/>
      <c r="I7750" s="1"/>
    </row>
    <row r="7751" spans="8:9" x14ac:dyDescent="0.2">
      <c r="H7751" s="1"/>
      <c r="I7751" s="1"/>
    </row>
    <row r="7752" spans="8:9" x14ac:dyDescent="0.2">
      <c r="H7752" s="1"/>
      <c r="I7752" s="1"/>
    </row>
    <row r="7753" spans="8:9" x14ac:dyDescent="0.2">
      <c r="H7753" s="1"/>
      <c r="I7753" s="1"/>
    </row>
    <row r="7754" spans="8:9" x14ac:dyDescent="0.2">
      <c r="H7754" s="1"/>
      <c r="I7754" s="1"/>
    </row>
    <row r="7755" spans="8:9" x14ac:dyDescent="0.2">
      <c r="H7755" s="1"/>
      <c r="I7755" s="1"/>
    </row>
    <row r="7756" spans="8:9" x14ac:dyDescent="0.2">
      <c r="H7756" s="1"/>
      <c r="I7756" s="1"/>
    </row>
    <row r="7757" spans="8:9" x14ac:dyDescent="0.2">
      <c r="H7757" s="1"/>
      <c r="I7757" s="1"/>
    </row>
    <row r="7758" spans="8:9" x14ac:dyDescent="0.2">
      <c r="H7758" s="1"/>
      <c r="I7758" s="1"/>
    </row>
    <row r="7759" spans="8:9" x14ac:dyDescent="0.2">
      <c r="H7759" s="1"/>
      <c r="I7759" s="1"/>
    </row>
    <row r="7760" spans="8:9" x14ac:dyDescent="0.2">
      <c r="H7760" s="1"/>
      <c r="I7760" s="1"/>
    </row>
    <row r="7761" spans="8:9" x14ac:dyDescent="0.2">
      <c r="H7761" s="1"/>
      <c r="I7761" s="1"/>
    </row>
    <row r="7762" spans="8:9" x14ac:dyDescent="0.2">
      <c r="H7762" s="1"/>
      <c r="I7762" s="1"/>
    </row>
    <row r="7763" spans="8:9" x14ac:dyDescent="0.2">
      <c r="H7763" s="1"/>
      <c r="I7763" s="1"/>
    </row>
    <row r="7764" spans="8:9" x14ac:dyDescent="0.2">
      <c r="H7764" s="1"/>
      <c r="I7764" s="1"/>
    </row>
    <row r="7765" spans="8:9" x14ac:dyDescent="0.2">
      <c r="H7765" s="1"/>
      <c r="I7765" s="1"/>
    </row>
    <row r="7766" spans="8:9" x14ac:dyDescent="0.2">
      <c r="H7766" s="1"/>
      <c r="I7766" s="1"/>
    </row>
    <row r="7767" spans="8:9" x14ac:dyDescent="0.2">
      <c r="H7767" s="1"/>
      <c r="I7767" s="1"/>
    </row>
    <row r="7768" spans="8:9" x14ac:dyDescent="0.2">
      <c r="H7768" s="1"/>
      <c r="I7768" s="1"/>
    </row>
    <row r="7769" spans="8:9" x14ac:dyDescent="0.2">
      <c r="H7769" s="1"/>
      <c r="I7769" s="1"/>
    </row>
    <row r="7770" spans="8:9" x14ac:dyDescent="0.2">
      <c r="H7770" s="1"/>
      <c r="I7770" s="1"/>
    </row>
    <row r="7771" spans="8:9" x14ac:dyDescent="0.2">
      <c r="H7771" s="1"/>
      <c r="I7771" s="1"/>
    </row>
    <row r="7772" spans="8:9" x14ac:dyDescent="0.2">
      <c r="H7772" s="1"/>
      <c r="I7772" s="1"/>
    </row>
    <row r="7773" spans="8:9" x14ac:dyDescent="0.2">
      <c r="H7773" s="1"/>
      <c r="I7773" s="1"/>
    </row>
    <row r="7774" spans="8:9" x14ac:dyDescent="0.2">
      <c r="H7774" s="1"/>
      <c r="I7774" s="1"/>
    </row>
    <row r="7775" spans="8:9" x14ac:dyDescent="0.2">
      <c r="H7775" s="1"/>
      <c r="I7775" s="1"/>
    </row>
    <row r="7776" spans="8:9" x14ac:dyDescent="0.2">
      <c r="H7776" s="1"/>
      <c r="I7776" s="1"/>
    </row>
    <row r="7777" spans="8:9" x14ac:dyDescent="0.2">
      <c r="H7777" s="1"/>
      <c r="I7777" s="1"/>
    </row>
    <row r="7778" spans="8:9" x14ac:dyDescent="0.2">
      <c r="H7778" s="1"/>
      <c r="I7778" s="1"/>
    </row>
    <row r="7779" spans="8:9" x14ac:dyDescent="0.2">
      <c r="H7779" s="1"/>
      <c r="I7779" s="1"/>
    </row>
    <row r="7780" spans="8:9" x14ac:dyDescent="0.2">
      <c r="H7780" s="1"/>
      <c r="I7780" s="1"/>
    </row>
    <row r="7781" spans="8:9" x14ac:dyDescent="0.2">
      <c r="H7781" s="1"/>
      <c r="I7781" s="1"/>
    </row>
    <row r="7782" spans="8:9" x14ac:dyDescent="0.2">
      <c r="H7782" s="1"/>
      <c r="I7782" s="1"/>
    </row>
    <row r="7783" spans="8:9" x14ac:dyDescent="0.2">
      <c r="H7783" s="1"/>
      <c r="I7783" s="1"/>
    </row>
    <row r="7784" spans="8:9" x14ac:dyDescent="0.2">
      <c r="H7784" s="1"/>
      <c r="I7784" s="1"/>
    </row>
    <row r="7785" spans="8:9" x14ac:dyDescent="0.2">
      <c r="H7785" s="1"/>
      <c r="I7785" s="1"/>
    </row>
    <row r="7786" spans="8:9" x14ac:dyDescent="0.2">
      <c r="H7786" s="1"/>
      <c r="I7786" s="1"/>
    </row>
    <row r="7787" spans="8:9" x14ac:dyDescent="0.2">
      <c r="H7787" s="1"/>
      <c r="I7787" s="1"/>
    </row>
    <row r="7788" spans="8:9" x14ac:dyDescent="0.2">
      <c r="H7788" s="1"/>
      <c r="I7788" s="1"/>
    </row>
    <row r="7789" spans="8:9" x14ac:dyDescent="0.2">
      <c r="H7789" s="1"/>
      <c r="I7789" s="1"/>
    </row>
    <row r="7790" spans="8:9" x14ac:dyDescent="0.2">
      <c r="H7790" s="1"/>
      <c r="I7790" s="1"/>
    </row>
    <row r="7791" spans="8:9" x14ac:dyDescent="0.2">
      <c r="H7791" s="1"/>
      <c r="I7791" s="1"/>
    </row>
    <row r="7792" spans="8:9" x14ac:dyDescent="0.2">
      <c r="H7792" s="1"/>
      <c r="I7792" s="1"/>
    </row>
    <row r="7793" spans="8:9" x14ac:dyDescent="0.2">
      <c r="H7793" s="1"/>
      <c r="I7793" s="1"/>
    </row>
    <row r="7794" spans="8:9" x14ac:dyDescent="0.2">
      <c r="H7794" s="1"/>
      <c r="I7794" s="1"/>
    </row>
    <row r="7795" spans="8:9" x14ac:dyDescent="0.2">
      <c r="H7795" s="1"/>
      <c r="I7795" s="1"/>
    </row>
    <row r="7796" spans="8:9" x14ac:dyDescent="0.2">
      <c r="H7796" s="1"/>
      <c r="I7796" s="1"/>
    </row>
    <row r="7797" spans="8:9" x14ac:dyDescent="0.2">
      <c r="H7797" s="1"/>
      <c r="I7797" s="1"/>
    </row>
    <row r="7798" spans="8:9" x14ac:dyDescent="0.2">
      <c r="H7798" s="1"/>
      <c r="I7798" s="1"/>
    </row>
    <row r="7799" spans="8:9" x14ac:dyDescent="0.2">
      <c r="H7799" s="1"/>
      <c r="I7799" s="1"/>
    </row>
    <row r="7800" spans="8:9" x14ac:dyDescent="0.2">
      <c r="H7800" s="1"/>
      <c r="I7800" s="1"/>
    </row>
    <row r="7801" spans="8:9" x14ac:dyDescent="0.2">
      <c r="H7801" s="1"/>
      <c r="I7801" s="1"/>
    </row>
    <row r="7802" spans="8:9" x14ac:dyDescent="0.2">
      <c r="H7802" s="1"/>
      <c r="I7802" s="1"/>
    </row>
    <row r="7803" spans="8:9" x14ac:dyDescent="0.2">
      <c r="H7803" s="1"/>
      <c r="I7803" s="1"/>
    </row>
    <row r="7804" spans="8:9" x14ac:dyDescent="0.2">
      <c r="H7804" s="1"/>
      <c r="I7804" s="1"/>
    </row>
    <row r="7805" spans="8:9" x14ac:dyDescent="0.2">
      <c r="H7805" s="1"/>
      <c r="I7805" s="1"/>
    </row>
    <row r="7806" spans="8:9" x14ac:dyDescent="0.2">
      <c r="H7806" s="1"/>
      <c r="I7806" s="1"/>
    </row>
    <row r="7807" spans="8:9" x14ac:dyDescent="0.2">
      <c r="H7807" s="1"/>
      <c r="I7807" s="1"/>
    </row>
    <row r="7808" spans="8:9" x14ac:dyDescent="0.2">
      <c r="H7808" s="1"/>
      <c r="I7808" s="1"/>
    </row>
    <row r="7809" spans="8:9" x14ac:dyDescent="0.2">
      <c r="H7809" s="1"/>
      <c r="I7809" s="1"/>
    </row>
    <row r="7810" spans="8:9" x14ac:dyDescent="0.2">
      <c r="H7810" s="1"/>
      <c r="I7810" s="1"/>
    </row>
    <row r="7811" spans="8:9" x14ac:dyDescent="0.2">
      <c r="H7811" s="1"/>
      <c r="I7811" s="1"/>
    </row>
    <row r="7812" spans="8:9" x14ac:dyDescent="0.2">
      <c r="H7812" s="1"/>
      <c r="I7812" s="1"/>
    </row>
    <row r="7813" spans="8:9" x14ac:dyDescent="0.2">
      <c r="H7813" s="1"/>
      <c r="I7813" s="1"/>
    </row>
    <row r="7814" spans="8:9" x14ac:dyDescent="0.2">
      <c r="H7814" s="1"/>
      <c r="I7814" s="1"/>
    </row>
    <row r="7815" spans="8:9" x14ac:dyDescent="0.2">
      <c r="H7815" s="1"/>
      <c r="I7815" s="1"/>
    </row>
    <row r="7816" spans="8:9" x14ac:dyDescent="0.2">
      <c r="H7816" s="1"/>
      <c r="I7816" s="1"/>
    </row>
    <row r="7817" spans="8:9" x14ac:dyDescent="0.2">
      <c r="H7817" s="1"/>
      <c r="I7817" s="1"/>
    </row>
    <row r="7818" spans="8:9" x14ac:dyDescent="0.2">
      <c r="H7818" s="1"/>
      <c r="I7818" s="1"/>
    </row>
    <row r="7819" spans="8:9" x14ac:dyDescent="0.2">
      <c r="H7819" s="1"/>
      <c r="I7819" s="1"/>
    </row>
    <row r="7820" spans="8:9" x14ac:dyDescent="0.2">
      <c r="H7820" s="1"/>
      <c r="I7820" s="1"/>
    </row>
    <row r="7821" spans="8:9" x14ac:dyDescent="0.2">
      <c r="H7821" s="1"/>
      <c r="I7821" s="1"/>
    </row>
    <row r="7822" spans="8:9" x14ac:dyDescent="0.2">
      <c r="H7822" s="1"/>
      <c r="I7822" s="1"/>
    </row>
    <row r="7823" spans="8:9" x14ac:dyDescent="0.2">
      <c r="H7823" s="1"/>
      <c r="I7823" s="1"/>
    </row>
    <row r="7824" spans="8:9" x14ac:dyDescent="0.2">
      <c r="H7824" s="1"/>
      <c r="I7824" s="1"/>
    </row>
    <row r="7825" spans="8:9" x14ac:dyDescent="0.2">
      <c r="H7825" s="1"/>
      <c r="I7825" s="1"/>
    </row>
    <row r="7826" spans="8:9" x14ac:dyDescent="0.2">
      <c r="H7826" s="1"/>
      <c r="I7826" s="1"/>
    </row>
    <row r="7827" spans="8:9" x14ac:dyDescent="0.2">
      <c r="H7827" s="1"/>
      <c r="I7827" s="1"/>
    </row>
    <row r="7828" spans="8:9" x14ac:dyDescent="0.2">
      <c r="H7828" s="1"/>
      <c r="I7828" s="1"/>
    </row>
    <row r="7829" spans="8:9" x14ac:dyDescent="0.2">
      <c r="H7829" s="1"/>
      <c r="I7829" s="1"/>
    </row>
    <row r="7830" spans="8:9" x14ac:dyDescent="0.2">
      <c r="H7830" s="1"/>
      <c r="I7830" s="1"/>
    </row>
    <row r="7831" spans="8:9" x14ac:dyDescent="0.2">
      <c r="H7831" s="1"/>
      <c r="I7831" s="1"/>
    </row>
    <row r="7832" spans="8:9" x14ac:dyDescent="0.2">
      <c r="H7832" s="1"/>
      <c r="I7832" s="1"/>
    </row>
    <row r="7833" spans="8:9" x14ac:dyDescent="0.2">
      <c r="H7833" s="1"/>
      <c r="I7833" s="1"/>
    </row>
    <row r="7834" spans="8:9" x14ac:dyDescent="0.2">
      <c r="H7834" s="1"/>
      <c r="I7834" s="1"/>
    </row>
    <row r="7835" spans="8:9" x14ac:dyDescent="0.2">
      <c r="H7835" s="1"/>
      <c r="I7835" s="1"/>
    </row>
    <row r="7836" spans="8:9" x14ac:dyDescent="0.2">
      <c r="H7836" s="1"/>
      <c r="I7836" s="1"/>
    </row>
    <row r="7837" spans="8:9" x14ac:dyDescent="0.2">
      <c r="H7837" s="1"/>
      <c r="I7837" s="1"/>
    </row>
    <row r="7838" spans="8:9" x14ac:dyDescent="0.2">
      <c r="H7838" s="1"/>
      <c r="I7838" s="1"/>
    </row>
    <row r="7839" spans="8:9" x14ac:dyDescent="0.2">
      <c r="H7839" s="1"/>
      <c r="I7839" s="1"/>
    </row>
    <row r="7840" spans="8:9" x14ac:dyDescent="0.2">
      <c r="H7840" s="1"/>
      <c r="I7840" s="1"/>
    </row>
    <row r="7841" spans="8:9" x14ac:dyDescent="0.2">
      <c r="H7841" s="1"/>
      <c r="I7841" s="1"/>
    </row>
    <row r="7842" spans="8:9" x14ac:dyDescent="0.2">
      <c r="H7842" s="1"/>
      <c r="I7842" s="1"/>
    </row>
    <row r="7843" spans="8:9" x14ac:dyDescent="0.2">
      <c r="H7843" s="1"/>
      <c r="I7843" s="1"/>
    </row>
    <row r="7844" spans="8:9" x14ac:dyDescent="0.2">
      <c r="H7844" s="1"/>
      <c r="I7844" s="1"/>
    </row>
    <row r="7845" spans="8:9" x14ac:dyDescent="0.2">
      <c r="H7845" s="1"/>
      <c r="I7845" s="1"/>
    </row>
    <row r="7846" spans="8:9" x14ac:dyDescent="0.2">
      <c r="H7846" s="1"/>
      <c r="I7846" s="1"/>
    </row>
    <row r="7847" spans="8:9" x14ac:dyDescent="0.2">
      <c r="H7847" s="1"/>
      <c r="I7847" s="1"/>
    </row>
    <row r="7848" spans="8:9" x14ac:dyDescent="0.2">
      <c r="H7848" s="1"/>
      <c r="I7848" s="1"/>
    </row>
    <row r="7849" spans="8:9" x14ac:dyDescent="0.2">
      <c r="H7849" s="1"/>
      <c r="I7849" s="1"/>
    </row>
    <row r="7850" spans="8:9" x14ac:dyDescent="0.2">
      <c r="H7850" s="1"/>
      <c r="I7850" s="1"/>
    </row>
    <row r="7851" spans="8:9" x14ac:dyDescent="0.2">
      <c r="H7851" s="1"/>
      <c r="I7851" s="1"/>
    </row>
    <row r="7852" spans="8:9" x14ac:dyDescent="0.2">
      <c r="H7852" s="1"/>
      <c r="I7852" s="1"/>
    </row>
    <row r="7853" spans="8:9" x14ac:dyDescent="0.2">
      <c r="H7853" s="1"/>
      <c r="I7853" s="1"/>
    </row>
    <row r="7854" spans="8:9" x14ac:dyDescent="0.2">
      <c r="H7854" s="1"/>
      <c r="I7854" s="1"/>
    </row>
    <row r="7855" spans="8:9" x14ac:dyDescent="0.2">
      <c r="H7855" s="1"/>
      <c r="I7855" s="1"/>
    </row>
    <row r="7856" spans="8:9" x14ac:dyDescent="0.2">
      <c r="H7856" s="1"/>
      <c r="I7856" s="1"/>
    </row>
    <row r="7857" spans="8:9" x14ac:dyDescent="0.2">
      <c r="H7857" s="1"/>
      <c r="I7857" s="1"/>
    </row>
    <row r="7858" spans="8:9" x14ac:dyDescent="0.2">
      <c r="H7858" s="1"/>
      <c r="I7858" s="1"/>
    </row>
    <row r="7859" spans="8:9" x14ac:dyDescent="0.2">
      <c r="H7859" s="1"/>
      <c r="I7859" s="1"/>
    </row>
    <row r="7860" spans="8:9" x14ac:dyDescent="0.2">
      <c r="H7860" s="1"/>
      <c r="I7860" s="1"/>
    </row>
    <row r="7861" spans="8:9" x14ac:dyDescent="0.2">
      <c r="H7861" s="1"/>
      <c r="I7861" s="1"/>
    </row>
    <row r="7862" spans="8:9" x14ac:dyDescent="0.2">
      <c r="H7862" s="1"/>
      <c r="I7862" s="1"/>
    </row>
    <row r="7863" spans="8:9" x14ac:dyDescent="0.2">
      <c r="H7863" s="1"/>
      <c r="I7863" s="1"/>
    </row>
    <row r="7864" spans="8:9" x14ac:dyDescent="0.2">
      <c r="H7864" s="1"/>
      <c r="I7864" s="1"/>
    </row>
    <row r="7865" spans="8:9" x14ac:dyDescent="0.2">
      <c r="H7865" s="1"/>
      <c r="I7865" s="1"/>
    </row>
    <row r="7866" spans="8:9" x14ac:dyDescent="0.2">
      <c r="H7866" s="1"/>
      <c r="I7866" s="1"/>
    </row>
    <row r="7867" spans="8:9" x14ac:dyDescent="0.2">
      <c r="H7867" s="1"/>
      <c r="I7867" s="1"/>
    </row>
    <row r="7868" spans="8:9" x14ac:dyDescent="0.2">
      <c r="H7868" s="1"/>
      <c r="I7868" s="1"/>
    </row>
    <row r="7869" spans="8:9" x14ac:dyDescent="0.2">
      <c r="H7869" s="1"/>
      <c r="I7869" s="1"/>
    </row>
    <row r="7870" spans="8:9" x14ac:dyDescent="0.2">
      <c r="H7870" s="1"/>
      <c r="I7870" s="1"/>
    </row>
    <row r="7871" spans="8:9" x14ac:dyDescent="0.2">
      <c r="H7871" s="1"/>
      <c r="I7871" s="1"/>
    </row>
    <row r="7872" spans="8:9" x14ac:dyDescent="0.2">
      <c r="H7872" s="1"/>
      <c r="I7872" s="1"/>
    </row>
    <row r="7873" spans="8:9" x14ac:dyDescent="0.2">
      <c r="H7873" s="1"/>
      <c r="I7873" s="1"/>
    </row>
    <row r="7874" spans="8:9" x14ac:dyDescent="0.2">
      <c r="H7874" s="1"/>
      <c r="I7874" s="1"/>
    </row>
    <row r="7875" spans="8:9" x14ac:dyDescent="0.2">
      <c r="H7875" s="1"/>
      <c r="I7875" s="1"/>
    </row>
    <row r="7876" spans="8:9" x14ac:dyDescent="0.2">
      <c r="H7876" s="1"/>
      <c r="I7876" s="1"/>
    </row>
    <row r="7877" spans="8:9" x14ac:dyDescent="0.2">
      <c r="H7877" s="1"/>
      <c r="I7877" s="1"/>
    </row>
    <row r="7878" spans="8:9" x14ac:dyDescent="0.2">
      <c r="H7878" s="1"/>
      <c r="I7878" s="1"/>
    </row>
    <row r="7879" spans="8:9" x14ac:dyDescent="0.2">
      <c r="H7879" s="1"/>
      <c r="I7879" s="1"/>
    </row>
    <row r="7880" spans="8:9" x14ac:dyDescent="0.2">
      <c r="H7880" s="1"/>
      <c r="I7880" s="1"/>
    </row>
    <row r="7881" spans="8:9" x14ac:dyDescent="0.2">
      <c r="H7881" s="1"/>
      <c r="I7881" s="1"/>
    </row>
    <row r="7882" spans="8:9" x14ac:dyDescent="0.2">
      <c r="H7882" s="1"/>
      <c r="I7882" s="1"/>
    </row>
    <row r="7883" spans="8:9" x14ac:dyDescent="0.2">
      <c r="H7883" s="1"/>
      <c r="I7883" s="1"/>
    </row>
    <row r="7884" spans="8:9" x14ac:dyDescent="0.2">
      <c r="H7884" s="1"/>
      <c r="I7884" s="1"/>
    </row>
    <row r="7885" spans="8:9" x14ac:dyDescent="0.2">
      <c r="H7885" s="1"/>
      <c r="I7885" s="1"/>
    </row>
    <row r="7886" spans="8:9" x14ac:dyDescent="0.2">
      <c r="H7886" s="1"/>
      <c r="I7886" s="1"/>
    </row>
    <row r="7887" spans="8:9" x14ac:dyDescent="0.2">
      <c r="H7887" s="1"/>
      <c r="I7887" s="1"/>
    </row>
    <row r="7888" spans="8:9" x14ac:dyDescent="0.2">
      <c r="H7888" s="1"/>
      <c r="I7888" s="1"/>
    </row>
    <row r="7889" spans="8:9" x14ac:dyDescent="0.2">
      <c r="H7889" s="1"/>
      <c r="I7889" s="1"/>
    </row>
    <row r="7890" spans="8:9" x14ac:dyDescent="0.2">
      <c r="H7890" s="1"/>
      <c r="I7890" s="1"/>
    </row>
    <row r="7891" spans="8:9" x14ac:dyDescent="0.2">
      <c r="H7891" s="1"/>
      <c r="I7891" s="1"/>
    </row>
    <row r="7892" spans="8:9" x14ac:dyDescent="0.2">
      <c r="H7892" s="1"/>
      <c r="I7892" s="1"/>
    </row>
    <row r="7893" spans="8:9" x14ac:dyDescent="0.2">
      <c r="H7893" s="1"/>
      <c r="I7893" s="1"/>
    </row>
    <row r="7894" spans="8:9" x14ac:dyDescent="0.2">
      <c r="H7894" s="1"/>
      <c r="I7894" s="1"/>
    </row>
    <row r="7895" spans="8:9" x14ac:dyDescent="0.2">
      <c r="H7895" s="1"/>
      <c r="I7895" s="1"/>
    </row>
    <row r="7896" spans="8:9" x14ac:dyDescent="0.2">
      <c r="H7896" s="1"/>
      <c r="I7896" s="1"/>
    </row>
    <row r="7897" spans="8:9" x14ac:dyDescent="0.2">
      <c r="H7897" s="1"/>
      <c r="I7897" s="1"/>
    </row>
    <row r="7898" spans="8:9" x14ac:dyDescent="0.2">
      <c r="H7898" s="1"/>
      <c r="I7898" s="1"/>
    </row>
    <row r="7899" spans="8:9" x14ac:dyDescent="0.2">
      <c r="H7899" s="1"/>
      <c r="I7899" s="1"/>
    </row>
    <row r="7900" spans="8:9" x14ac:dyDescent="0.2">
      <c r="H7900" s="1"/>
      <c r="I7900" s="1"/>
    </row>
    <row r="7901" spans="8:9" x14ac:dyDescent="0.2">
      <c r="H7901" s="1"/>
      <c r="I7901" s="1"/>
    </row>
    <row r="7902" spans="8:9" x14ac:dyDescent="0.2">
      <c r="H7902" s="1"/>
      <c r="I7902" s="1"/>
    </row>
    <row r="7903" spans="8:9" x14ac:dyDescent="0.2">
      <c r="H7903" s="1"/>
      <c r="I7903" s="1"/>
    </row>
    <row r="7904" spans="8:9" x14ac:dyDescent="0.2">
      <c r="H7904" s="1"/>
      <c r="I7904" s="1"/>
    </row>
    <row r="7905" spans="8:9" x14ac:dyDescent="0.2">
      <c r="H7905" s="1"/>
      <c r="I7905" s="1"/>
    </row>
    <row r="7906" spans="8:9" x14ac:dyDescent="0.2">
      <c r="H7906" s="1"/>
      <c r="I7906" s="1"/>
    </row>
    <row r="7907" spans="8:9" x14ac:dyDescent="0.2">
      <c r="H7907" s="1"/>
      <c r="I7907" s="1"/>
    </row>
    <row r="7908" spans="8:9" x14ac:dyDescent="0.2">
      <c r="H7908" s="1"/>
      <c r="I7908" s="1"/>
    </row>
    <row r="7909" spans="8:9" x14ac:dyDescent="0.2">
      <c r="H7909" s="1"/>
      <c r="I7909" s="1"/>
    </row>
    <row r="7910" spans="8:9" x14ac:dyDescent="0.2">
      <c r="H7910" s="1"/>
      <c r="I7910" s="1"/>
    </row>
    <row r="7911" spans="8:9" x14ac:dyDescent="0.2">
      <c r="H7911" s="1"/>
      <c r="I7911" s="1"/>
    </row>
    <row r="7912" spans="8:9" x14ac:dyDescent="0.2">
      <c r="H7912" s="1"/>
      <c r="I7912" s="1"/>
    </row>
    <row r="7913" spans="8:9" x14ac:dyDescent="0.2">
      <c r="H7913" s="1"/>
      <c r="I7913" s="1"/>
    </row>
    <row r="7914" spans="8:9" x14ac:dyDescent="0.2">
      <c r="H7914" s="1"/>
      <c r="I7914" s="1"/>
    </row>
    <row r="7915" spans="8:9" x14ac:dyDescent="0.2">
      <c r="H7915" s="1"/>
      <c r="I7915" s="1"/>
    </row>
    <row r="7916" spans="8:9" x14ac:dyDescent="0.2">
      <c r="H7916" s="1"/>
      <c r="I7916" s="1"/>
    </row>
    <row r="7917" spans="8:9" x14ac:dyDescent="0.2">
      <c r="H7917" s="1"/>
      <c r="I7917" s="1"/>
    </row>
    <row r="7918" spans="8:9" x14ac:dyDescent="0.2">
      <c r="H7918" s="1"/>
      <c r="I7918" s="1"/>
    </row>
    <row r="7919" spans="8:9" x14ac:dyDescent="0.2">
      <c r="H7919" s="1"/>
      <c r="I7919" s="1"/>
    </row>
    <row r="7920" spans="8:9" x14ac:dyDescent="0.2">
      <c r="H7920" s="1"/>
      <c r="I7920" s="1"/>
    </row>
    <row r="7921" spans="8:9" x14ac:dyDescent="0.2">
      <c r="H7921" s="1"/>
      <c r="I7921" s="1"/>
    </row>
    <row r="7922" spans="8:9" x14ac:dyDescent="0.2">
      <c r="H7922" s="1"/>
      <c r="I7922" s="1"/>
    </row>
    <row r="7923" spans="8:9" x14ac:dyDescent="0.2">
      <c r="H7923" s="1"/>
      <c r="I7923" s="1"/>
    </row>
    <row r="7924" spans="8:9" x14ac:dyDescent="0.2">
      <c r="H7924" s="1"/>
      <c r="I7924" s="1"/>
    </row>
    <row r="7925" spans="8:9" x14ac:dyDescent="0.2">
      <c r="H7925" s="1"/>
      <c r="I7925" s="1"/>
    </row>
    <row r="7926" spans="8:9" x14ac:dyDescent="0.2">
      <c r="H7926" s="1"/>
      <c r="I7926" s="1"/>
    </row>
    <row r="7927" spans="8:9" x14ac:dyDescent="0.2">
      <c r="H7927" s="1"/>
      <c r="I7927" s="1"/>
    </row>
    <row r="7928" spans="8:9" x14ac:dyDescent="0.2">
      <c r="H7928" s="1"/>
      <c r="I7928" s="1"/>
    </row>
    <row r="7929" spans="8:9" x14ac:dyDescent="0.2">
      <c r="H7929" s="1"/>
      <c r="I7929" s="1"/>
    </row>
    <row r="7930" spans="8:9" x14ac:dyDescent="0.2">
      <c r="H7930" s="1"/>
      <c r="I7930" s="1"/>
    </row>
    <row r="7931" spans="8:9" x14ac:dyDescent="0.2">
      <c r="H7931" s="1"/>
      <c r="I7931" s="1"/>
    </row>
    <row r="7932" spans="8:9" x14ac:dyDescent="0.2">
      <c r="H7932" s="1"/>
      <c r="I7932" s="1"/>
    </row>
    <row r="7933" spans="8:9" x14ac:dyDescent="0.2">
      <c r="H7933" s="1"/>
      <c r="I7933" s="1"/>
    </row>
    <row r="7934" spans="8:9" x14ac:dyDescent="0.2">
      <c r="H7934" s="1"/>
      <c r="I7934" s="1"/>
    </row>
    <row r="7935" spans="8:9" x14ac:dyDescent="0.2">
      <c r="H7935" s="1"/>
      <c r="I7935" s="1"/>
    </row>
    <row r="7936" spans="8:9" x14ac:dyDescent="0.2">
      <c r="H7936" s="1"/>
      <c r="I7936" s="1"/>
    </row>
    <row r="7937" spans="8:9" x14ac:dyDescent="0.2">
      <c r="H7937" s="1"/>
      <c r="I7937" s="1"/>
    </row>
    <row r="7938" spans="8:9" x14ac:dyDescent="0.2">
      <c r="H7938" s="1"/>
      <c r="I7938" s="1"/>
    </row>
    <row r="7939" spans="8:9" x14ac:dyDescent="0.2">
      <c r="H7939" s="1"/>
      <c r="I7939" s="1"/>
    </row>
    <row r="7940" spans="8:9" x14ac:dyDescent="0.2">
      <c r="H7940" s="1"/>
      <c r="I7940" s="1"/>
    </row>
    <row r="7941" spans="8:9" x14ac:dyDescent="0.2">
      <c r="H7941" s="1"/>
      <c r="I7941" s="1"/>
    </row>
    <row r="7942" spans="8:9" x14ac:dyDescent="0.2">
      <c r="H7942" s="1"/>
      <c r="I7942" s="1"/>
    </row>
    <row r="7943" spans="8:9" x14ac:dyDescent="0.2">
      <c r="H7943" s="1"/>
      <c r="I7943" s="1"/>
    </row>
    <row r="7944" spans="8:9" x14ac:dyDescent="0.2">
      <c r="H7944" s="1"/>
      <c r="I7944" s="1"/>
    </row>
    <row r="7945" spans="8:9" x14ac:dyDescent="0.2">
      <c r="H7945" s="1"/>
      <c r="I7945" s="1"/>
    </row>
    <row r="7946" spans="8:9" x14ac:dyDescent="0.2">
      <c r="H7946" s="1"/>
      <c r="I7946" s="1"/>
    </row>
    <row r="7947" spans="8:9" x14ac:dyDescent="0.2">
      <c r="H7947" s="1"/>
      <c r="I7947" s="1"/>
    </row>
    <row r="7948" spans="8:9" x14ac:dyDescent="0.2">
      <c r="H7948" s="1"/>
      <c r="I7948" s="1"/>
    </row>
    <row r="7949" spans="8:9" x14ac:dyDescent="0.2">
      <c r="H7949" s="1"/>
      <c r="I7949" s="1"/>
    </row>
    <row r="7950" spans="8:9" x14ac:dyDescent="0.2">
      <c r="H7950" s="1"/>
      <c r="I7950" s="1"/>
    </row>
    <row r="7951" spans="8:9" x14ac:dyDescent="0.2">
      <c r="H7951" s="1"/>
      <c r="I7951" s="1"/>
    </row>
    <row r="7952" spans="8:9" x14ac:dyDescent="0.2">
      <c r="H7952" s="1"/>
      <c r="I7952" s="1"/>
    </row>
    <row r="7953" spans="8:9" x14ac:dyDescent="0.2">
      <c r="H7953" s="1"/>
      <c r="I7953" s="1"/>
    </row>
    <row r="7954" spans="8:9" x14ac:dyDescent="0.2">
      <c r="H7954" s="1"/>
      <c r="I7954" s="1"/>
    </row>
    <row r="7955" spans="8:9" x14ac:dyDescent="0.2">
      <c r="H7955" s="1"/>
      <c r="I7955" s="1"/>
    </row>
    <row r="7956" spans="8:9" x14ac:dyDescent="0.2">
      <c r="H7956" s="1"/>
      <c r="I7956" s="1"/>
    </row>
    <row r="7957" spans="8:9" x14ac:dyDescent="0.2">
      <c r="H7957" s="1"/>
      <c r="I7957" s="1"/>
    </row>
    <row r="7958" spans="8:9" x14ac:dyDescent="0.2">
      <c r="H7958" s="1"/>
      <c r="I7958" s="1"/>
    </row>
    <row r="7959" spans="8:9" x14ac:dyDescent="0.2">
      <c r="H7959" s="1"/>
      <c r="I7959" s="1"/>
    </row>
    <row r="7960" spans="8:9" x14ac:dyDescent="0.2">
      <c r="H7960" s="1"/>
      <c r="I7960" s="1"/>
    </row>
    <row r="7961" spans="8:9" x14ac:dyDescent="0.2">
      <c r="H7961" s="1"/>
      <c r="I7961" s="1"/>
    </row>
    <row r="7962" spans="8:9" x14ac:dyDescent="0.2">
      <c r="H7962" s="1"/>
      <c r="I7962" s="1"/>
    </row>
    <row r="7963" spans="8:9" x14ac:dyDescent="0.2">
      <c r="H7963" s="1"/>
      <c r="I7963" s="1"/>
    </row>
    <row r="7964" spans="8:9" x14ac:dyDescent="0.2">
      <c r="H7964" s="1"/>
      <c r="I7964" s="1"/>
    </row>
    <row r="7965" spans="8:9" x14ac:dyDescent="0.2">
      <c r="H7965" s="1"/>
      <c r="I7965" s="1"/>
    </row>
    <row r="7966" spans="8:9" x14ac:dyDescent="0.2">
      <c r="H7966" s="1"/>
      <c r="I7966" s="1"/>
    </row>
    <row r="7967" spans="8:9" x14ac:dyDescent="0.2">
      <c r="H7967" s="1"/>
      <c r="I7967" s="1"/>
    </row>
    <row r="7968" spans="8:9" x14ac:dyDescent="0.2">
      <c r="H7968" s="1"/>
      <c r="I7968" s="1"/>
    </row>
    <row r="7969" spans="8:9" x14ac:dyDescent="0.2">
      <c r="H7969" s="1"/>
      <c r="I7969" s="1"/>
    </row>
    <row r="7970" spans="8:9" x14ac:dyDescent="0.2">
      <c r="H7970" s="1"/>
      <c r="I7970" s="1"/>
    </row>
    <row r="7971" spans="8:9" x14ac:dyDescent="0.2">
      <c r="H7971" s="1"/>
      <c r="I7971" s="1"/>
    </row>
    <row r="7972" spans="8:9" x14ac:dyDescent="0.2">
      <c r="H7972" s="1"/>
      <c r="I7972" s="1"/>
    </row>
    <row r="7973" spans="8:9" x14ac:dyDescent="0.2">
      <c r="H7973" s="1"/>
      <c r="I7973" s="1"/>
    </row>
    <row r="7974" spans="8:9" x14ac:dyDescent="0.2">
      <c r="H7974" s="1"/>
      <c r="I7974" s="1"/>
    </row>
    <row r="7975" spans="8:9" x14ac:dyDescent="0.2">
      <c r="H7975" s="1"/>
      <c r="I7975" s="1"/>
    </row>
    <row r="7976" spans="8:9" x14ac:dyDescent="0.2">
      <c r="H7976" s="1"/>
      <c r="I7976" s="1"/>
    </row>
    <row r="7977" spans="8:9" x14ac:dyDescent="0.2">
      <c r="H7977" s="1"/>
      <c r="I7977" s="1"/>
    </row>
    <row r="7978" spans="8:9" x14ac:dyDescent="0.2">
      <c r="H7978" s="1"/>
      <c r="I7978" s="1"/>
    </row>
    <row r="7979" spans="8:9" x14ac:dyDescent="0.2">
      <c r="H7979" s="1"/>
      <c r="I7979" s="1"/>
    </row>
    <row r="7980" spans="8:9" x14ac:dyDescent="0.2">
      <c r="H7980" s="1"/>
      <c r="I7980" s="1"/>
    </row>
    <row r="7981" spans="8:9" x14ac:dyDescent="0.2">
      <c r="H7981" s="1"/>
      <c r="I7981" s="1"/>
    </row>
    <row r="7982" spans="8:9" x14ac:dyDescent="0.2">
      <c r="H7982" s="1"/>
      <c r="I7982" s="1"/>
    </row>
    <row r="7983" spans="8:9" x14ac:dyDescent="0.2">
      <c r="H7983" s="1"/>
      <c r="I7983" s="1"/>
    </row>
    <row r="7984" spans="8:9" x14ac:dyDescent="0.2">
      <c r="H7984" s="1"/>
      <c r="I7984" s="1"/>
    </row>
    <row r="7985" spans="8:9" x14ac:dyDescent="0.2">
      <c r="H7985" s="1"/>
      <c r="I7985" s="1"/>
    </row>
    <row r="7986" spans="8:9" x14ac:dyDescent="0.2">
      <c r="H7986" s="1"/>
      <c r="I7986" s="1"/>
    </row>
    <row r="7987" spans="8:9" x14ac:dyDescent="0.2">
      <c r="H7987" s="1"/>
      <c r="I7987" s="1"/>
    </row>
    <row r="7988" spans="8:9" x14ac:dyDescent="0.2">
      <c r="H7988" s="1"/>
      <c r="I7988" s="1"/>
    </row>
    <row r="7989" spans="8:9" x14ac:dyDescent="0.2">
      <c r="H7989" s="1"/>
      <c r="I7989" s="1"/>
    </row>
    <row r="7990" spans="8:9" x14ac:dyDescent="0.2">
      <c r="H7990" s="1"/>
      <c r="I7990" s="1"/>
    </row>
    <row r="7991" spans="8:9" x14ac:dyDescent="0.2">
      <c r="H7991" s="1"/>
      <c r="I7991" s="1"/>
    </row>
    <row r="7992" spans="8:9" x14ac:dyDescent="0.2">
      <c r="H7992" s="1"/>
      <c r="I7992" s="1"/>
    </row>
    <row r="7993" spans="8:9" x14ac:dyDescent="0.2">
      <c r="H7993" s="1"/>
      <c r="I7993" s="1"/>
    </row>
    <row r="7994" spans="8:9" x14ac:dyDescent="0.2">
      <c r="H7994" s="1"/>
      <c r="I7994" s="1"/>
    </row>
    <row r="7995" spans="8:9" x14ac:dyDescent="0.2">
      <c r="H7995" s="1"/>
      <c r="I7995" s="1"/>
    </row>
    <row r="7996" spans="8:9" x14ac:dyDescent="0.2">
      <c r="H7996" s="1"/>
      <c r="I7996" s="1"/>
    </row>
    <row r="7997" spans="8:9" x14ac:dyDescent="0.2">
      <c r="H7997" s="1"/>
      <c r="I7997" s="1"/>
    </row>
    <row r="7998" spans="8:9" x14ac:dyDescent="0.2">
      <c r="H7998" s="1"/>
      <c r="I7998" s="1"/>
    </row>
    <row r="7999" spans="8:9" x14ac:dyDescent="0.2">
      <c r="H7999" s="1"/>
      <c r="I7999" s="1"/>
    </row>
    <row r="8000" spans="8:9" x14ac:dyDescent="0.2">
      <c r="H8000" s="1"/>
      <c r="I8000" s="1"/>
    </row>
    <row r="8001" spans="8:9" x14ac:dyDescent="0.2">
      <c r="H8001" s="1"/>
      <c r="I8001" s="1"/>
    </row>
    <row r="8002" spans="8:9" x14ac:dyDescent="0.2">
      <c r="H8002" s="1"/>
      <c r="I8002" s="1"/>
    </row>
    <row r="8003" spans="8:9" x14ac:dyDescent="0.2">
      <c r="H8003" s="1"/>
      <c r="I8003" s="1"/>
    </row>
    <row r="8004" spans="8:9" x14ac:dyDescent="0.2">
      <c r="H8004" s="1"/>
      <c r="I8004" s="1"/>
    </row>
    <row r="8005" spans="8:9" x14ac:dyDescent="0.2">
      <c r="H8005" s="1"/>
      <c r="I8005" s="1"/>
    </row>
    <row r="8006" spans="8:9" x14ac:dyDescent="0.2">
      <c r="H8006" s="1"/>
      <c r="I8006" s="1"/>
    </row>
    <row r="8007" spans="8:9" x14ac:dyDescent="0.2">
      <c r="H8007" s="1"/>
      <c r="I8007" s="1"/>
    </row>
    <row r="8008" spans="8:9" x14ac:dyDescent="0.2">
      <c r="H8008" s="1"/>
      <c r="I8008" s="1"/>
    </row>
    <row r="8009" spans="8:9" x14ac:dyDescent="0.2">
      <c r="H8009" s="1"/>
      <c r="I8009" s="1"/>
    </row>
    <row r="8010" spans="8:9" x14ac:dyDescent="0.2">
      <c r="H8010" s="1"/>
      <c r="I8010" s="1"/>
    </row>
    <row r="8011" spans="8:9" x14ac:dyDescent="0.2">
      <c r="H8011" s="1"/>
      <c r="I8011" s="1"/>
    </row>
    <row r="8012" spans="8:9" x14ac:dyDescent="0.2">
      <c r="H8012" s="1"/>
      <c r="I8012" s="1"/>
    </row>
    <row r="8013" spans="8:9" x14ac:dyDescent="0.2">
      <c r="H8013" s="1"/>
      <c r="I8013" s="1"/>
    </row>
    <row r="8014" spans="8:9" x14ac:dyDescent="0.2">
      <c r="H8014" s="1"/>
      <c r="I8014" s="1"/>
    </row>
    <row r="8015" spans="8:9" x14ac:dyDescent="0.2">
      <c r="H8015" s="1"/>
      <c r="I8015" s="1"/>
    </row>
    <row r="8016" spans="8:9" x14ac:dyDescent="0.2">
      <c r="H8016" s="1"/>
      <c r="I8016" s="1"/>
    </row>
    <row r="8017" spans="8:9" x14ac:dyDescent="0.2">
      <c r="H8017" s="1"/>
      <c r="I8017" s="1"/>
    </row>
    <row r="8018" spans="8:9" x14ac:dyDescent="0.2">
      <c r="H8018" s="1"/>
      <c r="I8018" s="1"/>
    </row>
    <row r="8019" spans="8:9" x14ac:dyDescent="0.2">
      <c r="H8019" s="1"/>
      <c r="I8019" s="1"/>
    </row>
    <row r="8020" spans="8:9" x14ac:dyDescent="0.2">
      <c r="H8020" s="1"/>
      <c r="I8020" s="1"/>
    </row>
    <row r="8021" spans="8:9" x14ac:dyDescent="0.2">
      <c r="H8021" s="1"/>
      <c r="I8021" s="1"/>
    </row>
    <row r="8022" spans="8:9" x14ac:dyDescent="0.2">
      <c r="H8022" s="1"/>
      <c r="I8022" s="1"/>
    </row>
    <row r="8023" spans="8:9" x14ac:dyDescent="0.2">
      <c r="H8023" s="1"/>
      <c r="I8023" s="1"/>
    </row>
    <row r="8024" spans="8:9" x14ac:dyDescent="0.2">
      <c r="H8024" s="1"/>
      <c r="I8024" s="1"/>
    </row>
    <row r="8025" spans="8:9" x14ac:dyDescent="0.2">
      <c r="H8025" s="1"/>
      <c r="I8025" s="1"/>
    </row>
    <row r="8026" spans="8:9" x14ac:dyDescent="0.2">
      <c r="H8026" s="1"/>
      <c r="I8026" s="1"/>
    </row>
    <row r="8027" spans="8:9" x14ac:dyDescent="0.2">
      <c r="H8027" s="1"/>
      <c r="I8027" s="1"/>
    </row>
    <row r="8028" spans="8:9" x14ac:dyDescent="0.2">
      <c r="H8028" s="1"/>
      <c r="I8028" s="1"/>
    </row>
    <row r="8029" spans="8:9" x14ac:dyDescent="0.2">
      <c r="H8029" s="1"/>
      <c r="I8029" s="1"/>
    </row>
    <row r="8030" spans="8:9" x14ac:dyDescent="0.2">
      <c r="H8030" s="1"/>
      <c r="I8030" s="1"/>
    </row>
    <row r="8031" spans="8:9" x14ac:dyDescent="0.2">
      <c r="H8031" s="1"/>
      <c r="I8031" s="1"/>
    </row>
    <row r="8032" spans="8:9" x14ac:dyDescent="0.2">
      <c r="H8032" s="1"/>
      <c r="I8032" s="1"/>
    </row>
    <row r="8033" spans="8:9" x14ac:dyDescent="0.2">
      <c r="H8033" s="1"/>
      <c r="I8033" s="1"/>
    </row>
    <row r="8034" spans="8:9" x14ac:dyDescent="0.2">
      <c r="H8034" s="1"/>
      <c r="I8034" s="1"/>
    </row>
    <row r="8035" spans="8:9" x14ac:dyDescent="0.2">
      <c r="H8035" s="1"/>
      <c r="I8035" s="1"/>
    </row>
    <row r="8036" spans="8:9" x14ac:dyDescent="0.2">
      <c r="H8036" s="1"/>
      <c r="I8036" s="1"/>
    </row>
    <row r="8037" spans="8:9" x14ac:dyDescent="0.2">
      <c r="H8037" s="1"/>
      <c r="I8037" s="1"/>
    </row>
    <row r="8038" spans="8:9" x14ac:dyDescent="0.2">
      <c r="H8038" s="1"/>
      <c r="I8038" s="1"/>
    </row>
    <row r="8039" spans="8:9" x14ac:dyDescent="0.2">
      <c r="H8039" s="1"/>
      <c r="I8039" s="1"/>
    </row>
    <row r="8040" spans="8:9" x14ac:dyDescent="0.2">
      <c r="H8040" s="1"/>
      <c r="I8040" s="1"/>
    </row>
    <row r="8041" spans="8:9" x14ac:dyDescent="0.2">
      <c r="H8041" s="1"/>
      <c r="I8041" s="1"/>
    </row>
    <row r="8042" spans="8:9" x14ac:dyDescent="0.2">
      <c r="H8042" s="1"/>
      <c r="I8042" s="1"/>
    </row>
    <row r="8043" spans="8:9" x14ac:dyDescent="0.2">
      <c r="H8043" s="1"/>
      <c r="I8043" s="1"/>
    </row>
    <row r="8044" spans="8:9" x14ac:dyDescent="0.2">
      <c r="H8044" s="1"/>
      <c r="I8044" s="1"/>
    </row>
    <row r="8045" spans="8:9" x14ac:dyDescent="0.2">
      <c r="H8045" s="1"/>
      <c r="I8045" s="1"/>
    </row>
    <row r="8046" spans="8:9" x14ac:dyDescent="0.2">
      <c r="H8046" s="1"/>
      <c r="I8046" s="1"/>
    </row>
    <row r="8047" spans="8:9" x14ac:dyDescent="0.2">
      <c r="H8047" s="1"/>
      <c r="I8047" s="1"/>
    </row>
    <row r="8048" spans="8:9" x14ac:dyDescent="0.2">
      <c r="H8048" s="1"/>
      <c r="I8048" s="1"/>
    </row>
    <row r="8049" spans="8:9" x14ac:dyDescent="0.2">
      <c r="H8049" s="1"/>
      <c r="I8049" s="1"/>
    </row>
    <row r="8050" spans="8:9" x14ac:dyDescent="0.2">
      <c r="H8050" s="1"/>
      <c r="I8050" s="1"/>
    </row>
    <row r="8051" spans="8:9" x14ac:dyDescent="0.2">
      <c r="H8051" s="1"/>
      <c r="I8051" s="1"/>
    </row>
    <row r="8052" spans="8:9" x14ac:dyDescent="0.2">
      <c r="H8052" s="1"/>
      <c r="I8052" s="1"/>
    </row>
    <row r="8053" spans="8:9" x14ac:dyDescent="0.2">
      <c r="H8053" s="1"/>
      <c r="I8053" s="1"/>
    </row>
    <row r="8054" spans="8:9" x14ac:dyDescent="0.2">
      <c r="H8054" s="1"/>
      <c r="I8054" s="1"/>
    </row>
    <row r="8055" spans="8:9" x14ac:dyDescent="0.2">
      <c r="H8055" s="1"/>
      <c r="I8055" s="1"/>
    </row>
    <row r="8056" spans="8:9" x14ac:dyDescent="0.2">
      <c r="H8056" s="1"/>
      <c r="I8056" s="1"/>
    </row>
    <row r="8057" spans="8:9" x14ac:dyDescent="0.2">
      <c r="H8057" s="1"/>
      <c r="I8057" s="1"/>
    </row>
    <row r="8058" spans="8:9" x14ac:dyDescent="0.2">
      <c r="H8058" s="1"/>
      <c r="I8058" s="1"/>
    </row>
    <row r="8059" spans="8:9" x14ac:dyDescent="0.2">
      <c r="H8059" s="1"/>
      <c r="I8059" s="1"/>
    </row>
    <row r="8060" spans="8:9" x14ac:dyDescent="0.2">
      <c r="H8060" s="1"/>
      <c r="I8060" s="1"/>
    </row>
    <row r="8061" spans="8:9" x14ac:dyDescent="0.2">
      <c r="H8061" s="1"/>
      <c r="I8061" s="1"/>
    </row>
    <row r="8062" spans="8:9" x14ac:dyDescent="0.2">
      <c r="H8062" s="1"/>
      <c r="I8062" s="1"/>
    </row>
    <row r="8063" spans="8:9" x14ac:dyDescent="0.2">
      <c r="H8063" s="1"/>
      <c r="I8063" s="1"/>
    </row>
    <row r="8064" spans="8:9" x14ac:dyDescent="0.2">
      <c r="H8064" s="1"/>
      <c r="I8064" s="1"/>
    </row>
    <row r="8065" spans="8:9" x14ac:dyDescent="0.2">
      <c r="H8065" s="1"/>
      <c r="I8065" s="1"/>
    </row>
    <row r="8066" spans="8:9" x14ac:dyDescent="0.2">
      <c r="H8066" s="1"/>
      <c r="I8066" s="1"/>
    </row>
    <row r="8067" spans="8:9" x14ac:dyDescent="0.2">
      <c r="H8067" s="1"/>
      <c r="I8067" s="1"/>
    </row>
    <row r="8068" spans="8:9" x14ac:dyDescent="0.2">
      <c r="H8068" s="1"/>
      <c r="I8068" s="1"/>
    </row>
    <row r="8069" spans="8:9" x14ac:dyDescent="0.2">
      <c r="H8069" s="1"/>
      <c r="I8069" s="1"/>
    </row>
    <row r="8070" spans="8:9" x14ac:dyDescent="0.2">
      <c r="H8070" s="1"/>
      <c r="I8070" s="1"/>
    </row>
    <row r="8071" spans="8:9" x14ac:dyDescent="0.2">
      <c r="H8071" s="1"/>
      <c r="I8071" s="1"/>
    </row>
    <row r="8072" spans="8:9" x14ac:dyDescent="0.2">
      <c r="H8072" s="1"/>
      <c r="I8072" s="1"/>
    </row>
    <row r="8073" spans="8:9" x14ac:dyDescent="0.2">
      <c r="H8073" s="1"/>
      <c r="I8073" s="1"/>
    </row>
    <row r="8074" spans="8:9" x14ac:dyDescent="0.2">
      <c r="H8074" s="1"/>
      <c r="I8074" s="1"/>
    </row>
    <row r="8075" spans="8:9" x14ac:dyDescent="0.2">
      <c r="H8075" s="1"/>
      <c r="I8075" s="1"/>
    </row>
    <row r="8076" spans="8:9" x14ac:dyDescent="0.2">
      <c r="H8076" s="1"/>
      <c r="I8076" s="1"/>
    </row>
    <row r="8077" spans="8:9" x14ac:dyDescent="0.2">
      <c r="H8077" s="1"/>
      <c r="I8077" s="1"/>
    </row>
    <row r="8078" spans="8:9" x14ac:dyDescent="0.2">
      <c r="H8078" s="1"/>
      <c r="I8078" s="1"/>
    </row>
    <row r="8079" spans="8:9" x14ac:dyDescent="0.2">
      <c r="H8079" s="1"/>
      <c r="I8079" s="1"/>
    </row>
    <row r="8080" spans="8:9" x14ac:dyDescent="0.2">
      <c r="H8080" s="1"/>
      <c r="I8080" s="1"/>
    </row>
    <row r="8081" spans="8:9" x14ac:dyDescent="0.2">
      <c r="H8081" s="1"/>
      <c r="I8081" s="1"/>
    </row>
    <row r="8082" spans="8:9" x14ac:dyDescent="0.2">
      <c r="H8082" s="1"/>
      <c r="I8082" s="1"/>
    </row>
    <row r="8083" spans="8:9" x14ac:dyDescent="0.2">
      <c r="H8083" s="1"/>
      <c r="I8083" s="1"/>
    </row>
    <row r="8084" spans="8:9" x14ac:dyDescent="0.2">
      <c r="H8084" s="1"/>
      <c r="I8084" s="1"/>
    </row>
    <row r="8085" spans="8:9" x14ac:dyDescent="0.2">
      <c r="H8085" s="1"/>
      <c r="I8085" s="1"/>
    </row>
    <row r="8086" spans="8:9" x14ac:dyDescent="0.2">
      <c r="H8086" s="1"/>
      <c r="I8086" s="1"/>
    </row>
    <row r="8087" spans="8:9" x14ac:dyDescent="0.2">
      <c r="H8087" s="1"/>
      <c r="I8087" s="1"/>
    </row>
    <row r="8088" spans="8:9" x14ac:dyDescent="0.2">
      <c r="H8088" s="1"/>
      <c r="I8088" s="1"/>
    </row>
    <row r="8089" spans="8:9" x14ac:dyDescent="0.2">
      <c r="H8089" s="1"/>
      <c r="I8089" s="1"/>
    </row>
    <row r="8090" spans="8:9" x14ac:dyDescent="0.2">
      <c r="H8090" s="1"/>
      <c r="I8090" s="1"/>
    </row>
    <row r="8091" spans="8:9" x14ac:dyDescent="0.2">
      <c r="H8091" s="1"/>
      <c r="I8091" s="1"/>
    </row>
    <row r="8092" spans="8:9" x14ac:dyDescent="0.2">
      <c r="H8092" s="1"/>
      <c r="I8092" s="1"/>
    </row>
    <row r="8093" spans="8:9" x14ac:dyDescent="0.2">
      <c r="H8093" s="1"/>
      <c r="I8093" s="1"/>
    </row>
    <row r="8094" spans="8:9" x14ac:dyDescent="0.2">
      <c r="H8094" s="1"/>
      <c r="I8094" s="1"/>
    </row>
    <row r="8095" spans="8:9" x14ac:dyDescent="0.2">
      <c r="H8095" s="1"/>
      <c r="I8095" s="1"/>
    </row>
    <row r="8096" spans="8:9" x14ac:dyDescent="0.2">
      <c r="H8096" s="1"/>
      <c r="I8096" s="1"/>
    </row>
    <row r="8097" spans="8:9" x14ac:dyDescent="0.2">
      <c r="H8097" s="1"/>
      <c r="I8097" s="1"/>
    </row>
    <row r="8098" spans="8:9" x14ac:dyDescent="0.2">
      <c r="H8098" s="1"/>
      <c r="I8098" s="1"/>
    </row>
    <row r="8099" spans="8:9" x14ac:dyDescent="0.2">
      <c r="H8099" s="1"/>
      <c r="I8099" s="1"/>
    </row>
    <row r="8100" spans="8:9" x14ac:dyDescent="0.2">
      <c r="H8100" s="1"/>
      <c r="I8100" s="1"/>
    </row>
    <row r="8101" spans="8:9" x14ac:dyDescent="0.2">
      <c r="H8101" s="1"/>
      <c r="I8101" s="1"/>
    </row>
    <row r="8102" spans="8:9" x14ac:dyDescent="0.2">
      <c r="H8102" s="1"/>
      <c r="I8102" s="1"/>
    </row>
    <row r="8103" spans="8:9" x14ac:dyDescent="0.2">
      <c r="H8103" s="1"/>
      <c r="I8103" s="1"/>
    </row>
    <row r="8104" spans="8:9" x14ac:dyDescent="0.2">
      <c r="H8104" s="1"/>
      <c r="I8104" s="1"/>
    </row>
    <row r="8105" spans="8:9" x14ac:dyDescent="0.2">
      <c r="H8105" s="1"/>
      <c r="I8105" s="1"/>
    </row>
    <row r="8106" spans="8:9" x14ac:dyDescent="0.2">
      <c r="H8106" s="1"/>
      <c r="I8106" s="1"/>
    </row>
    <row r="8107" spans="8:9" x14ac:dyDescent="0.2">
      <c r="H8107" s="1"/>
      <c r="I8107" s="1"/>
    </row>
    <row r="8108" spans="8:9" x14ac:dyDescent="0.2">
      <c r="H8108" s="1"/>
      <c r="I8108" s="1"/>
    </row>
    <row r="8109" spans="8:9" x14ac:dyDescent="0.2">
      <c r="H8109" s="1"/>
      <c r="I8109" s="1"/>
    </row>
    <row r="8110" spans="8:9" x14ac:dyDescent="0.2">
      <c r="H8110" s="1"/>
      <c r="I8110" s="1"/>
    </row>
    <row r="8111" spans="8:9" x14ac:dyDescent="0.2">
      <c r="H8111" s="1"/>
      <c r="I8111" s="1"/>
    </row>
    <row r="8112" spans="8:9" x14ac:dyDescent="0.2">
      <c r="H8112" s="1"/>
      <c r="I8112" s="1"/>
    </row>
    <row r="8113" spans="8:9" x14ac:dyDescent="0.2">
      <c r="H8113" s="1"/>
      <c r="I8113" s="1"/>
    </row>
    <row r="8114" spans="8:9" x14ac:dyDescent="0.2">
      <c r="H8114" s="1"/>
      <c r="I8114" s="1"/>
    </row>
    <row r="8115" spans="8:9" x14ac:dyDescent="0.2">
      <c r="H8115" s="1"/>
      <c r="I8115" s="1"/>
    </row>
    <row r="8116" spans="8:9" x14ac:dyDescent="0.2">
      <c r="H8116" s="1"/>
      <c r="I8116" s="1"/>
    </row>
    <row r="8117" spans="8:9" x14ac:dyDescent="0.2">
      <c r="H8117" s="1"/>
      <c r="I8117" s="1"/>
    </row>
    <row r="8118" spans="8:9" x14ac:dyDescent="0.2">
      <c r="H8118" s="1"/>
      <c r="I8118" s="1"/>
    </row>
    <row r="8119" spans="8:9" x14ac:dyDescent="0.2">
      <c r="H8119" s="1"/>
      <c r="I8119" s="1"/>
    </row>
    <row r="8120" spans="8:9" x14ac:dyDescent="0.2">
      <c r="H8120" s="1"/>
      <c r="I8120" s="1"/>
    </row>
    <row r="8121" spans="8:9" x14ac:dyDescent="0.2">
      <c r="H8121" s="1"/>
      <c r="I8121" s="1"/>
    </row>
    <row r="8122" spans="8:9" x14ac:dyDescent="0.2">
      <c r="H8122" s="1"/>
      <c r="I8122" s="1"/>
    </row>
    <row r="8123" spans="8:9" x14ac:dyDescent="0.2">
      <c r="H8123" s="1"/>
      <c r="I8123" s="1"/>
    </row>
    <row r="8124" spans="8:9" x14ac:dyDescent="0.2">
      <c r="H8124" s="1"/>
      <c r="I8124" s="1"/>
    </row>
    <row r="8125" spans="8:9" x14ac:dyDescent="0.2">
      <c r="H8125" s="1"/>
      <c r="I8125" s="1"/>
    </row>
    <row r="8126" spans="8:9" x14ac:dyDescent="0.2">
      <c r="H8126" s="1"/>
      <c r="I8126" s="1"/>
    </row>
    <row r="8127" spans="8:9" x14ac:dyDescent="0.2">
      <c r="H8127" s="1"/>
      <c r="I8127" s="1"/>
    </row>
    <row r="8128" spans="8:9" x14ac:dyDescent="0.2">
      <c r="H8128" s="1"/>
      <c r="I8128" s="1"/>
    </row>
    <row r="8129" spans="8:9" x14ac:dyDescent="0.2">
      <c r="H8129" s="1"/>
      <c r="I8129" s="1"/>
    </row>
    <row r="8130" spans="8:9" x14ac:dyDescent="0.2">
      <c r="H8130" s="1"/>
      <c r="I8130" s="1"/>
    </row>
    <row r="8131" spans="8:9" x14ac:dyDescent="0.2">
      <c r="H8131" s="1"/>
      <c r="I8131" s="1"/>
    </row>
    <row r="8132" spans="8:9" x14ac:dyDescent="0.2">
      <c r="H8132" s="1"/>
      <c r="I8132" s="1"/>
    </row>
    <row r="8133" spans="8:9" x14ac:dyDescent="0.2">
      <c r="H8133" s="1"/>
      <c r="I8133" s="1"/>
    </row>
    <row r="8134" spans="8:9" x14ac:dyDescent="0.2">
      <c r="H8134" s="1"/>
      <c r="I8134" s="1"/>
    </row>
    <row r="8135" spans="8:9" x14ac:dyDescent="0.2">
      <c r="H8135" s="1"/>
      <c r="I8135" s="1"/>
    </row>
    <row r="8136" spans="8:9" x14ac:dyDescent="0.2">
      <c r="H8136" s="1"/>
      <c r="I8136" s="1"/>
    </row>
    <row r="8137" spans="8:9" x14ac:dyDescent="0.2">
      <c r="H8137" s="1"/>
      <c r="I8137" s="1"/>
    </row>
    <row r="8138" spans="8:9" x14ac:dyDescent="0.2">
      <c r="H8138" s="1"/>
      <c r="I8138" s="1"/>
    </row>
    <row r="8139" spans="8:9" x14ac:dyDescent="0.2">
      <c r="H8139" s="1"/>
      <c r="I8139" s="1"/>
    </row>
    <row r="8140" spans="8:9" x14ac:dyDescent="0.2">
      <c r="H8140" s="1"/>
      <c r="I8140" s="1"/>
    </row>
    <row r="8141" spans="8:9" x14ac:dyDescent="0.2">
      <c r="H8141" s="1"/>
      <c r="I8141" s="1"/>
    </row>
    <row r="8142" spans="8:9" x14ac:dyDescent="0.2">
      <c r="H8142" s="1"/>
      <c r="I8142" s="1"/>
    </row>
    <row r="8143" spans="8:9" x14ac:dyDescent="0.2">
      <c r="H8143" s="1"/>
      <c r="I8143" s="1"/>
    </row>
    <row r="8144" spans="8:9" x14ac:dyDescent="0.2">
      <c r="H8144" s="1"/>
      <c r="I8144" s="1"/>
    </row>
    <row r="8145" spans="8:9" x14ac:dyDescent="0.2">
      <c r="H8145" s="1"/>
      <c r="I8145" s="1"/>
    </row>
    <row r="8146" spans="8:9" x14ac:dyDescent="0.2">
      <c r="H8146" s="1"/>
      <c r="I8146" s="1"/>
    </row>
    <row r="8147" spans="8:9" x14ac:dyDescent="0.2">
      <c r="H8147" s="1"/>
      <c r="I8147" s="1"/>
    </row>
    <row r="8148" spans="8:9" x14ac:dyDescent="0.2">
      <c r="H8148" s="1"/>
      <c r="I8148" s="1"/>
    </row>
    <row r="8149" spans="8:9" x14ac:dyDescent="0.2">
      <c r="H8149" s="1"/>
      <c r="I8149" s="1"/>
    </row>
    <row r="8150" spans="8:9" x14ac:dyDescent="0.2">
      <c r="H8150" s="1"/>
      <c r="I8150" s="1"/>
    </row>
    <row r="8151" spans="8:9" x14ac:dyDescent="0.2">
      <c r="H8151" s="1"/>
      <c r="I8151" s="1"/>
    </row>
    <row r="8152" spans="8:9" x14ac:dyDescent="0.2">
      <c r="H8152" s="1"/>
      <c r="I8152" s="1"/>
    </row>
    <row r="8153" spans="8:9" x14ac:dyDescent="0.2">
      <c r="H8153" s="1"/>
      <c r="I8153" s="1"/>
    </row>
    <row r="8154" spans="8:9" x14ac:dyDescent="0.2">
      <c r="H8154" s="1"/>
      <c r="I8154" s="1"/>
    </row>
    <row r="8155" spans="8:9" x14ac:dyDescent="0.2">
      <c r="H8155" s="1"/>
      <c r="I8155" s="1"/>
    </row>
    <row r="8156" spans="8:9" x14ac:dyDescent="0.2">
      <c r="H8156" s="1"/>
      <c r="I8156" s="1"/>
    </row>
    <row r="8157" spans="8:9" x14ac:dyDescent="0.2">
      <c r="H8157" s="1"/>
      <c r="I8157" s="1"/>
    </row>
    <row r="8158" spans="8:9" x14ac:dyDescent="0.2">
      <c r="H8158" s="1"/>
      <c r="I8158" s="1"/>
    </row>
    <row r="8159" spans="8:9" x14ac:dyDescent="0.2">
      <c r="H8159" s="1"/>
      <c r="I8159" s="1"/>
    </row>
    <row r="8160" spans="8:9" x14ac:dyDescent="0.2">
      <c r="H8160" s="1"/>
      <c r="I8160" s="1"/>
    </row>
    <row r="8161" spans="8:9" x14ac:dyDescent="0.2">
      <c r="H8161" s="1"/>
      <c r="I8161" s="1"/>
    </row>
    <row r="8162" spans="8:9" x14ac:dyDescent="0.2">
      <c r="H8162" s="1"/>
      <c r="I8162" s="1"/>
    </row>
    <row r="8163" spans="8:9" x14ac:dyDescent="0.2">
      <c r="H8163" s="1"/>
      <c r="I8163" s="1"/>
    </row>
    <row r="8164" spans="8:9" x14ac:dyDescent="0.2">
      <c r="H8164" s="1"/>
      <c r="I8164" s="1"/>
    </row>
    <row r="8165" spans="8:9" x14ac:dyDescent="0.2">
      <c r="H8165" s="1"/>
      <c r="I8165" s="1"/>
    </row>
    <row r="8166" spans="8:9" x14ac:dyDescent="0.2">
      <c r="H8166" s="1"/>
      <c r="I8166" s="1"/>
    </row>
    <row r="8167" spans="8:9" x14ac:dyDescent="0.2">
      <c r="H8167" s="1"/>
      <c r="I8167" s="1"/>
    </row>
    <row r="8168" spans="8:9" x14ac:dyDescent="0.2">
      <c r="H8168" s="1"/>
      <c r="I8168" s="1"/>
    </row>
    <row r="8169" spans="8:9" x14ac:dyDescent="0.2">
      <c r="H8169" s="1"/>
      <c r="I8169" s="1"/>
    </row>
    <row r="8170" spans="8:9" x14ac:dyDescent="0.2">
      <c r="H8170" s="1"/>
      <c r="I8170" s="1"/>
    </row>
    <row r="8171" spans="8:9" x14ac:dyDescent="0.2">
      <c r="H8171" s="1"/>
      <c r="I8171" s="1"/>
    </row>
    <row r="8172" spans="8:9" x14ac:dyDescent="0.2">
      <c r="H8172" s="1"/>
      <c r="I8172" s="1"/>
    </row>
    <row r="8173" spans="8:9" x14ac:dyDescent="0.2">
      <c r="H8173" s="1"/>
      <c r="I8173" s="1"/>
    </row>
    <row r="8174" spans="8:9" x14ac:dyDescent="0.2">
      <c r="H8174" s="1"/>
      <c r="I8174" s="1"/>
    </row>
    <row r="8175" spans="8:9" x14ac:dyDescent="0.2">
      <c r="H8175" s="1"/>
      <c r="I8175" s="1"/>
    </row>
    <row r="8176" spans="8:9" x14ac:dyDescent="0.2">
      <c r="H8176" s="1"/>
      <c r="I8176" s="1"/>
    </row>
    <row r="8177" spans="8:9" x14ac:dyDescent="0.2">
      <c r="H8177" s="1"/>
      <c r="I8177" s="1"/>
    </row>
    <row r="8178" spans="8:9" x14ac:dyDescent="0.2">
      <c r="H8178" s="1"/>
      <c r="I8178" s="1"/>
    </row>
    <row r="8179" spans="8:9" x14ac:dyDescent="0.2">
      <c r="H8179" s="1"/>
      <c r="I8179" s="1"/>
    </row>
    <row r="8180" spans="8:9" x14ac:dyDescent="0.2">
      <c r="H8180" s="1"/>
      <c r="I8180" s="1"/>
    </row>
    <row r="8181" spans="8:9" x14ac:dyDescent="0.2">
      <c r="H8181" s="1"/>
      <c r="I8181" s="1"/>
    </row>
    <row r="8182" spans="8:9" x14ac:dyDescent="0.2">
      <c r="H8182" s="1"/>
      <c r="I8182" s="1"/>
    </row>
    <row r="8183" spans="8:9" x14ac:dyDescent="0.2">
      <c r="H8183" s="1"/>
      <c r="I8183" s="1"/>
    </row>
    <row r="8184" spans="8:9" x14ac:dyDescent="0.2">
      <c r="H8184" s="1"/>
      <c r="I8184" s="1"/>
    </row>
    <row r="8185" spans="8:9" x14ac:dyDescent="0.2">
      <c r="H8185" s="1"/>
      <c r="I8185" s="1"/>
    </row>
    <row r="8186" spans="8:9" x14ac:dyDescent="0.2">
      <c r="H8186" s="1"/>
      <c r="I8186" s="1"/>
    </row>
    <row r="8187" spans="8:9" x14ac:dyDescent="0.2">
      <c r="H8187" s="1"/>
      <c r="I8187" s="1"/>
    </row>
    <row r="8188" spans="8:9" x14ac:dyDescent="0.2">
      <c r="H8188" s="1"/>
      <c r="I8188" s="1"/>
    </row>
    <row r="8189" spans="8:9" x14ac:dyDescent="0.2">
      <c r="H8189" s="1"/>
      <c r="I8189" s="1"/>
    </row>
    <row r="8190" spans="8:9" x14ac:dyDescent="0.2">
      <c r="H8190" s="1"/>
      <c r="I8190" s="1"/>
    </row>
    <row r="8191" spans="8:9" x14ac:dyDescent="0.2">
      <c r="H8191" s="1"/>
      <c r="I8191" s="1"/>
    </row>
    <row r="8192" spans="8:9" x14ac:dyDescent="0.2">
      <c r="H8192" s="1"/>
      <c r="I8192" s="1"/>
    </row>
    <row r="8193" spans="8:9" x14ac:dyDescent="0.2">
      <c r="H8193" s="1"/>
      <c r="I8193" s="1"/>
    </row>
    <row r="8194" spans="8:9" x14ac:dyDescent="0.2">
      <c r="H8194" s="1"/>
      <c r="I8194" s="1"/>
    </row>
    <row r="8195" spans="8:9" x14ac:dyDescent="0.2">
      <c r="H8195" s="1"/>
      <c r="I8195" s="1"/>
    </row>
    <row r="8196" spans="8:9" x14ac:dyDescent="0.2">
      <c r="H8196" s="1"/>
      <c r="I8196" s="1"/>
    </row>
    <row r="8197" spans="8:9" x14ac:dyDescent="0.2">
      <c r="H8197" s="1"/>
      <c r="I8197" s="1"/>
    </row>
    <row r="8198" spans="8:9" x14ac:dyDescent="0.2">
      <c r="H8198" s="1"/>
      <c r="I8198" s="1"/>
    </row>
    <row r="8199" spans="8:9" x14ac:dyDescent="0.2">
      <c r="H8199" s="1"/>
      <c r="I8199" s="1"/>
    </row>
    <row r="8200" spans="8:9" x14ac:dyDescent="0.2">
      <c r="H8200" s="1"/>
      <c r="I8200" s="1"/>
    </row>
    <row r="8201" spans="8:9" x14ac:dyDescent="0.2">
      <c r="H8201" s="1"/>
      <c r="I8201" s="1"/>
    </row>
    <row r="8202" spans="8:9" x14ac:dyDescent="0.2">
      <c r="H8202" s="1"/>
      <c r="I8202" s="1"/>
    </row>
    <row r="8203" spans="8:9" x14ac:dyDescent="0.2">
      <c r="H8203" s="1"/>
      <c r="I8203" s="1"/>
    </row>
    <row r="8204" spans="8:9" x14ac:dyDescent="0.2">
      <c r="H8204" s="1"/>
      <c r="I8204" s="1"/>
    </row>
    <row r="8205" spans="8:9" x14ac:dyDescent="0.2">
      <c r="H8205" s="1"/>
      <c r="I8205" s="1"/>
    </row>
    <row r="8206" spans="8:9" x14ac:dyDescent="0.2">
      <c r="H8206" s="1"/>
      <c r="I8206" s="1"/>
    </row>
    <row r="8207" spans="8:9" x14ac:dyDescent="0.2">
      <c r="H8207" s="1"/>
      <c r="I8207" s="1"/>
    </row>
    <row r="8208" spans="8:9" x14ac:dyDescent="0.2">
      <c r="H8208" s="1"/>
      <c r="I8208" s="1"/>
    </row>
    <row r="8209" spans="8:9" x14ac:dyDescent="0.2">
      <c r="H8209" s="1"/>
      <c r="I8209" s="1"/>
    </row>
    <row r="8210" spans="8:9" x14ac:dyDescent="0.2">
      <c r="H8210" s="1"/>
      <c r="I8210" s="1"/>
    </row>
    <row r="8211" spans="8:9" x14ac:dyDescent="0.2">
      <c r="H8211" s="1"/>
      <c r="I8211" s="1"/>
    </row>
    <row r="8212" spans="8:9" x14ac:dyDescent="0.2">
      <c r="H8212" s="1"/>
      <c r="I8212" s="1"/>
    </row>
    <row r="8213" spans="8:9" x14ac:dyDescent="0.2">
      <c r="H8213" s="1"/>
      <c r="I8213" s="1"/>
    </row>
    <row r="8214" spans="8:9" x14ac:dyDescent="0.2">
      <c r="H8214" s="1"/>
      <c r="I8214" s="1"/>
    </row>
    <row r="8215" spans="8:9" x14ac:dyDescent="0.2">
      <c r="H8215" s="1"/>
      <c r="I8215" s="1"/>
    </row>
    <row r="8216" spans="8:9" x14ac:dyDescent="0.2">
      <c r="H8216" s="1"/>
      <c r="I8216" s="1"/>
    </row>
    <row r="8217" spans="8:9" x14ac:dyDescent="0.2">
      <c r="H8217" s="1"/>
      <c r="I8217" s="1"/>
    </row>
    <row r="8218" spans="8:9" x14ac:dyDescent="0.2">
      <c r="H8218" s="1"/>
      <c r="I8218" s="1"/>
    </row>
    <row r="8219" spans="8:9" x14ac:dyDescent="0.2">
      <c r="H8219" s="1"/>
      <c r="I8219" s="1"/>
    </row>
    <row r="8220" spans="8:9" x14ac:dyDescent="0.2">
      <c r="H8220" s="1"/>
      <c r="I8220" s="1"/>
    </row>
    <row r="8221" spans="8:9" x14ac:dyDescent="0.2">
      <c r="H8221" s="1"/>
      <c r="I8221" s="1"/>
    </row>
    <row r="8222" spans="8:9" x14ac:dyDescent="0.2">
      <c r="H8222" s="1"/>
      <c r="I8222" s="1"/>
    </row>
    <row r="8223" spans="8:9" x14ac:dyDescent="0.2">
      <c r="H8223" s="1"/>
      <c r="I8223" s="1"/>
    </row>
    <row r="8224" spans="8:9" x14ac:dyDescent="0.2">
      <c r="H8224" s="1"/>
      <c r="I8224" s="1"/>
    </row>
    <row r="8225" spans="8:9" x14ac:dyDescent="0.2">
      <c r="H8225" s="1"/>
      <c r="I8225" s="1"/>
    </row>
    <row r="8226" spans="8:9" x14ac:dyDescent="0.2">
      <c r="H8226" s="1"/>
      <c r="I8226" s="1"/>
    </row>
    <row r="8227" spans="8:9" x14ac:dyDescent="0.2">
      <c r="H8227" s="1"/>
      <c r="I8227" s="1"/>
    </row>
    <row r="8228" spans="8:9" x14ac:dyDescent="0.2">
      <c r="H8228" s="1"/>
      <c r="I8228" s="1"/>
    </row>
    <row r="8229" spans="8:9" x14ac:dyDescent="0.2">
      <c r="H8229" s="1"/>
      <c r="I8229" s="1"/>
    </row>
    <row r="8230" spans="8:9" x14ac:dyDescent="0.2">
      <c r="H8230" s="1"/>
      <c r="I8230" s="1"/>
    </row>
    <row r="8231" spans="8:9" x14ac:dyDescent="0.2">
      <c r="H8231" s="1"/>
      <c r="I8231" s="1"/>
    </row>
    <row r="8232" spans="8:9" x14ac:dyDescent="0.2">
      <c r="H8232" s="1"/>
      <c r="I8232" s="1"/>
    </row>
    <row r="8233" spans="8:9" x14ac:dyDescent="0.2">
      <c r="H8233" s="1"/>
      <c r="I8233" s="1"/>
    </row>
    <row r="8234" spans="8:9" x14ac:dyDescent="0.2">
      <c r="H8234" s="1"/>
      <c r="I8234" s="1"/>
    </row>
    <row r="8235" spans="8:9" x14ac:dyDescent="0.2">
      <c r="H8235" s="1"/>
      <c r="I8235" s="1"/>
    </row>
    <row r="8236" spans="8:9" x14ac:dyDescent="0.2">
      <c r="H8236" s="1"/>
      <c r="I8236" s="1"/>
    </row>
    <row r="8237" spans="8:9" x14ac:dyDescent="0.2">
      <c r="H8237" s="1"/>
      <c r="I8237" s="1"/>
    </row>
    <row r="8238" spans="8:9" x14ac:dyDescent="0.2">
      <c r="H8238" s="1"/>
      <c r="I8238" s="1"/>
    </row>
    <row r="8239" spans="8:9" x14ac:dyDescent="0.2">
      <c r="H8239" s="1"/>
      <c r="I8239" s="1"/>
    </row>
    <row r="8240" spans="8:9" x14ac:dyDescent="0.2">
      <c r="H8240" s="1"/>
      <c r="I8240" s="1"/>
    </row>
    <row r="8241" spans="8:9" x14ac:dyDescent="0.2">
      <c r="H8241" s="1"/>
      <c r="I8241" s="1"/>
    </row>
    <row r="8242" spans="8:9" x14ac:dyDescent="0.2">
      <c r="H8242" s="1"/>
      <c r="I8242" s="1"/>
    </row>
    <row r="8243" spans="8:9" x14ac:dyDescent="0.2">
      <c r="H8243" s="1"/>
      <c r="I8243" s="1"/>
    </row>
    <row r="8244" spans="8:9" x14ac:dyDescent="0.2">
      <c r="H8244" s="1"/>
      <c r="I8244" s="1"/>
    </row>
    <row r="8245" spans="8:9" x14ac:dyDescent="0.2">
      <c r="H8245" s="1"/>
      <c r="I8245" s="1"/>
    </row>
    <row r="8246" spans="8:9" x14ac:dyDescent="0.2">
      <c r="H8246" s="1"/>
      <c r="I8246" s="1"/>
    </row>
    <row r="8247" spans="8:9" x14ac:dyDescent="0.2">
      <c r="H8247" s="1"/>
      <c r="I8247" s="1"/>
    </row>
    <row r="8248" spans="8:9" x14ac:dyDescent="0.2">
      <c r="H8248" s="1"/>
      <c r="I8248" s="1"/>
    </row>
    <row r="8249" spans="8:9" x14ac:dyDescent="0.2">
      <c r="H8249" s="1"/>
      <c r="I8249" s="1"/>
    </row>
    <row r="8250" spans="8:9" x14ac:dyDescent="0.2">
      <c r="H8250" s="1"/>
      <c r="I8250" s="1"/>
    </row>
    <row r="8251" spans="8:9" x14ac:dyDescent="0.2">
      <c r="H8251" s="1"/>
      <c r="I8251" s="1"/>
    </row>
    <row r="8252" spans="8:9" x14ac:dyDescent="0.2">
      <c r="H8252" s="1"/>
      <c r="I8252" s="1"/>
    </row>
    <row r="8253" spans="8:9" x14ac:dyDescent="0.2">
      <c r="H8253" s="1"/>
      <c r="I8253" s="1"/>
    </row>
    <row r="8254" spans="8:9" x14ac:dyDescent="0.2">
      <c r="H8254" s="1"/>
      <c r="I8254" s="1"/>
    </row>
    <row r="8255" spans="8:9" x14ac:dyDescent="0.2">
      <c r="H8255" s="1"/>
      <c r="I8255" s="1"/>
    </row>
    <row r="8256" spans="8:9" x14ac:dyDescent="0.2">
      <c r="H8256" s="1"/>
      <c r="I8256" s="1"/>
    </row>
    <row r="8257" spans="8:9" x14ac:dyDescent="0.2">
      <c r="H8257" s="1"/>
      <c r="I8257" s="1"/>
    </row>
    <row r="8258" spans="8:9" x14ac:dyDescent="0.2">
      <c r="H8258" s="1"/>
      <c r="I8258" s="1"/>
    </row>
    <row r="8259" spans="8:9" x14ac:dyDescent="0.2">
      <c r="H8259" s="1"/>
      <c r="I8259" s="1"/>
    </row>
    <row r="8260" spans="8:9" x14ac:dyDescent="0.2">
      <c r="H8260" s="1"/>
      <c r="I8260" s="1"/>
    </row>
    <row r="8261" spans="8:9" x14ac:dyDescent="0.2">
      <c r="H8261" s="1"/>
      <c r="I8261" s="1"/>
    </row>
    <row r="8262" spans="8:9" x14ac:dyDescent="0.2">
      <c r="H8262" s="1"/>
      <c r="I8262" s="1"/>
    </row>
    <row r="8263" spans="8:9" x14ac:dyDescent="0.2">
      <c r="H8263" s="1"/>
      <c r="I8263" s="1"/>
    </row>
    <row r="8264" spans="8:9" x14ac:dyDescent="0.2">
      <c r="H8264" s="1"/>
      <c r="I8264" s="1"/>
    </row>
    <row r="8265" spans="8:9" x14ac:dyDescent="0.2">
      <c r="H8265" s="1"/>
      <c r="I8265" s="1"/>
    </row>
    <row r="8266" spans="8:9" x14ac:dyDescent="0.2">
      <c r="H8266" s="1"/>
      <c r="I8266" s="1"/>
    </row>
    <row r="8267" spans="8:9" x14ac:dyDescent="0.2">
      <c r="H8267" s="1"/>
      <c r="I8267" s="1"/>
    </row>
    <row r="8268" spans="8:9" x14ac:dyDescent="0.2">
      <c r="H8268" s="1"/>
      <c r="I8268" s="1"/>
    </row>
    <row r="8269" spans="8:9" x14ac:dyDescent="0.2">
      <c r="H8269" s="1"/>
      <c r="I8269" s="1"/>
    </row>
    <row r="8270" spans="8:9" x14ac:dyDescent="0.2">
      <c r="H8270" s="1"/>
      <c r="I8270" s="1"/>
    </row>
    <row r="8271" spans="8:9" x14ac:dyDescent="0.2">
      <c r="H8271" s="1"/>
      <c r="I8271" s="1"/>
    </row>
    <row r="8272" spans="8:9" x14ac:dyDescent="0.2">
      <c r="H8272" s="1"/>
      <c r="I8272" s="1"/>
    </row>
    <row r="8273" spans="8:9" x14ac:dyDescent="0.2">
      <c r="H8273" s="1"/>
      <c r="I8273" s="1"/>
    </row>
    <row r="8274" spans="8:9" x14ac:dyDescent="0.2">
      <c r="H8274" s="1"/>
      <c r="I8274" s="1"/>
    </row>
    <row r="8275" spans="8:9" x14ac:dyDescent="0.2">
      <c r="H8275" s="1"/>
      <c r="I8275" s="1"/>
    </row>
    <row r="8276" spans="8:9" x14ac:dyDescent="0.2">
      <c r="H8276" s="1"/>
      <c r="I8276" s="1"/>
    </row>
    <row r="8277" spans="8:9" x14ac:dyDescent="0.2">
      <c r="H8277" s="1"/>
      <c r="I8277" s="1"/>
    </row>
    <row r="8278" spans="8:9" x14ac:dyDescent="0.2">
      <c r="H8278" s="1"/>
      <c r="I8278" s="1"/>
    </row>
    <row r="8279" spans="8:9" x14ac:dyDescent="0.2">
      <c r="H8279" s="1"/>
      <c r="I8279" s="1"/>
    </row>
    <row r="8280" spans="8:9" x14ac:dyDescent="0.2">
      <c r="H8280" s="1"/>
      <c r="I8280" s="1"/>
    </row>
    <row r="8281" spans="8:9" x14ac:dyDescent="0.2">
      <c r="H8281" s="1"/>
      <c r="I8281" s="1"/>
    </row>
    <row r="8282" spans="8:9" x14ac:dyDescent="0.2">
      <c r="H8282" s="1"/>
      <c r="I8282" s="1"/>
    </row>
    <row r="8283" spans="8:9" x14ac:dyDescent="0.2">
      <c r="H8283" s="1"/>
      <c r="I8283" s="1"/>
    </row>
    <row r="8284" spans="8:9" x14ac:dyDescent="0.2">
      <c r="H8284" s="1"/>
      <c r="I8284" s="1"/>
    </row>
    <row r="8285" spans="8:9" x14ac:dyDescent="0.2">
      <c r="H8285" s="1"/>
      <c r="I8285" s="1"/>
    </row>
    <row r="8286" spans="8:9" x14ac:dyDescent="0.2">
      <c r="H8286" s="1"/>
      <c r="I8286" s="1"/>
    </row>
    <row r="8287" spans="8:9" x14ac:dyDescent="0.2">
      <c r="H8287" s="1"/>
      <c r="I8287" s="1"/>
    </row>
    <row r="8288" spans="8:9" x14ac:dyDescent="0.2">
      <c r="H8288" s="1"/>
      <c r="I8288" s="1"/>
    </row>
    <row r="8289" spans="8:9" x14ac:dyDescent="0.2">
      <c r="H8289" s="1"/>
      <c r="I8289" s="1"/>
    </row>
    <row r="8290" spans="8:9" x14ac:dyDescent="0.2">
      <c r="H8290" s="1"/>
      <c r="I8290" s="1"/>
    </row>
    <row r="8291" spans="8:9" x14ac:dyDescent="0.2">
      <c r="H8291" s="1"/>
      <c r="I8291" s="1"/>
    </row>
    <row r="8292" spans="8:9" x14ac:dyDescent="0.2">
      <c r="H8292" s="1"/>
      <c r="I8292" s="1"/>
    </row>
    <row r="8293" spans="8:9" x14ac:dyDescent="0.2">
      <c r="H8293" s="1"/>
      <c r="I8293" s="1"/>
    </row>
    <row r="8294" spans="8:9" x14ac:dyDescent="0.2">
      <c r="H8294" s="1"/>
      <c r="I8294" s="1"/>
    </row>
    <row r="8295" spans="8:9" x14ac:dyDescent="0.2">
      <c r="H8295" s="1"/>
      <c r="I8295" s="1"/>
    </row>
    <row r="8296" spans="8:9" x14ac:dyDescent="0.2">
      <c r="H8296" s="1"/>
      <c r="I8296" s="1"/>
    </row>
    <row r="8297" spans="8:9" x14ac:dyDescent="0.2">
      <c r="H8297" s="1"/>
      <c r="I8297" s="1"/>
    </row>
    <row r="8298" spans="8:9" x14ac:dyDescent="0.2">
      <c r="H8298" s="1"/>
      <c r="I8298" s="1"/>
    </row>
    <row r="8299" spans="8:9" x14ac:dyDescent="0.2">
      <c r="H8299" s="1"/>
      <c r="I8299" s="1"/>
    </row>
    <row r="8300" spans="8:9" x14ac:dyDescent="0.2">
      <c r="H8300" s="1"/>
      <c r="I8300" s="1"/>
    </row>
    <row r="8301" spans="8:9" x14ac:dyDescent="0.2">
      <c r="H8301" s="1"/>
      <c r="I8301" s="1"/>
    </row>
    <row r="8302" spans="8:9" x14ac:dyDescent="0.2">
      <c r="H8302" s="1"/>
      <c r="I8302" s="1"/>
    </row>
    <row r="8303" spans="8:9" x14ac:dyDescent="0.2">
      <c r="H8303" s="1"/>
      <c r="I8303" s="1"/>
    </row>
    <row r="8304" spans="8:9" x14ac:dyDescent="0.2">
      <c r="H8304" s="1"/>
      <c r="I8304" s="1"/>
    </row>
    <row r="8305" spans="8:9" x14ac:dyDescent="0.2">
      <c r="H8305" s="1"/>
      <c r="I8305" s="1"/>
    </row>
    <row r="8306" spans="8:9" x14ac:dyDescent="0.2">
      <c r="H8306" s="1"/>
      <c r="I8306" s="1"/>
    </row>
    <row r="8307" spans="8:9" x14ac:dyDescent="0.2">
      <c r="H8307" s="1"/>
      <c r="I8307" s="1"/>
    </row>
    <row r="8308" spans="8:9" x14ac:dyDescent="0.2">
      <c r="H8308" s="1"/>
      <c r="I8308" s="1"/>
    </row>
    <row r="8309" spans="8:9" x14ac:dyDescent="0.2">
      <c r="H8309" s="1"/>
      <c r="I8309" s="1"/>
    </row>
    <row r="8310" spans="8:9" x14ac:dyDescent="0.2">
      <c r="H8310" s="1"/>
      <c r="I8310" s="1"/>
    </row>
    <row r="8311" spans="8:9" x14ac:dyDescent="0.2">
      <c r="H8311" s="1"/>
      <c r="I8311" s="1"/>
    </row>
    <row r="8312" spans="8:9" x14ac:dyDescent="0.2">
      <c r="H8312" s="1"/>
      <c r="I8312" s="1"/>
    </row>
    <row r="8313" spans="8:9" x14ac:dyDescent="0.2">
      <c r="H8313" s="1"/>
      <c r="I8313" s="1"/>
    </row>
    <row r="8314" spans="8:9" x14ac:dyDescent="0.2">
      <c r="H8314" s="1"/>
      <c r="I8314" s="1"/>
    </row>
    <row r="8315" spans="8:9" x14ac:dyDescent="0.2">
      <c r="H8315" s="1"/>
      <c r="I8315" s="1"/>
    </row>
    <row r="8316" spans="8:9" x14ac:dyDescent="0.2">
      <c r="H8316" s="1"/>
      <c r="I8316" s="1"/>
    </row>
    <row r="8317" spans="8:9" x14ac:dyDescent="0.2">
      <c r="H8317" s="1"/>
      <c r="I8317" s="1"/>
    </row>
    <row r="8318" spans="8:9" x14ac:dyDescent="0.2">
      <c r="H8318" s="1"/>
      <c r="I8318" s="1"/>
    </row>
    <row r="8319" spans="8:9" x14ac:dyDescent="0.2">
      <c r="H8319" s="1"/>
      <c r="I8319" s="1"/>
    </row>
    <row r="8320" spans="8:9" x14ac:dyDescent="0.2">
      <c r="H8320" s="1"/>
      <c r="I8320" s="1"/>
    </row>
    <row r="8321" spans="8:9" x14ac:dyDescent="0.2">
      <c r="H8321" s="1"/>
      <c r="I8321" s="1"/>
    </row>
    <row r="8322" spans="8:9" x14ac:dyDescent="0.2">
      <c r="H8322" s="1"/>
      <c r="I8322" s="1"/>
    </row>
    <row r="8323" spans="8:9" x14ac:dyDescent="0.2">
      <c r="H8323" s="1"/>
      <c r="I8323" s="1"/>
    </row>
    <row r="8324" spans="8:9" x14ac:dyDescent="0.2">
      <c r="H8324" s="1"/>
      <c r="I8324" s="1"/>
    </row>
    <row r="8325" spans="8:9" x14ac:dyDescent="0.2">
      <c r="H8325" s="1"/>
      <c r="I8325" s="1"/>
    </row>
    <row r="8326" spans="8:9" x14ac:dyDescent="0.2">
      <c r="H8326" s="1"/>
      <c r="I8326" s="1"/>
    </row>
    <row r="8327" spans="8:9" x14ac:dyDescent="0.2">
      <c r="H8327" s="1"/>
      <c r="I8327" s="1"/>
    </row>
    <row r="8328" spans="8:9" x14ac:dyDescent="0.2">
      <c r="H8328" s="1"/>
      <c r="I8328" s="1"/>
    </row>
    <row r="8329" spans="8:9" x14ac:dyDescent="0.2">
      <c r="H8329" s="1"/>
      <c r="I8329" s="1"/>
    </row>
    <row r="8330" spans="8:9" x14ac:dyDescent="0.2">
      <c r="H8330" s="1"/>
      <c r="I8330" s="1"/>
    </row>
    <row r="8331" spans="8:9" x14ac:dyDescent="0.2">
      <c r="H8331" s="1"/>
      <c r="I8331" s="1"/>
    </row>
    <row r="8332" spans="8:9" x14ac:dyDescent="0.2">
      <c r="H8332" s="1"/>
      <c r="I8332" s="1"/>
    </row>
    <row r="8333" spans="8:9" x14ac:dyDescent="0.2">
      <c r="H8333" s="1"/>
      <c r="I8333" s="1"/>
    </row>
    <row r="8334" spans="8:9" x14ac:dyDescent="0.2">
      <c r="H8334" s="1"/>
      <c r="I8334" s="1"/>
    </row>
    <row r="8335" spans="8:9" x14ac:dyDescent="0.2">
      <c r="H8335" s="1"/>
      <c r="I8335" s="1"/>
    </row>
    <row r="8336" spans="8:9" x14ac:dyDescent="0.2">
      <c r="H8336" s="1"/>
      <c r="I8336" s="1"/>
    </row>
    <row r="8337" spans="8:9" x14ac:dyDescent="0.2">
      <c r="H8337" s="1"/>
      <c r="I8337" s="1"/>
    </row>
    <row r="8338" spans="8:9" x14ac:dyDescent="0.2">
      <c r="H8338" s="1"/>
      <c r="I8338" s="1"/>
    </row>
    <row r="8339" spans="8:9" x14ac:dyDescent="0.2">
      <c r="H8339" s="1"/>
      <c r="I8339" s="1"/>
    </row>
    <row r="8340" spans="8:9" x14ac:dyDescent="0.2">
      <c r="H8340" s="1"/>
      <c r="I8340" s="1"/>
    </row>
    <row r="8341" spans="8:9" x14ac:dyDescent="0.2">
      <c r="H8341" s="1"/>
      <c r="I8341" s="1"/>
    </row>
    <row r="8342" spans="8:9" x14ac:dyDescent="0.2">
      <c r="H8342" s="1"/>
      <c r="I8342" s="1"/>
    </row>
    <row r="8343" spans="8:9" x14ac:dyDescent="0.2">
      <c r="H8343" s="1"/>
      <c r="I8343" s="1"/>
    </row>
    <row r="8344" spans="8:9" x14ac:dyDescent="0.2">
      <c r="H8344" s="1"/>
      <c r="I8344" s="1"/>
    </row>
    <row r="8345" spans="8:9" x14ac:dyDescent="0.2">
      <c r="H8345" s="1"/>
      <c r="I8345" s="1"/>
    </row>
    <row r="8346" spans="8:9" x14ac:dyDescent="0.2">
      <c r="H8346" s="1"/>
      <c r="I8346" s="1"/>
    </row>
    <row r="8347" spans="8:9" x14ac:dyDescent="0.2">
      <c r="H8347" s="1"/>
      <c r="I8347" s="1"/>
    </row>
    <row r="8348" spans="8:9" x14ac:dyDescent="0.2">
      <c r="H8348" s="1"/>
      <c r="I8348" s="1"/>
    </row>
    <row r="8349" spans="8:9" x14ac:dyDescent="0.2">
      <c r="H8349" s="1"/>
      <c r="I8349" s="1"/>
    </row>
    <row r="8350" spans="8:9" x14ac:dyDescent="0.2">
      <c r="H8350" s="1"/>
      <c r="I8350" s="1"/>
    </row>
    <row r="8351" spans="8:9" x14ac:dyDescent="0.2">
      <c r="H8351" s="1"/>
      <c r="I8351" s="1"/>
    </row>
    <row r="8352" spans="8:9" x14ac:dyDescent="0.2">
      <c r="H8352" s="1"/>
      <c r="I8352" s="1"/>
    </row>
    <row r="8353" spans="8:9" x14ac:dyDescent="0.2">
      <c r="H8353" s="1"/>
      <c r="I8353" s="1"/>
    </row>
    <row r="8354" spans="8:9" x14ac:dyDescent="0.2">
      <c r="H8354" s="1"/>
      <c r="I8354" s="1"/>
    </row>
    <row r="8355" spans="8:9" x14ac:dyDescent="0.2">
      <c r="H8355" s="1"/>
      <c r="I8355" s="1"/>
    </row>
    <row r="8356" spans="8:9" x14ac:dyDescent="0.2">
      <c r="H8356" s="1"/>
      <c r="I8356" s="1"/>
    </row>
    <row r="8357" spans="8:9" x14ac:dyDescent="0.2">
      <c r="H8357" s="1"/>
      <c r="I8357" s="1"/>
    </row>
    <row r="8358" spans="8:9" x14ac:dyDescent="0.2">
      <c r="H8358" s="1"/>
      <c r="I8358" s="1"/>
    </row>
    <row r="8359" spans="8:9" x14ac:dyDescent="0.2">
      <c r="H8359" s="1"/>
      <c r="I8359" s="1"/>
    </row>
    <row r="8360" spans="8:9" x14ac:dyDescent="0.2">
      <c r="H8360" s="1"/>
      <c r="I8360" s="1"/>
    </row>
    <row r="8361" spans="8:9" x14ac:dyDescent="0.2">
      <c r="H8361" s="1"/>
      <c r="I8361" s="1"/>
    </row>
    <row r="8362" spans="8:9" x14ac:dyDescent="0.2">
      <c r="H8362" s="1"/>
      <c r="I8362" s="1"/>
    </row>
    <row r="8363" spans="8:9" x14ac:dyDescent="0.2">
      <c r="H8363" s="1"/>
      <c r="I8363" s="1"/>
    </row>
    <row r="8364" spans="8:9" x14ac:dyDescent="0.2">
      <c r="H8364" s="1"/>
      <c r="I8364" s="1"/>
    </row>
    <row r="8365" spans="8:9" x14ac:dyDescent="0.2">
      <c r="H8365" s="1"/>
      <c r="I8365" s="1"/>
    </row>
    <row r="8366" spans="8:9" x14ac:dyDescent="0.2">
      <c r="H8366" s="1"/>
      <c r="I8366" s="1"/>
    </row>
    <row r="8367" spans="8:9" x14ac:dyDescent="0.2">
      <c r="H8367" s="1"/>
      <c r="I8367" s="1"/>
    </row>
    <row r="8368" spans="8:9" x14ac:dyDescent="0.2">
      <c r="H8368" s="1"/>
      <c r="I8368" s="1"/>
    </row>
    <row r="8369" spans="8:9" x14ac:dyDescent="0.2">
      <c r="H8369" s="1"/>
      <c r="I8369" s="1"/>
    </row>
    <row r="8370" spans="8:9" x14ac:dyDescent="0.2">
      <c r="H8370" s="1"/>
      <c r="I8370" s="1"/>
    </row>
    <row r="8371" spans="8:9" x14ac:dyDescent="0.2">
      <c r="H8371" s="1"/>
      <c r="I8371" s="1"/>
    </row>
    <row r="8372" spans="8:9" x14ac:dyDescent="0.2">
      <c r="H8372" s="1"/>
      <c r="I8372" s="1"/>
    </row>
    <row r="8373" spans="8:9" x14ac:dyDescent="0.2">
      <c r="H8373" s="1"/>
      <c r="I8373" s="1"/>
    </row>
    <row r="8374" spans="8:9" x14ac:dyDescent="0.2">
      <c r="H8374" s="1"/>
      <c r="I8374" s="1"/>
    </row>
    <row r="8375" spans="8:9" x14ac:dyDescent="0.2">
      <c r="H8375" s="1"/>
      <c r="I8375" s="1"/>
    </row>
    <row r="8376" spans="8:9" x14ac:dyDescent="0.2">
      <c r="H8376" s="1"/>
      <c r="I8376" s="1"/>
    </row>
    <row r="8377" spans="8:9" x14ac:dyDescent="0.2">
      <c r="H8377" s="1"/>
      <c r="I8377" s="1"/>
    </row>
    <row r="8378" spans="8:9" x14ac:dyDescent="0.2">
      <c r="H8378" s="1"/>
      <c r="I8378" s="1"/>
    </row>
    <row r="8379" spans="8:9" x14ac:dyDescent="0.2">
      <c r="H8379" s="1"/>
      <c r="I8379" s="1"/>
    </row>
    <row r="8380" spans="8:9" x14ac:dyDescent="0.2">
      <c r="H8380" s="1"/>
      <c r="I8380" s="1"/>
    </row>
    <row r="8381" spans="8:9" x14ac:dyDescent="0.2">
      <c r="H8381" s="1"/>
      <c r="I8381" s="1"/>
    </row>
    <row r="8382" spans="8:9" x14ac:dyDescent="0.2">
      <c r="H8382" s="1"/>
      <c r="I8382" s="1"/>
    </row>
    <row r="8383" spans="8:9" x14ac:dyDescent="0.2">
      <c r="H8383" s="1"/>
      <c r="I8383" s="1"/>
    </row>
    <row r="8384" spans="8:9" x14ac:dyDescent="0.2">
      <c r="H8384" s="1"/>
      <c r="I8384" s="1"/>
    </row>
    <row r="8385" spans="8:9" x14ac:dyDescent="0.2">
      <c r="H8385" s="1"/>
      <c r="I8385" s="1"/>
    </row>
    <row r="8386" spans="8:9" x14ac:dyDescent="0.2">
      <c r="H8386" s="1"/>
      <c r="I8386" s="1"/>
    </row>
    <row r="8387" spans="8:9" x14ac:dyDescent="0.2">
      <c r="H8387" s="1"/>
      <c r="I8387" s="1"/>
    </row>
    <row r="8388" spans="8:9" x14ac:dyDescent="0.2">
      <c r="H8388" s="1"/>
      <c r="I8388" s="1"/>
    </row>
    <row r="8389" spans="8:9" x14ac:dyDescent="0.2">
      <c r="H8389" s="1"/>
      <c r="I8389" s="1"/>
    </row>
    <row r="8390" spans="8:9" x14ac:dyDescent="0.2">
      <c r="H8390" s="1"/>
      <c r="I8390" s="1"/>
    </row>
    <row r="8391" spans="8:9" x14ac:dyDescent="0.2">
      <c r="H8391" s="1"/>
      <c r="I8391" s="1"/>
    </row>
    <row r="8392" spans="8:9" x14ac:dyDescent="0.2">
      <c r="H8392" s="1"/>
      <c r="I8392" s="1"/>
    </row>
    <row r="8393" spans="8:9" x14ac:dyDescent="0.2">
      <c r="H8393" s="1"/>
      <c r="I8393" s="1"/>
    </row>
    <row r="8394" spans="8:9" x14ac:dyDescent="0.2">
      <c r="H8394" s="1"/>
      <c r="I8394" s="1"/>
    </row>
    <row r="8395" spans="8:9" x14ac:dyDescent="0.2">
      <c r="H8395" s="1"/>
      <c r="I8395" s="1"/>
    </row>
    <row r="8396" spans="8:9" x14ac:dyDescent="0.2">
      <c r="H8396" s="1"/>
      <c r="I8396" s="1"/>
    </row>
    <row r="8397" spans="8:9" x14ac:dyDescent="0.2">
      <c r="H8397" s="1"/>
      <c r="I8397" s="1"/>
    </row>
    <row r="8398" spans="8:9" x14ac:dyDescent="0.2">
      <c r="H8398" s="1"/>
      <c r="I8398" s="1"/>
    </row>
    <row r="8399" spans="8:9" x14ac:dyDescent="0.2">
      <c r="H8399" s="1"/>
      <c r="I8399" s="1"/>
    </row>
    <row r="8400" spans="8:9" x14ac:dyDescent="0.2">
      <c r="H8400" s="1"/>
      <c r="I8400" s="1"/>
    </row>
    <row r="8401" spans="8:9" x14ac:dyDescent="0.2">
      <c r="H8401" s="1"/>
      <c r="I8401" s="1"/>
    </row>
    <row r="8402" spans="8:9" x14ac:dyDescent="0.2">
      <c r="H8402" s="1"/>
      <c r="I8402" s="1"/>
    </row>
    <row r="8403" spans="8:9" x14ac:dyDescent="0.2">
      <c r="H8403" s="1"/>
      <c r="I8403" s="1"/>
    </row>
    <row r="8404" spans="8:9" x14ac:dyDescent="0.2">
      <c r="H8404" s="1"/>
      <c r="I8404" s="1"/>
    </row>
    <row r="8405" spans="8:9" x14ac:dyDescent="0.2">
      <c r="H8405" s="1"/>
      <c r="I8405" s="1"/>
    </row>
    <row r="8406" spans="8:9" x14ac:dyDescent="0.2">
      <c r="H8406" s="1"/>
      <c r="I8406" s="1"/>
    </row>
    <row r="8407" spans="8:9" x14ac:dyDescent="0.2">
      <c r="H8407" s="1"/>
      <c r="I8407" s="1"/>
    </row>
    <row r="8408" spans="8:9" x14ac:dyDescent="0.2">
      <c r="H8408" s="1"/>
      <c r="I8408" s="1"/>
    </row>
    <row r="8409" spans="8:9" x14ac:dyDescent="0.2">
      <c r="H8409" s="1"/>
      <c r="I8409" s="1"/>
    </row>
    <row r="8410" spans="8:9" x14ac:dyDescent="0.2">
      <c r="H8410" s="1"/>
      <c r="I8410" s="1"/>
    </row>
    <row r="8411" spans="8:9" x14ac:dyDescent="0.2">
      <c r="H8411" s="1"/>
      <c r="I8411" s="1"/>
    </row>
    <row r="8412" spans="8:9" x14ac:dyDescent="0.2">
      <c r="H8412" s="1"/>
      <c r="I8412" s="1"/>
    </row>
    <row r="8413" spans="8:9" x14ac:dyDescent="0.2">
      <c r="H8413" s="1"/>
      <c r="I8413" s="1"/>
    </row>
    <row r="8414" spans="8:9" x14ac:dyDescent="0.2">
      <c r="H8414" s="1"/>
      <c r="I8414" s="1"/>
    </row>
    <row r="8415" spans="8:9" x14ac:dyDescent="0.2">
      <c r="H8415" s="1"/>
      <c r="I8415" s="1"/>
    </row>
    <row r="8416" spans="8:9" x14ac:dyDescent="0.2">
      <c r="H8416" s="1"/>
      <c r="I8416" s="1"/>
    </row>
    <row r="8417" spans="8:9" x14ac:dyDescent="0.2">
      <c r="H8417" s="1"/>
      <c r="I8417" s="1"/>
    </row>
    <row r="8418" spans="8:9" x14ac:dyDescent="0.2">
      <c r="H8418" s="1"/>
      <c r="I8418" s="1"/>
    </row>
    <row r="8419" spans="8:9" x14ac:dyDescent="0.2">
      <c r="H8419" s="1"/>
      <c r="I8419" s="1"/>
    </row>
    <row r="8420" spans="8:9" x14ac:dyDescent="0.2">
      <c r="H8420" s="1"/>
      <c r="I8420" s="1"/>
    </row>
    <row r="8421" spans="8:9" x14ac:dyDescent="0.2">
      <c r="H8421" s="1"/>
      <c r="I8421" s="1"/>
    </row>
    <row r="8422" spans="8:9" x14ac:dyDescent="0.2">
      <c r="H8422" s="1"/>
      <c r="I8422" s="1"/>
    </row>
    <row r="8423" spans="8:9" x14ac:dyDescent="0.2">
      <c r="H8423" s="1"/>
      <c r="I8423" s="1"/>
    </row>
    <row r="8424" spans="8:9" x14ac:dyDescent="0.2">
      <c r="H8424" s="1"/>
      <c r="I8424" s="1"/>
    </row>
    <row r="8425" spans="8:9" x14ac:dyDescent="0.2">
      <c r="H8425" s="1"/>
      <c r="I8425" s="1"/>
    </row>
    <row r="8426" spans="8:9" x14ac:dyDescent="0.2">
      <c r="H8426" s="1"/>
      <c r="I8426" s="1"/>
    </row>
    <row r="8427" spans="8:9" x14ac:dyDescent="0.2">
      <c r="H8427" s="1"/>
      <c r="I8427" s="1"/>
    </row>
    <row r="8428" spans="8:9" x14ac:dyDescent="0.2">
      <c r="H8428" s="1"/>
      <c r="I8428" s="1"/>
    </row>
    <row r="8429" spans="8:9" x14ac:dyDescent="0.2">
      <c r="H8429" s="1"/>
      <c r="I8429" s="1"/>
    </row>
    <row r="8430" spans="8:9" x14ac:dyDescent="0.2">
      <c r="H8430" s="1"/>
      <c r="I8430" s="1"/>
    </row>
    <row r="8431" spans="8:9" x14ac:dyDescent="0.2">
      <c r="H8431" s="1"/>
      <c r="I8431" s="1"/>
    </row>
    <row r="8432" spans="8:9" x14ac:dyDescent="0.2">
      <c r="H8432" s="1"/>
      <c r="I8432" s="1"/>
    </row>
    <row r="8433" spans="8:9" x14ac:dyDescent="0.2">
      <c r="H8433" s="1"/>
      <c r="I8433" s="1"/>
    </row>
    <row r="8434" spans="8:9" x14ac:dyDescent="0.2">
      <c r="H8434" s="1"/>
      <c r="I8434" s="1"/>
    </row>
    <row r="8435" spans="8:9" x14ac:dyDescent="0.2">
      <c r="H8435" s="1"/>
      <c r="I8435" s="1"/>
    </row>
    <row r="8436" spans="8:9" x14ac:dyDescent="0.2">
      <c r="H8436" s="1"/>
      <c r="I8436" s="1"/>
    </row>
    <row r="8437" spans="8:9" x14ac:dyDescent="0.2">
      <c r="H8437" s="1"/>
      <c r="I8437" s="1"/>
    </row>
    <row r="8438" spans="8:9" x14ac:dyDescent="0.2">
      <c r="H8438" s="1"/>
      <c r="I8438" s="1"/>
    </row>
    <row r="8439" spans="8:9" x14ac:dyDescent="0.2">
      <c r="H8439" s="1"/>
      <c r="I8439" s="1"/>
    </row>
    <row r="8440" spans="8:9" x14ac:dyDescent="0.2">
      <c r="H8440" s="1"/>
      <c r="I8440" s="1"/>
    </row>
    <row r="8441" spans="8:9" x14ac:dyDescent="0.2">
      <c r="H8441" s="1"/>
      <c r="I8441" s="1"/>
    </row>
    <row r="8442" spans="8:9" x14ac:dyDescent="0.2">
      <c r="H8442" s="1"/>
      <c r="I8442" s="1"/>
    </row>
    <row r="8443" spans="8:9" x14ac:dyDescent="0.2">
      <c r="H8443" s="1"/>
      <c r="I8443" s="1"/>
    </row>
    <row r="8444" spans="8:9" x14ac:dyDescent="0.2">
      <c r="H8444" s="1"/>
      <c r="I8444" s="1"/>
    </row>
    <row r="8445" spans="8:9" x14ac:dyDescent="0.2">
      <c r="H8445" s="1"/>
      <c r="I8445" s="1"/>
    </row>
    <row r="8446" spans="8:9" x14ac:dyDescent="0.2">
      <c r="H8446" s="1"/>
      <c r="I8446" s="1"/>
    </row>
    <row r="8447" spans="8:9" x14ac:dyDescent="0.2">
      <c r="H8447" s="1"/>
      <c r="I8447" s="1"/>
    </row>
    <row r="8448" spans="8:9" x14ac:dyDescent="0.2">
      <c r="H8448" s="1"/>
      <c r="I8448" s="1"/>
    </row>
    <row r="8449" spans="8:9" x14ac:dyDescent="0.2">
      <c r="H8449" s="1"/>
      <c r="I8449" s="1"/>
    </row>
    <row r="8450" spans="8:9" x14ac:dyDescent="0.2">
      <c r="H8450" s="1"/>
      <c r="I8450" s="1"/>
    </row>
    <row r="8451" spans="8:9" x14ac:dyDescent="0.2">
      <c r="H8451" s="1"/>
      <c r="I8451" s="1"/>
    </row>
    <row r="8452" spans="8:9" x14ac:dyDescent="0.2">
      <c r="H8452" s="1"/>
      <c r="I8452" s="1"/>
    </row>
    <row r="8453" spans="8:9" x14ac:dyDescent="0.2">
      <c r="H8453" s="1"/>
      <c r="I8453" s="1"/>
    </row>
    <row r="8454" spans="8:9" x14ac:dyDescent="0.2">
      <c r="H8454" s="1"/>
      <c r="I8454" s="1"/>
    </row>
    <row r="8455" spans="8:9" x14ac:dyDescent="0.2">
      <c r="H8455" s="1"/>
      <c r="I8455" s="1"/>
    </row>
    <row r="8456" spans="8:9" x14ac:dyDescent="0.2">
      <c r="H8456" s="1"/>
      <c r="I8456" s="1"/>
    </row>
    <row r="8457" spans="8:9" x14ac:dyDescent="0.2">
      <c r="H8457" s="1"/>
      <c r="I8457" s="1"/>
    </row>
    <row r="8458" spans="8:9" x14ac:dyDescent="0.2">
      <c r="H8458" s="1"/>
      <c r="I8458" s="1"/>
    </row>
    <row r="8459" spans="8:9" x14ac:dyDescent="0.2">
      <c r="H8459" s="1"/>
      <c r="I8459" s="1"/>
    </row>
    <row r="8460" spans="8:9" x14ac:dyDescent="0.2">
      <c r="H8460" s="1"/>
      <c r="I8460" s="1"/>
    </row>
    <row r="8461" spans="8:9" x14ac:dyDescent="0.2">
      <c r="H8461" s="1"/>
      <c r="I8461" s="1"/>
    </row>
    <row r="8462" spans="8:9" x14ac:dyDescent="0.2">
      <c r="H8462" s="1"/>
      <c r="I8462" s="1"/>
    </row>
    <row r="8463" spans="8:9" x14ac:dyDescent="0.2">
      <c r="H8463" s="1"/>
      <c r="I8463" s="1"/>
    </row>
    <row r="8464" spans="8:9" x14ac:dyDescent="0.2">
      <c r="H8464" s="1"/>
      <c r="I8464" s="1"/>
    </row>
    <row r="8465" spans="8:9" x14ac:dyDescent="0.2">
      <c r="H8465" s="1"/>
      <c r="I8465" s="1"/>
    </row>
    <row r="8466" spans="8:9" x14ac:dyDescent="0.2">
      <c r="H8466" s="1"/>
      <c r="I8466" s="1"/>
    </row>
    <row r="8467" spans="8:9" x14ac:dyDescent="0.2">
      <c r="H8467" s="1"/>
      <c r="I8467" s="1"/>
    </row>
    <row r="8468" spans="8:9" x14ac:dyDescent="0.2">
      <c r="H8468" s="1"/>
      <c r="I8468" s="1"/>
    </row>
    <row r="8469" spans="8:9" x14ac:dyDescent="0.2">
      <c r="H8469" s="1"/>
      <c r="I8469" s="1"/>
    </row>
    <row r="8470" spans="8:9" x14ac:dyDescent="0.2">
      <c r="H8470" s="1"/>
      <c r="I8470" s="1"/>
    </row>
    <row r="8471" spans="8:9" x14ac:dyDescent="0.2">
      <c r="H8471" s="1"/>
      <c r="I8471" s="1"/>
    </row>
    <row r="8472" spans="8:9" x14ac:dyDescent="0.2">
      <c r="H8472" s="1"/>
      <c r="I8472" s="1"/>
    </row>
    <row r="8473" spans="8:9" x14ac:dyDescent="0.2">
      <c r="H8473" s="1"/>
      <c r="I8473" s="1"/>
    </row>
    <row r="8474" spans="8:9" x14ac:dyDescent="0.2">
      <c r="H8474" s="1"/>
      <c r="I8474" s="1"/>
    </row>
    <row r="8475" spans="8:9" x14ac:dyDescent="0.2">
      <c r="H8475" s="1"/>
      <c r="I8475" s="1"/>
    </row>
    <row r="8476" spans="8:9" x14ac:dyDescent="0.2">
      <c r="H8476" s="1"/>
      <c r="I8476" s="1"/>
    </row>
    <row r="8477" spans="8:9" x14ac:dyDescent="0.2">
      <c r="H8477" s="1"/>
      <c r="I8477" s="1"/>
    </row>
    <row r="8478" spans="8:9" x14ac:dyDescent="0.2">
      <c r="H8478" s="1"/>
      <c r="I8478" s="1"/>
    </row>
    <row r="8479" spans="8:9" x14ac:dyDescent="0.2">
      <c r="H8479" s="1"/>
      <c r="I8479" s="1"/>
    </row>
    <row r="8480" spans="8:9" x14ac:dyDescent="0.2">
      <c r="H8480" s="1"/>
      <c r="I8480" s="1"/>
    </row>
    <row r="8481" spans="8:9" x14ac:dyDescent="0.2">
      <c r="H8481" s="1"/>
      <c r="I8481" s="1"/>
    </row>
    <row r="8482" spans="8:9" x14ac:dyDescent="0.2">
      <c r="H8482" s="1"/>
      <c r="I8482" s="1"/>
    </row>
    <row r="8483" spans="8:9" x14ac:dyDescent="0.2">
      <c r="H8483" s="1"/>
      <c r="I8483" s="1"/>
    </row>
    <row r="8484" spans="8:9" x14ac:dyDescent="0.2">
      <c r="H8484" s="1"/>
      <c r="I8484" s="1"/>
    </row>
    <row r="8485" spans="8:9" x14ac:dyDescent="0.2">
      <c r="H8485" s="1"/>
      <c r="I8485" s="1"/>
    </row>
    <row r="8486" spans="8:9" x14ac:dyDescent="0.2">
      <c r="H8486" s="1"/>
      <c r="I8486" s="1"/>
    </row>
    <row r="8487" spans="8:9" x14ac:dyDescent="0.2">
      <c r="H8487" s="1"/>
      <c r="I8487" s="1"/>
    </row>
    <row r="8488" spans="8:9" x14ac:dyDescent="0.2">
      <c r="H8488" s="1"/>
      <c r="I8488" s="1"/>
    </row>
    <row r="8489" spans="8:9" x14ac:dyDescent="0.2">
      <c r="H8489" s="1"/>
      <c r="I8489" s="1"/>
    </row>
    <row r="8490" spans="8:9" x14ac:dyDescent="0.2">
      <c r="H8490" s="1"/>
      <c r="I8490" s="1"/>
    </row>
    <row r="8491" spans="8:9" x14ac:dyDescent="0.2">
      <c r="H8491" s="1"/>
      <c r="I8491" s="1"/>
    </row>
    <row r="8492" spans="8:9" x14ac:dyDescent="0.2">
      <c r="H8492" s="1"/>
      <c r="I8492" s="1"/>
    </row>
    <row r="8493" spans="8:9" x14ac:dyDescent="0.2">
      <c r="H8493" s="1"/>
      <c r="I8493" s="1"/>
    </row>
    <row r="8494" spans="8:9" x14ac:dyDescent="0.2">
      <c r="H8494" s="1"/>
      <c r="I8494" s="1"/>
    </row>
    <row r="8495" spans="8:9" x14ac:dyDescent="0.2">
      <c r="H8495" s="1"/>
      <c r="I8495" s="1"/>
    </row>
    <row r="8496" spans="8:9" x14ac:dyDescent="0.2">
      <c r="H8496" s="1"/>
      <c r="I8496" s="1"/>
    </row>
    <row r="8497" spans="8:9" x14ac:dyDescent="0.2">
      <c r="H8497" s="1"/>
      <c r="I8497" s="1"/>
    </row>
    <row r="8498" spans="8:9" x14ac:dyDescent="0.2">
      <c r="H8498" s="1"/>
      <c r="I8498" s="1"/>
    </row>
    <row r="8499" spans="8:9" x14ac:dyDescent="0.2">
      <c r="H8499" s="1"/>
      <c r="I8499" s="1"/>
    </row>
    <row r="8500" spans="8:9" x14ac:dyDescent="0.2">
      <c r="H8500" s="1"/>
      <c r="I8500" s="1"/>
    </row>
    <row r="8501" spans="8:9" x14ac:dyDescent="0.2">
      <c r="H8501" s="1"/>
      <c r="I8501" s="1"/>
    </row>
    <row r="8502" spans="8:9" x14ac:dyDescent="0.2">
      <c r="H8502" s="1"/>
      <c r="I8502" s="1"/>
    </row>
    <row r="8503" spans="8:9" x14ac:dyDescent="0.2">
      <c r="H8503" s="1"/>
      <c r="I8503" s="1"/>
    </row>
    <row r="8504" spans="8:9" x14ac:dyDescent="0.2">
      <c r="H8504" s="1"/>
      <c r="I8504" s="1"/>
    </row>
    <row r="8505" spans="8:9" x14ac:dyDescent="0.2">
      <c r="H8505" s="1"/>
      <c r="I8505" s="1"/>
    </row>
    <row r="8506" spans="8:9" x14ac:dyDescent="0.2">
      <c r="H8506" s="1"/>
      <c r="I8506" s="1"/>
    </row>
    <row r="8507" spans="8:9" x14ac:dyDescent="0.2">
      <c r="H8507" s="1"/>
      <c r="I8507" s="1"/>
    </row>
    <row r="8508" spans="8:9" x14ac:dyDescent="0.2">
      <c r="H8508" s="1"/>
      <c r="I8508" s="1"/>
    </row>
    <row r="8509" spans="8:9" x14ac:dyDescent="0.2">
      <c r="H8509" s="1"/>
      <c r="I8509" s="1"/>
    </row>
    <row r="8510" spans="8:9" x14ac:dyDescent="0.2">
      <c r="H8510" s="1"/>
      <c r="I8510" s="1"/>
    </row>
    <row r="8511" spans="8:9" x14ac:dyDescent="0.2">
      <c r="H8511" s="1"/>
      <c r="I8511" s="1"/>
    </row>
    <row r="8512" spans="8:9" x14ac:dyDescent="0.2">
      <c r="H8512" s="1"/>
      <c r="I8512" s="1"/>
    </row>
    <row r="8513" spans="8:9" x14ac:dyDescent="0.2">
      <c r="H8513" s="1"/>
      <c r="I8513" s="1"/>
    </row>
    <row r="8514" spans="8:9" x14ac:dyDescent="0.2">
      <c r="H8514" s="1"/>
      <c r="I8514" s="1"/>
    </row>
    <row r="8515" spans="8:9" x14ac:dyDescent="0.2">
      <c r="H8515" s="1"/>
      <c r="I8515" s="1"/>
    </row>
    <row r="8516" spans="8:9" x14ac:dyDescent="0.2">
      <c r="H8516" s="1"/>
      <c r="I8516" s="1"/>
    </row>
    <row r="8517" spans="8:9" x14ac:dyDescent="0.2">
      <c r="H8517" s="1"/>
      <c r="I8517" s="1"/>
    </row>
    <row r="8518" spans="8:9" x14ac:dyDescent="0.2">
      <c r="H8518" s="1"/>
      <c r="I8518" s="1"/>
    </row>
    <row r="8519" spans="8:9" x14ac:dyDescent="0.2">
      <c r="H8519" s="1"/>
      <c r="I8519" s="1"/>
    </row>
    <row r="8520" spans="8:9" x14ac:dyDescent="0.2">
      <c r="H8520" s="1"/>
      <c r="I8520" s="1"/>
    </row>
    <row r="8521" spans="8:9" x14ac:dyDescent="0.2">
      <c r="H8521" s="1"/>
      <c r="I8521" s="1"/>
    </row>
    <row r="8522" spans="8:9" x14ac:dyDescent="0.2">
      <c r="H8522" s="1"/>
      <c r="I8522" s="1"/>
    </row>
    <row r="8523" spans="8:9" x14ac:dyDescent="0.2">
      <c r="H8523" s="1"/>
      <c r="I8523" s="1"/>
    </row>
    <row r="8524" spans="8:9" x14ac:dyDescent="0.2">
      <c r="H8524" s="1"/>
      <c r="I8524" s="1"/>
    </row>
    <row r="8525" spans="8:9" x14ac:dyDescent="0.2">
      <c r="H8525" s="1"/>
      <c r="I8525" s="1"/>
    </row>
    <row r="8526" spans="8:9" x14ac:dyDescent="0.2">
      <c r="H8526" s="1"/>
      <c r="I8526" s="1"/>
    </row>
    <row r="8527" spans="8:9" x14ac:dyDescent="0.2">
      <c r="H8527" s="1"/>
      <c r="I8527" s="1"/>
    </row>
    <row r="8528" spans="8:9" x14ac:dyDescent="0.2">
      <c r="H8528" s="1"/>
      <c r="I8528" s="1"/>
    </row>
    <row r="8529" spans="8:9" x14ac:dyDescent="0.2">
      <c r="H8529" s="1"/>
      <c r="I8529" s="1"/>
    </row>
    <row r="8530" spans="8:9" x14ac:dyDescent="0.2">
      <c r="H8530" s="1"/>
      <c r="I8530" s="1"/>
    </row>
    <row r="8531" spans="8:9" x14ac:dyDescent="0.2">
      <c r="H8531" s="1"/>
      <c r="I8531" s="1"/>
    </row>
    <row r="8532" spans="8:9" x14ac:dyDescent="0.2">
      <c r="H8532" s="1"/>
      <c r="I8532" s="1"/>
    </row>
    <row r="8533" spans="8:9" x14ac:dyDescent="0.2">
      <c r="H8533" s="1"/>
      <c r="I8533" s="1"/>
    </row>
    <row r="8534" spans="8:9" x14ac:dyDescent="0.2">
      <c r="H8534" s="1"/>
      <c r="I8534" s="1"/>
    </row>
    <row r="8535" spans="8:9" x14ac:dyDescent="0.2">
      <c r="H8535" s="1"/>
      <c r="I8535" s="1"/>
    </row>
    <row r="8536" spans="8:9" x14ac:dyDescent="0.2">
      <c r="H8536" s="1"/>
      <c r="I8536" s="1"/>
    </row>
    <row r="8537" spans="8:9" x14ac:dyDescent="0.2">
      <c r="H8537" s="1"/>
      <c r="I8537" s="1"/>
    </row>
    <row r="8538" spans="8:9" x14ac:dyDescent="0.2">
      <c r="H8538" s="1"/>
      <c r="I8538" s="1"/>
    </row>
    <row r="8539" spans="8:9" x14ac:dyDescent="0.2">
      <c r="H8539" s="1"/>
      <c r="I8539" s="1"/>
    </row>
    <row r="8540" spans="8:9" x14ac:dyDescent="0.2">
      <c r="H8540" s="1"/>
      <c r="I8540" s="1"/>
    </row>
    <row r="8541" spans="8:9" x14ac:dyDescent="0.2">
      <c r="H8541" s="1"/>
      <c r="I8541" s="1"/>
    </row>
    <row r="8542" spans="8:9" x14ac:dyDescent="0.2">
      <c r="H8542" s="1"/>
      <c r="I8542" s="1"/>
    </row>
    <row r="8543" spans="8:9" x14ac:dyDescent="0.2">
      <c r="H8543" s="1"/>
      <c r="I8543" s="1"/>
    </row>
    <row r="8544" spans="8:9" x14ac:dyDescent="0.2">
      <c r="H8544" s="1"/>
      <c r="I8544" s="1"/>
    </row>
    <row r="8545" spans="8:9" x14ac:dyDescent="0.2">
      <c r="H8545" s="1"/>
      <c r="I8545" s="1"/>
    </row>
    <row r="8546" spans="8:9" x14ac:dyDescent="0.2">
      <c r="H8546" s="1"/>
      <c r="I8546" s="1"/>
    </row>
    <row r="8547" spans="8:9" x14ac:dyDescent="0.2">
      <c r="H8547" s="1"/>
      <c r="I8547" s="1"/>
    </row>
    <row r="8548" spans="8:9" x14ac:dyDescent="0.2">
      <c r="H8548" s="1"/>
      <c r="I8548" s="1"/>
    </row>
    <row r="8549" spans="8:9" x14ac:dyDescent="0.2">
      <c r="H8549" s="1"/>
      <c r="I8549" s="1"/>
    </row>
    <row r="8550" spans="8:9" x14ac:dyDescent="0.2">
      <c r="H8550" s="1"/>
      <c r="I8550" s="1"/>
    </row>
    <row r="8551" spans="8:9" x14ac:dyDescent="0.2">
      <c r="H8551" s="1"/>
      <c r="I8551" s="1"/>
    </row>
    <row r="8552" spans="8:9" x14ac:dyDescent="0.2">
      <c r="H8552" s="1"/>
      <c r="I8552" s="1"/>
    </row>
    <row r="8553" spans="8:9" x14ac:dyDescent="0.2">
      <c r="H8553" s="1"/>
      <c r="I8553" s="1"/>
    </row>
    <row r="8554" spans="8:9" x14ac:dyDescent="0.2">
      <c r="H8554" s="1"/>
      <c r="I8554" s="1"/>
    </row>
    <row r="8555" spans="8:9" x14ac:dyDescent="0.2">
      <c r="H8555" s="1"/>
      <c r="I8555" s="1"/>
    </row>
    <row r="8556" spans="8:9" x14ac:dyDescent="0.2">
      <c r="H8556" s="1"/>
      <c r="I8556" s="1"/>
    </row>
    <row r="8557" spans="8:9" x14ac:dyDescent="0.2">
      <c r="H8557" s="1"/>
      <c r="I8557" s="1"/>
    </row>
    <row r="8558" spans="8:9" x14ac:dyDescent="0.2">
      <c r="H8558" s="1"/>
      <c r="I8558" s="1"/>
    </row>
    <row r="8559" spans="8:9" x14ac:dyDescent="0.2">
      <c r="H8559" s="1"/>
      <c r="I8559" s="1"/>
    </row>
    <row r="8560" spans="8:9" x14ac:dyDescent="0.2">
      <c r="H8560" s="1"/>
      <c r="I8560" s="1"/>
    </row>
    <row r="8561" spans="8:9" x14ac:dyDescent="0.2">
      <c r="H8561" s="1"/>
      <c r="I8561" s="1"/>
    </row>
    <row r="8562" spans="8:9" x14ac:dyDescent="0.2">
      <c r="H8562" s="1"/>
      <c r="I8562" s="1"/>
    </row>
    <row r="8563" spans="8:9" x14ac:dyDescent="0.2">
      <c r="H8563" s="1"/>
      <c r="I8563" s="1"/>
    </row>
    <row r="8564" spans="8:9" x14ac:dyDescent="0.2">
      <c r="H8564" s="1"/>
      <c r="I8564" s="1"/>
    </row>
    <row r="8565" spans="8:9" x14ac:dyDescent="0.2">
      <c r="H8565" s="1"/>
      <c r="I8565" s="1"/>
    </row>
    <row r="8566" spans="8:9" x14ac:dyDescent="0.2">
      <c r="H8566" s="1"/>
      <c r="I8566" s="1"/>
    </row>
    <row r="8567" spans="8:9" x14ac:dyDescent="0.2">
      <c r="H8567" s="1"/>
      <c r="I8567" s="1"/>
    </row>
    <row r="8568" spans="8:9" x14ac:dyDescent="0.2">
      <c r="H8568" s="1"/>
      <c r="I8568" s="1"/>
    </row>
    <row r="8569" spans="8:9" x14ac:dyDescent="0.2">
      <c r="H8569" s="1"/>
      <c r="I8569" s="1"/>
    </row>
    <row r="8570" spans="8:9" x14ac:dyDescent="0.2">
      <c r="H8570" s="1"/>
      <c r="I8570" s="1"/>
    </row>
    <row r="8571" spans="8:9" x14ac:dyDescent="0.2">
      <c r="H8571" s="1"/>
      <c r="I8571" s="1"/>
    </row>
    <row r="8572" spans="8:9" x14ac:dyDescent="0.2">
      <c r="H8572" s="1"/>
      <c r="I8572" s="1"/>
    </row>
    <row r="8573" spans="8:9" x14ac:dyDescent="0.2">
      <c r="H8573" s="1"/>
      <c r="I8573" s="1"/>
    </row>
    <row r="8574" spans="8:9" x14ac:dyDescent="0.2">
      <c r="H8574" s="1"/>
      <c r="I8574" s="1"/>
    </row>
    <row r="8575" spans="8:9" x14ac:dyDescent="0.2">
      <c r="H8575" s="1"/>
      <c r="I8575" s="1"/>
    </row>
    <row r="8576" spans="8:9" x14ac:dyDescent="0.2">
      <c r="H8576" s="1"/>
      <c r="I8576" s="1"/>
    </row>
    <row r="8577" spans="8:9" x14ac:dyDescent="0.2">
      <c r="H8577" s="1"/>
      <c r="I8577" s="1"/>
    </row>
    <row r="8578" spans="8:9" x14ac:dyDescent="0.2">
      <c r="H8578" s="1"/>
      <c r="I8578" s="1"/>
    </row>
    <row r="8579" spans="8:9" x14ac:dyDescent="0.2">
      <c r="H8579" s="1"/>
      <c r="I8579" s="1"/>
    </row>
    <row r="8580" spans="8:9" x14ac:dyDescent="0.2">
      <c r="H8580" s="1"/>
      <c r="I8580" s="1"/>
    </row>
    <row r="8581" spans="8:9" x14ac:dyDescent="0.2">
      <c r="H8581" s="1"/>
      <c r="I8581" s="1"/>
    </row>
    <row r="8582" spans="8:9" x14ac:dyDescent="0.2">
      <c r="H8582" s="1"/>
      <c r="I8582" s="1"/>
    </row>
    <row r="8583" spans="8:9" x14ac:dyDescent="0.2">
      <c r="H8583" s="1"/>
      <c r="I8583" s="1"/>
    </row>
    <row r="8584" spans="8:9" x14ac:dyDescent="0.2">
      <c r="H8584" s="1"/>
      <c r="I8584" s="1"/>
    </row>
    <row r="8585" spans="8:9" x14ac:dyDescent="0.2">
      <c r="H8585" s="1"/>
      <c r="I8585" s="1"/>
    </row>
    <row r="8586" spans="8:9" x14ac:dyDescent="0.2">
      <c r="H8586" s="1"/>
      <c r="I8586" s="1"/>
    </row>
    <row r="8587" spans="8:9" x14ac:dyDescent="0.2">
      <c r="H8587" s="1"/>
      <c r="I8587" s="1"/>
    </row>
    <row r="8588" spans="8:9" x14ac:dyDescent="0.2">
      <c r="H8588" s="1"/>
      <c r="I8588" s="1"/>
    </row>
    <row r="8589" spans="8:9" x14ac:dyDescent="0.2">
      <c r="H8589" s="1"/>
      <c r="I8589" s="1"/>
    </row>
    <row r="8590" spans="8:9" x14ac:dyDescent="0.2">
      <c r="H8590" s="1"/>
      <c r="I8590" s="1"/>
    </row>
    <row r="8591" spans="8:9" x14ac:dyDescent="0.2">
      <c r="H8591" s="1"/>
      <c r="I8591" s="1"/>
    </row>
    <row r="8592" spans="8:9" x14ac:dyDescent="0.2">
      <c r="H8592" s="1"/>
      <c r="I8592" s="1"/>
    </row>
    <row r="8593" spans="8:9" x14ac:dyDescent="0.2">
      <c r="H8593" s="1"/>
      <c r="I8593" s="1"/>
    </row>
    <row r="8594" spans="8:9" x14ac:dyDescent="0.2">
      <c r="H8594" s="1"/>
      <c r="I8594" s="1"/>
    </row>
    <row r="8595" spans="8:9" x14ac:dyDescent="0.2">
      <c r="H8595" s="1"/>
      <c r="I8595" s="1"/>
    </row>
    <row r="8596" spans="8:9" x14ac:dyDescent="0.2">
      <c r="H8596" s="1"/>
      <c r="I8596" s="1"/>
    </row>
    <row r="8597" spans="8:9" x14ac:dyDescent="0.2">
      <c r="H8597" s="1"/>
      <c r="I8597" s="1"/>
    </row>
    <row r="8598" spans="8:9" x14ac:dyDescent="0.2">
      <c r="H8598" s="1"/>
      <c r="I8598" s="1"/>
    </row>
    <row r="8599" spans="8:9" x14ac:dyDescent="0.2">
      <c r="H8599" s="1"/>
      <c r="I8599" s="1"/>
    </row>
    <row r="8600" spans="8:9" x14ac:dyDescent="0.2">
      <c r="H8600" s="1"/>
      <c r="I8600" s="1"/>
    </row>
    <row r="8601" spans="8:9" x14ac:dyDescent="0.2">
      <c r="H8601" s="1"/>
      <c r="I8601" s="1"/>
    </row>
    <row r="8602" spans="8:9" x14ac:dyDescent="0.2">
      <c r="H8602" s="1"/>
      <c r="I8602" s="1"/>
    </row>
    <row r="8603" spans="8:9" x14ac:dyDescent="0.2">
      <c r="H8603" s="1"/>
      <c r="I8603" s="1"/>
    </row>
    <row r="8604" spans="8:9" x14ac:dyDescent="0.2">
      <c r="H8604" s="1"/>
      <c r="I8604" s="1"/>
    </row>
    <row r="8605" spans="8:9" x14ac:dyDescent="0.2">
      <c r="H8605" s="1"/>
      <c r="I8605" s="1"/>
    </row>
    <row r="8606" spans="8:9" x14ac:dyDescent="0.2">
      <c r="H8606" s="1"/>
      <c r="I8606" s="1"/>
    </row>
    <row r="8607" spans="8:9" x14ac:dyDescent="0.2">
      <c r="H8607" s="1"/>
      <c r="I8607" s="1"/>
    </row>
    <row r="8608" spans="8:9" x14ac:dyDescent="0.2">
      <c r="H8608" s="1"/>
      <c r="I8608" s="1"/>
    </row>
    <row r="8609" spans="8:9" x14ac:dyDescent="0.2">
      <c r="H8609" s="1"/>
      <c r="I8609" s="1"/>
    </row>
    <row r="8610" spans="8:9" x14ac:dyDescent="0.2">
      <c r="H8610" s="1"/>
      <c r="I8610" s="1"/>
    </row>
    <row r="8611" spans="8:9" x14ac:dyDescent="0.2">
      <c r="H8611" s="1"/>
      <c r="I8611" s="1"/>
    </row>
    <row r="8612" spans="8:9" x14ac:dyDescent="0.2">
      <c r="H8612" s="1"/>
      <c r="I8612" s="1"/>
    </row>
    <row r="8613" spans="8:9" x14ac:dyDescent="0.2">
      <c r="H8613" s="1"/>
      <c r="I8613" s="1"/>
    </row>
    <row r="8614" spans="8:9" x14ac:dyDescent="0.2">
      <c r="H8614" s="1"/>
      <c r="I8614" s="1"/>
    </row>
    <row r="8615" spans="8:9" x14ac:dyDescent="0.2">
      <c r="H8615" s="1"/>
      <c r="I8615" s="1"/>
    </row>
    <row r="8616" spans="8:9" x14ac:dyDescent="0.2">
      <c r="H8616" s="1"/>
      <c r="I8616" s="1"/>
    </row>
    <row r="8617" spans="8:9" x14ac:dyDescent="0.2">
      <c r="H8617" s="1"/>
      <c r="I8617" s="1"/>
    </row>
    <row r="8618" spans="8:9" x14ac:dyDescent="0.2">
      <c r="H8618" s="1"/>
      <c r="I8618" s="1"/>
    </row>
    <row r="8619" spans="8:9" x14ac:dyDescent="0.2">
      <c r="H8619" s="1"/>
      <c r="I8619" s="1"/>
    </row>
    <row r="8620" spans="8:9" x14ac:dyDescent="0.2">
      <c r="H8620" s="1"/>
      <c r="I8620" s="1"/>
    </row>
    <row r="8621" spans="8:9" x14ac:dyDescent="0.2">
      <c r="H8621" s="1"/>
      <c r="I8621" s="1"/>
    </row>
    <row r="8622" spans="8:9" x14ac:dyDescent="0.2">
      <c r="H8622" s="1"/>
      <c r="I8622" s="1"/>
    </row>
    <row r="8623" spans="8:9" x14ac:dyDescent="0.2">
      <c r="H8623" s="1"/>
      <c r="I8623" s="1"/>
    </row>
    <row r="8624" spans="8:9" x14ac:dyDescent="0.2">
      <c r="H8624" s="1"/>
      <c r="I8624" s="1"/>
    </row>
    <row r="8625" spans="8:9" x14ac:dyDescent="0.2">
      <c r="H8625" s="1"/>
      <c r="I8625" s="1"/>
    </row>
    <row r="8626" spans="8:9" x14ac:dyDescent="0.2">
      <c r="H8626" s="1"/>
      <c r="I8626" s="1"/>
    </row>
    <row r="8627" spans="8:9" x14ac:dyDescent="0.2">
      <c r="H8627" s="1"/>
      <c r="I8627" s="1"/>
    </row>
    <row r="8628" spans="8:9" x14ac:dyDescent="0.2">
      <c r="H8628" s="1"/>
      <c r="I8628" s="1"/>
    </row>
    <row r="8629" spans="8:9" x14ac:dyDescent="0.2">
      <c r="H8629" s="1"/>
      <c r="I8629" s="1"/>
    </row>
    <row r="8630" spans="8:9" x14ac:dyDescent="0.2">
      <c r="H8630" s="1"/>
      <c r="I8630" s="1"/>
    </row>
    <row r="8631" spans="8:9" x14ac:dyDescent="0.2">
      <c r="H8631" s="1"/>
      <c r="I8631" s="1"/>
    </row>
    <row r="8632" spans="8:9" x14ac:dyDescent="0.2">
      <c r="H8632" s="1"/>
      <c r="I8632" s="1"/>
    </row>
    <row r="8633" spans="8:9" x14ac:dyDescent="0.2">
      <c r="H8633" s="1"/>
      <c r="I8633" s="1"/>
    </row>
    <row r="8634" spans="8:9" x14ac:dyDescent="0.2">
      <c r="H8634" s="1"/>
      <c r="I8634" s="1"/>
    </row>
    <row r="8635" spans="8:9" x14ac:dyDescent="0.2">
      <c r="H8635" s="1"/>
      <c r="I8635" s="1"/>
    </row>
    <row r="8636" spans="8:9" x14ac:dyDescent="0.2">
      <c r="H8636" s="1"/>
      <c r="I8636" s="1"/>
    </row>
    <row r="8637" spans="8:9" x14ac:dyDescent="0.2">
      <c r="H8637" s="1"/>
      <c r="I8637" s="1"/>
    </row>
    <row r="8638" spans="8:9" x14ac:dyDescent="0.2">
      <c r="H8638" s="1"/>
      <c r="I8638" s="1"/>
    </row>
    <row r="8639" spans="8:9" x14ac:dyDescent="0.2">
      <c r="H8639" s="1"/>
      <c r="I8639" s="1"/>
    </row>
    <row r="8640" spans="8:9" x14ac:dyDescent="0.2">
      <c r="H8640" s="1"/>
      <c r="I8640" s="1"/>
    </row>
    <row r="8641" spans="8:9" x14ac:dyDescent="0.2">
      <c r="H8641" s="1"/>
      <c r="I8641" s="1"/>
    </row>
    <row r="8642" spans="8:9" x14ac:dyDescent="0.2">
      <c r="H8642" s="1"/>
      <c r="I8642" s="1"/>
    </row>
    <row r="8643" spans="8:9" x14ac:dyDescent="0.2">
      <c r="H8643" s="1"/>
      <c r="I8643" s="1"/>
    </row>
    <row r="8644" spans="8:9" x14ac:dyDescent="0.2">
      <c r="H8644" s="1"/>
      <c r="I8644" s="1"/>
    </row>
    <row r="8645" spans="8:9" x14ac:dyDescent="0.2">
      <c r="H8645" s="1"/>
      <c r="I8645" s="1"/>
    </row>
    <row r="8646" spans="8:9" x14ac:dyDescent="0.2">
      <c r="H8646" s="1"/>
      <c r="I8646" s="1"/>
    </row>
    <row r="8647" spans="8:9" x14ac:dyDescent="0.2">
      <c r="H8647" s="1"/>
      <c r="I8647" s="1"/>
    </row>
    <row r="8648" spans="8:9" x14ac:dyDescent="0.2">
      <c r="H8648" s="1"/>
      <c r="I8648" s="1"/>
    </row>
    <row r="8649" spans="8:9" x14ac:dyDescent="0.2">
      <c r="H8649" s="1"/>
      <c r="I8649" s="1"/>
    </row>
    <row r="8650" spans="8:9" x14ac:dyDescent="0.2">
      <c r="H8650" s="1"/>
      <c r="I8650" s="1"/>
    </row>
    <row r="8651" spans="8:9" x14ac:dyDescent="0.2">
      <c r="H8651" s="1"/>
      <c r="I8651" s="1"/>
    </row>
    <row r="8652" spans="8:9" x14ac:dyDescent="0.2">
      <c r="H8652" s="1"/>
      <c r="I8652" s="1"/>
    </row>
    <row r="8653" spans="8:9" x14ac:dyDescent="0.2">
      <c r="H8653" s="1"/>
      <c r="I8653" s="1"/>
    </row>
    <row r="8654" spans="8:9" x14ac:dyDescent="0.2">
      <c r="H8654" s="1"/>
      <c r="I8654" s="1"/>
    </row>
    <row r="8655" spans="8:9" x14ac:dyDescent="0.2">
      <c r="H8655" s="1"/>
      <c r="I8655" s="1"/>
    </row>
    <row r="8656" spans="8:9" x14ac:dyDescent="0.2">
      <c r="H8656" s="1"/>
      <c r="I8656" s="1"/>
    </row>
    <row r="8657" spans="8:9" x14ac:dyDescent="0.2">
      <c r="H8657" s="1"/>
      <c r="I8657" s="1"/>
    </row>
    <row r="8658" spans="8:9" x14ac:dyDescent="0.2">
      <c r="H8658" s="1"/>
      <c r="I8658" s="1"/>
    </row>
    <row r="8659" spans="8:9" x14ac:dyDescent="0.2">
      <c r="H8659" s="1"/>
      <c r="I8659" s="1"/>
    </row>
    <row r="8660" spans="8:9" x14ac:dyDescent="0.2">
      <c r="H8660" s="1"/>
      <c r="I8660" s="1"/>
    </row>
    <row r="8661" spans="8:9" x14ac:dyDescent="0.2">
      <c r="H8661" s="1"/>
      <c r="I8661" s="1"/>
    </row>
    <row r="8662" spans="8:9" x14ac:dyDescent="0.2">
      <c r="H8662" s="1"/>
      <c r="I8662" s="1"/>
    </row>
    <row r="8663" spans="8:9" x14ac:dyDescent="0.2">
      <c r="H8663" s="1"/>
      <c r="I8663" s="1"/>
    </row>
    <row r="8664" spans="8:9" x14ac:dyDescent="0.2">
      <c r="H8664" s="1"/>
      <c r="I8664" s="1"/>
    </row>
    <row r="8665" spans="8:9" x14ac:dyDescent="0.2">
      <c r="H8665" s="1"/>
      <c r="I8665" s="1"/>
    </row>
    <row r="8666" spans="8:9" x14ac:dyDescent="0.2">
      <c r="H8666" s="1"/>
      <c r="I8666" s="1"/>
    </row>
    <row r="8667" spans="8:9" x14ac:dyDescent="0.2">
      <c r="H8667" s="1"/>
      <c r="I8667" s="1"/>
    </row>
    <row r="8668" spans="8:9" x14ac:dyDescent="0.2">
      <c r="H8668" s="1"/>
      <c r="I8668" s="1"/>
    </row>
    <row r="8669" spans="8:9" x14ac:dyDescent="0.2">
      <c r="H8669" s="1"/>
      <c r="I8669" s="1"/>
    </row>
    <row r="8670" spans="8:9" x14ac:dyDescent="0.2">
      <c r="H8670" s="1"/>
      <c r="I8670" s="1"/>
    </row>
    <row r="8671" spans="8:9" x14ac:dyDescent="0.2">
      <c r="H8671" s="1"/>
      <c r="I8671" s="1"/>
    </row>
    <row r="8672" spans="8:9" x14ac:dyDescent="0.2">
      <c r="H8672" s="1"/>
      <c r="I8672" s="1"/>
    </row>
    <row r="8673" spans="8:9" x14ac:dyDescent="0.2">
      <c r="H8673" s="1"/>
      <c r="I8673" s="1"/>
    </row>
    <row r="8674" spans="8:9" x14ac:dyDescent="0.2">
      <c r="H8674" s="1"/>
      <c r="I8674" s="1"/>
    </row>
    <row r="8675" spans="8:9" x14ac:dyDescent="0.2">
      <c r="H8675" s="1"/>
      <c r="I8675" s="1"/>
    </row>
    <row r="8676" spans="8:9" x14ac:dyDescent="0.2">
      <c r="H8676" s="1"/>
      <c r="I8676" s="1"/>
    </row>
    <row r="8677" spans="8:9" x14ac:dyDescent="0.2">
      <c r="H8677" s="1"/>
      <c r="I8677" s="1"/>
    </row>
    <row r="8678" spans="8:9" x14ac:dyDescent="0.2">
      <c r="H8678" s="1"/>
      <c r="I8678" s="1"/>
    </row>
    <row r="8679" spans="8:9" x14ac:dyDescent="0.2">
      <c r="H8679" s="1"/>
      <c r="I8679" s="1"/>
    </row>
    <row r="8680" spans="8:9" x14ac:dyDescent="0.2">
      <c r="H8680" s="1"/>
      <c r="I8680" s="1"/>
    </row>
    <row r="8681" spans="8:9" x14ac:dyDescent="0.2">
      <c r="H8681" s="1"/>
      <c r="I8681" s="1"/>
    </row>
    <row r="8682" spans="8:9" x14ac:dyDescent="0.2">
      <c r="H8682" s="1"/>
      <c r="I8682" s="1"/>
    </row>
    <row r="8683" spans="8:9" x14ac:dyDescent="0.2">
      <c r="H8683" s="1"/>
      <c r="I8683" s="1"/>
    </row>
    <row r="8684" spans="8:9" x14ac:dyDescent="0.2">
      <c r="H8684" s="1"/>
      <c r="I8684" s="1"/>
    </row>
    <row r="8685" spans="8:9" x14ac:dyDescent="0.2">
      <c r="H8685" s="1"/>
      <c r="I8685" s="1"/>
    </row>
    <row r="8686" spans="8:9" x14ac:dyDescent="0.2">
      <c r="H8686" s="1"/>
      <c r="I8686" s="1"/>
    </row>
    <row r="8687" spans="8:9" x14ac:dyDescent="0.2">
      <c r="H8687" s="1"/>
      <c r="I8687" s="1"/>
    </row>
    <row r="8688" spans="8:9" x14ac:dyDescent="0.2">
      <c r="H8688" s="1"/>
      <c r="I8688" s="1"/>
    </row>
    <row r="8689" spans="8:9" x14ac:dyDescent="0.2">
      <c r="H8689" s="1"/>
      <c r="I8689" s="1"/>
    </row>
    <row r="8690" spans="8:9" x14ac:dyDescent="0.2">
      <c r="H8690" s="1"/>
      <c r="I8690" s="1"/>
    </row>
    <row r="8691" spans="8:9" x14ac:dyDescent="0.2">
      <c r="H8691" s="1"/>
      <c r="I8691" s="1"/>
    </row>
    <row r="8692" spans="8:9" x14ac:dyDescent="0.2">
      <c r="H8692" s="1"/>
      <c r="I8692" s="1"/>
    </row>
    <row r="8693" spans="8:9" x14ac:dyDescent="0.2">
      <c r="H8693" s="1"/>
      <c r="I8693" s="1"/>
    </row>
    <row r="8694" spans="8:9" x14ac:dyDescent="0.2">
      <c r="H8694" s="1"/>
      <c r="I8694" s="1"/>
    </row>
    <row r="8695" spans="8:9" x14ac:dyDescent="0.2">
      <c r="H8695" s="1"/>
      <c r="I8695" s="1"/>
    </row>
    <row r="8696" spans="8:9" x14ac:dyDescent="0.2">
      <c r="H8696" s="1"/>
      <c r="I8696" s="1"/>
    </row>
    <row r="8697" spans="8:9" x14ac:dyDescent="0.2">
      <c r="H8697" s="1"/>
      <c r="I8697" s="1"/>
    </row>
    <row r="8698" spans="8:9" x14ac:dyDescent="0.2">
      <c r="H8698" s="1"/>
      <c r="I8698" s="1"/>
    </row>
    <row r="8699" spans="8:9" x14ac:dyDescent="0.2">
      <c r="H8699" s="1"/>
      <c r="I8699" s="1"/>
    </row>
    <row r="8700" spans="8:9" x14ac:dyDescent="0.2">
      <c r="H8700" s="1"/>
      <c r="I8700" s="1"/>
    </row>
    <row r="8701" spans="8:9" x14ac:dyDescent="0.2">
      <c r="H8701" s="1"/>
      <c r="I8701" s="1"/>
    </row>
    <row r="8702" spans="8:9" x14ac:dyDescent="0.2">
      <c r="H8702" s="1"/>
      <c r="I8702" s="1"/>
    </row>
    <row r="8703" spans="8:9" x14ac:dyDescent="0.2">
      <c r="H8703" s="1"/>
      <c r="I8703" s="1"/>
    </row>
    <row r="8704" spans="8:9" x14ac:dyDescent="0.2">
      <c r="H8704" s="1"/>
      <c r="I8704" s="1"/>
    </row>
    <row r="8705" spans="8:9" x14ac:dyDescent="0.2">
      <c r="H8705" s="1"/>
      <c r="I8705" s="1"/>
    </row>
    <row r="8706" spans="8:9" x14ac:dyDescent="0.2">
      <c r="H8706" s="1"/>
      <c r="I8706" s="1"/>
    </row>
    <row r="8707" spans="8:9" x14ac:dyDescent="0.2">
      <c r="H8707" s="1"/>
      <c r="I8707" s="1"/>
    </row>
    <row r="8708" spans="8:9" x14ac:dyDescent="0.2">
      <c r="H8708" s="1"/>
      <c r="I8708" s="1"/>
    </row>
    <row r="8709" spans="8:9" x14ac:dyDescent="0.2">
      <c r="H8709" s="1"/>
      <c r="I8709" s="1"/>
    </row>
    <row r="8710" spans="8:9" x14ac:dyDescent="0.2">
      <c r="H8710" s="1"/>
      <c r="I8710" s="1"/>
    </row>
    <row r="8711" spans="8:9" x14ac:dyDescent="0.2">
      <c r="H8711" s="1"/>
      <c r="I8711" s="1"/>
    </row>
    <row r="8712" spans="8:9" x14ac:dyDescent="0.2">
      <c r="H8712" s="1"/>
      <c r="I8712" s="1"/>
    </row>
    <row r="8713" spans="8:9" x14ac:dyDescent="0.2">
      <c r="H8713" s="1"/>
      <c r="I8713" s="1"/>
    </row>
    <row r="8714" spans="8:9" x14ac:dyDescent="0.2">
      <c r="H8714" s="1"/>
      <c r="I8714" s="1"/>
    </row>
    <row r="8715" spans="8:9" x14ac:dyDescent="0.2">
      <c r="H8715" s="1"/>
      <c r="I8715" s="1"/>
    </row>
    <row r="8716" spans="8:9" x14ac:dyDescent="0.2">
      <c r="H8716" s="1"/>
      <c r="I8716" s="1"/>
    </row>
    <row r="8717" spans="8:9" x14ac:dyDescent="0.2">
      <c r="H8717" s="1"/>
      <c r="I8717" s="1"/>
    </row>
    <row r="8718" spans="8:9" x14ac:dyDescent="0.2">
      <c r="H8718" s="1"/>
      <c r="I8718" s="1"/>
    </row>
    <row r="8719" spans="8:9" x14ac:dyDescent="0.2">
      <c r="H8719" s="1"/>
      <c r="I8719" s="1"/>
    </row>
    <row r="8720" spans="8:9" x14ac:dyDescent="0.2">
      <c r="H8720" s="1"/>
      <c r="I8720" s="1"/>
    </row>
    <row r="8721" spans="8:9" x14ac:dyDescent="0.2">
      <c r="H8721" s="1"/>
      <c r="I8721" s="1"/>
    </row>
    <row r="8722" spans="8:9" x14ac:dyDescent="0.2">
      <c r="H8722" s="1"/>
      <c r="I8722" s="1"/>
    </row>
    <row r="8723" spans="8:9" x14ac:dyDescent="0.2">
      <c r="H8723" s="1"/>
      <c r="I8723" s="1"/>
    </row>
    <row r="8724" spans="8:9" x14ac:dyDescent="0.2">
      <c r="H8724" s="1"/>
      <c r="I8724" s="1"/>
    </row>
    <row r="8725" spans="8:9" x14ac:dyDescent="0.2">
      <c r="H8725" s="1"/>
      <c r="I8725" s="1"/>
    </row>
    <row r="8726" spans="8:9" x14ac:dyDescent="0.2">
      <c r="H8726" s="1"/>
      <c r="I8726" s="1"/>
    </row>
    <row r="8727" spans="8:9" x14ac:dyDescent="0.2">
      <c r="H8727" s="1"/>
      <c r="I8727" s="1"/>
    </row>
    <row r="8728" spans="8:9" x14ac:dyDescent="0.2">
      <c r="H8728" s="1"/>
      <c r="I8728" s="1"/>
    </row>
    <row r="8729" spans="8:9" x14ac:dyDescent="0.2">
      <c r="H8729" s="1"/>
      <c r="I8729" s="1"/>
    </row>
    <row r="8730" spans="8:9" x14ac:dyDescent="0.2">
      <c r="H8730" s="1"/>
      <c r="I8730" s="1"/>
    </row>
    <row r="8731" spans="8:9" x14ac:dyDescent="0.2">
      <c r="H8731" s="1"/>
      <c r="I8731" s="1"/>
    </row>
    <row r="8732" spans="8:9" x14ac:dyDescent="0.2">
      <c r="H8732" s="1"/>
      <c r="I8732" s="1"/>
    </row>
    <row r="8733" spans="8:9" x14ac:dyDescent="0.2">
      <c r="H8733" s="1"/>
      <c r="I8733" s="1"/>
    </row>
    <row r="8734" spans="8:9" x14ac:dyDescent="0.2">
      <c r="H8734" s="1"/>
      <c r="I8734" s="1"/>
    </row>
    <row r="8735" spans="8:9" x14ac:dyDescent="0.2">
      <c r="H8735" s="1"/>
      <c r="I8735" s="1"/>
    </row>
    <row r="8736" spans="8:9" x14ac:dyDescent="0.2">
      <c r="H8736" s="1"/>
      <c r="I8736" s="1"/>
    </row>
    <row r="8737" spans="8:9" x14ac:dyDescent="0.2">
      <c r="H8737" s="1"/>
      <c r="I8737" s="1"/>
    </row>
    <row r="8738" spans="8:9" x14ac:dyDescent="0.2">
      <c r="H8738" s="1"/>
      <c r="I8738" s="1"/>
    </row>
    <row r="8739" spans="8:9" x14ac:dyDescent="0.2">
      <c r="H8739" s="1"/>
      <c r="I8739" s="1"/>
    </row>
    <row r="8740" spans="8:9" x14ac:dyDescent="0.2">
      <c r="H8740" s="1"/>
      <c r="I8740" s="1"/>
    </row>
    <row r="8741" spans="8:9" x14ac:dyDescent="0.2">
      <c r="H8741" s="1"/>
      <c r="I8741" s="1"/>
    </row>
    <row r="8742" spans="8:9" x14ac:dyDescent="0.2">
      <c r="H8742" s="1"/>
      <c r="I8742" s="1"/>
    </row>
    <row r="8743" spans="8:9" x14ac:dyDescent="0.2">
      <c r="H8743" s="1"/>
      <c r="I8743" s="1"/>
    </row>
    <row r="8744" spans="8:9" x14ac:dyDescent="0.2">
      <c r="H8744" s="1"/>
      <c r="I8744" s="1"/>
    </row>
    <row r="8745" spans="8:9" x14ac:dyDescent="0.2">
      <c r="H8745" s="1"/>
      <c r="I8745" s="1"/>
    </row>
    <row r="8746" spans="8:9" x14ac:dyDescent="0.2">
      <c r="H8746" s="1"/>
      <c r="I8746" s="1"/>
    </row>
    <row r="8747" spans="8:9" x14ac:dyDescent="0.2">
      <c r="H8747" s="1"/>
      <c r="I8747" s="1"/>
    </row>
    <row r="8748" spans="8:9" x14ac:dyDescent="0.2">
      <c r="H8748" s="1"/>
      <c r="I8748" s="1"/>
    </row>
    <row r="8749" spans="8:9" x14ac:dyDescent="0.2">
      <c r="H8749" s="1"/>
      <c r="I8749" s="1"/>
    </row>
    <row r="8750" spans="8:9" x14ac:dyDescent="0.2">
      <c r="H8750" s="1"/>
      <c r="I8750" s="1"/>
    </row>
    <row r="8751" spans="8:9" x14ac:dyDescent="0.2">
      <c r="H8751" s="1"/>
      <c r="I8751" s="1"/>
    </row>
    <row r="8752" spans="8:9" x14ac:dyDescent="0.2">
      <c r="H8752" s="1"/>
      <c r="I8752" s="1"/>
    </row>
    <row r="8753" spans="8:9" x14ac:dyDescent="0.2">
      <c r="H8753" s="1"/>
      <c r="I8753" s="1"/>
    </row>
    <row r="8754" spans="8:9" x14ac:dyDescent="0.2">
      <c r="H8754" s="1"/>
      <c r="I8754" s="1"/>
    </row>
    <row r="8755" spans="8:9" x14ac:dyDescent="0.2">
      <c r="H8755" s="1"/>
      <c r="I8755" s="1"/>
    </row>
    <row r="8756" spans="8:9" x14ac:dyDescent="0.2">
      <c r="H8756" s="1"/>
      <c r="I8756" s="1"/>
    </row>
    <row r="8757" spans="8:9" x14ac:dyDescent="0.2">
      <c r="H8757" s="1"/>
      <c r="I8757" s="1"/>
    </row>
    <row r="8758" spans="8:9" x14ac:dyDescent="0.2">
      <c r="H8758" s="1"/>
      <c r="I8758" s="1"/>
    </row>
    <row r="8759" spans="8:9" x14ac:dyDescent="0.2">
      <c r="H8759" s="1"/>
      <c r="I8759" s="1"/>
    </row>
    <row r="8760" spans="8:9" x14ac:dyDescent="0.2">
      <c r="H8760" s="1"/>
      <c r="I8760" s="1"/>
    </row>
    <row r="8761" spans="8:9" x14ac:dyDescent="0.2">
      <c r="H8761" s="1"/>
      <c r="I8761" s="1"/>
    </row>
    <row r="8762" spans="8:9" x14ac:dyDescent="0.2">
      <c r="H8762" s="1"/>
      <c r="I8762" s="1"/>
    </row>
    <row r="8763" spans="8:9" x14ac:dyDescent="0.2">
      <c r="H8763" s="1"/>
      <c r="I8763" s="1"/>
    </row>
    <row r="8764" spans="8:9" x14ac:dyDescent="0.2">
      <c r="H8764" s="1"/>
      <c r="I8764" s="1"/>
    </row>
    <row r="8765" spans="8:9" x14ac:dyDescent="0.2">
      <c r="H8765" s="1"/>
      <c r="I8765" s="1"/>
    </row>
    <row r="8766" spans="8:9" x14ac:dyDescent="0.2">
      <c r="H8766" s="1"/>
      <c r="I8766" s="1"/>
    </row>
    <row r="8767" spans="8:9" x14ac:dyDescent="0.2">
      <c r="H8767" s="1"/>
      <c r="I8767" s="1"/>
    </row>
    <row r="8768" spans="8:9" x14ac:dyDescent="0.2">
      <c r="H8768" s="1"/>
      <c r="I8768" s="1"/>
    </row>
    <row r="8769" spans="8:9" x14ac:dyDescent="0.2">
      <c r="H8769" s="1"/>
      <c r="I8769" s="1"/>
    </row>
    <row r="8770" spans="8:9" x14ac:dyDescent="0.2">
      <c r="H8770" s="1"/>
      <c r="I8770" s="1"/>
    </row>
    <row r="8771" spans="8:9" x14ac:dyDescent="0.2">
      <c r="H8771" s="1"/>
      <c r="I8771" s="1"/>
    </row>
    <row r="8772" spans="8:9" x14ac:dyDescent="0.2">
      <c r="H8772" s="1"/>
      <c r="I8772" s="1"/>
    </row>
    <row r="8773" spans="8:9" x14ac:dyDescent="0.2">
      <c r="H8773" s="1"/>
      <c r="I8773" s="1"/>
    </row>
    <row r="8774" spans="8:9" x14ac:dyDescent="0.2">
      <c r="H8774" s="1"/>
      <c r="I8774" s="1"/>
    </row>
    <row r="8775" spans="8:9" x14ac:dyDescent="0.2">
      <c r="H8775" s="1"/>
      <c r="I8775" s="1"/>
    </row>
    <row r="8776" spans="8:9" x14ac:dyDescent="0.2">
      <c r="H8776" s="1"/>
      <c r="I8776" s="1"/>
    </row>
    <row r="8777" spans="8:9" x14ac:dyDescent="0.2">
      <c r="H8777" s="1"/>
      <c r="I8777" s="1"/>
    </row>
    <row r="8778" spans="8:9" x14ac:dyDescent="0.2">
      <c r="H8778" s="1"/>
      <c r="I8778" s="1"/>
    </row>
    <row r="8779" spans="8:9" x14ac:dyDescent="0.2">
      <c r="H8779" s="1"/>
      <c r="I8779" s="1"/>
    </row>
    <row r="8780" spans="8:9" x14ac:dyDescent="0.2">
      <c r="H8780" s="1"/>
      <c r="I8780" s="1"/>
    </row>
    <row r="8781" spans="8:9" x14ac:dyDescent="0.2">
      <c r="H8781" s="1"/>
      <c r="I8781" s="1"/>
    </row>
    <row r="8782" spans="8:9" x14ac:dyDescent="0.2">
      <c r="H8782" s="1"/>
      <c r="I8782" s="1"/>
    </row>
    <row r="8783" spans="8:9" x14ac:dyDescent="0.2">
      <c r="H8783" s="1"/>
      <c r="I8783" s="1"/>
    </row>
    <row r="8784" spans="8:9" x14ac:dyDescent="0.2">
      <c r="H8784" s="1"/>
      <c r="I8784" s="1"/>
    </row>
    <row r="8785" spans="8:9" x14ac:dyDescent="0.2">
      <c r="H8785" s="1"/>
      <c r="I8785" s="1"/>
    </row>
    <row r="8786" spans="8:9" x14ac:dyDescent="0.2">
      <c r="H8786" s="1"/>
      <c r="I8786" s="1"/>
    </row>
    <row r="8787" spans="8:9" x14ac:dyDescent="0.2">
      <c r="H8787" s="1"/>
      <c r="I8787" s="1"/>
    </row>
    <row r="8788" spans="8:9" x14ac:dyDescent="0.2">
      <c r="H8788" s="1"/>
      <c r="I8788" s="1"/>
    </row>
    <row r="8789" spans="8:9" x14ac:dyDescent="0.2">
      <c r="H8789" s="1"/>
      <c r="I8789" s="1"/>
    </row>
    <row r="8790" spans="8:9" x14ac:dyDescent="0.2">
      <c r="H8790" s="1"/>
      <c r="I8790" s="1"/>
    </row>
    <row r="8791" spans="8:9" x14ac:dyDescent="0.2">
      <c r="H8791" s="1"/>
      <c r="I8791" s="1"/>
    </row>
    <row r="8792" spans="8:9" x14ac:dyDescent="0.2">
      <c r="H8792" s="1"/>
      <c r="I8792" s="1"/>
    </row>
    <row r="8793" spans="8:9" x14ac:dyDescent="0.2">
      <c r="H8793" s="1"/>
      <c r="I8793" s="1"/>
    </row>
    <row r="8794" spans="8:9" x14ac:dyDescent="0.2">
      <c r="H8794" s="1"/>
      <c r="I8794" s="1"/>
    </row>
    <row r="8795" spans="8:9" x14ac:dyDescent="0.2">
      <c r="H8795" s="1"/>
      <c r="I8795" s="1"/>
    </row>
    <row r="8796" spans="8:9" x14ac:dyDescent="0.2">
      <c r="H8796" s="1"/>
      <c r="I8796" s="1"/>
    </row>
    <row r="8797" spans="8:9" x14ac:dyDescent="0.2">
      <c r="H8797" s="1"/>
      <c r="I8797" s="1"/>
    </row>
    <row r="8798" spans="8:9" x14ac:dyDescent="0.2">
      <c r="H8798" s="1"/>
      <c r="I8798" s="1"/>
    </row>
    <row r="8799" spans="8:9" x14ac:dyDescent="0.2">
      <c r="H8799" s="1"/>
      <c r="I8799" s="1"/>
    </row>
    <row r="8800" spans="8:9" x14ac:dyDescent="0.2">
      <c r="H8800" s="1"/>
      <c r="I8800" s="1"/>
    </row>
    <row r="8801" spans="8:9" x14ac:dyDescent="0.2">
      <c r="H8801" s="1"/>
      <c r="I8801" s="1"/>
    </row>
    <row r="8802" spans="8:9" x14ac:dyDescent="0.2">
      <c r="H8802" s="1"/>
      <c r="I8802" s="1"/>
    </row>
    <row r="8803" spans="8:9" x14ac:dyDescent="0.2">
      <c r="H8803" s="1"/>
      <c r="I8803" s="1"/>
    </row>
    <row r="8804" spans="8:9" x14ac:dyDescent="0.2">
      <c r="H8804" s="1"/>
      <c r="I8804" s="1"/>
    </row>
    <row r="8805" spans="8:9" x14ac:dyDescent="0.2">
      <c r="H8805" s="1"/>
      <c r="I8805" s="1"/>
    </row>
    <row r="8806" spans="8:9" x14ac:dyDescent="0.2">
      <c r="H8806" s="1"/>
      <c r="I8806" s="1"/>
    </row>
    <row r="8807" spans="8:9" x14ac:dyDescent="0.2">
      <c r="H8807" s="1"/>
      <c r="I8807" s="1"/>
    </row>
    <row r="8808" spans="8:9" x14ac:dyDescent="0.2">
      <c r="H8808" s="1"/>
      <c r="I8808" s="1"/>
    </row>
    <row r="8809" spans="8:9" x14ac:dyDescent="0.2">
      <c r="H8809" s="1"/>
      <c r="I8809" s="1"/>
    </row>
    <row r="8810" spans="8:9" x14ac:dyDescent="0.2">
      <c r="H8810" s="1"/>
      <c r="I8810" s="1"/>
    </row>
    <row r="8811" spans="8:9" x14ac:dyDescent="0.2">
      <c r="H8811" s="1"/>
      <c r="I8811" s="1"/>
    </row>
    <row r="8812" spans="8:9" x14ac:dyDescent="0.2">
      <c r="H8812" s="1"/>
      <c r="I8812" s="1"/>
    </row>
    <row r="8813" spans="8:9" x14ac:dyDescent="0.2">
      <c r="H8813" s="1"/>
      <c r="I8813" s="1"/>
    </row>
    <row r="8814" spans="8:9" x14ac:dyDescent="0.2">
      <c r="H8814" s="1"/>
      <c r="I8814" s="1"/>
    </row>
    <row r="8815" spans="8:9" x14ac:dyDescent="0.2">
      <c r="H8815" s="1"/>
      <c r="I8815" s="1"/>
    </row>
    <row r="8816" spans="8:9" x14ac:dyDescent="0.2">
      <c r="H8816" s="1"/>
      <c r="I8816" s="1"/>
    </row>
    <row r="8817" spans="8:9" x14ac:dyDescent="0.2">
      <c r="H8817" s="1"/>
      <c r="I8817" s="1"/>
    </row>
    <row r="8818" spans="8:9" x14ac:dyDescent="0.2">
      <c r="H8818" s="1"/>
      <c r="I8818" s="1"/>
    </row>
    <row r="8819" spans="8:9" x14ac:dyDescent="0.2">
      <c r="H8819" s="1"/>
      <c r="I8819" s="1"/>
    </row>
    <row r="8820" spans="8:9" x14ac:dyDescent="0.2">
      <c r="H8820" s="1"/>
      <c r="I8820" s="1"/>
    </row>
    <row r="8821" spans="8:9" x14ac:dyDescent="0.2">
      <c r="H8821" s="1"/>
      <c r="I8821" s="1"/>
    </row>
    <row r="8822" spans="8:9" x14ac:dyDescent="0.2">
      <c r="H8822" s="1"/>
      <c r="I8822" s="1"/>
    </row>
    <row r="8823" spans="8:9" x14ac:dyDescent="0.2">
      <c r="H8823" s="1"/>
      <c r="I8823" s="1"/>
    </row>
    <row r="8824" spans="8:9" x14ac:dyDescent="0.2">
      <c r="H8824" s="1"/>
      <c r="I8824" s="1"/>
    </row>
    <row r="8825" spans="8:9" x14ac:dyDescent="0.2">
      <c r="H8825" s="1"/>
      <c r="I8825" s="1"/>
    </row>
    <row r="8826" spans="8:9" x14ac:dyDescent="0.2">
      <c r="H8826" s="1"/>
      <c r="I8826" s="1"/>
    </row>
    <row r="8827" spans="8:9" x14ac:dyDescent="0.2">
      <c r="H8827" s="1"/>
      <c r="I8827" s="1"/>
    </row>
    <row r="8828" spans="8:9" x14ac:dyDescent="0.2">
      <c r="H8828" s="1"/>
      <c r="I8828" s="1"/>
    </row>
    <row r="8829" spans="8:9" x14ac:dyDescent="0.2">
      <c r="H8829" s="1"/>
      <c r="I8829" s="1"/>
    </row>
    <row r="8830" spans="8:9" x14ac:dyDescent="0.2">
      <c r="H8830" s="1"/>
      <c r="I8830" s="1"/>
    </row>
    <row r="8831" spans="8:9" x14ac:dyDescent="0.2">
      <c r="H8831" s="1"/>
      <c r="I8831" s="1"/>
    </row>
    <row r="8832" spans="8:9" x14ac:dyDescent="0.2">
      <c r="H8832" s="1"/>
      <c r="I8832" s="1"/>
    </row>
    <row r="8833" spans="8:9" x14ac:dyDescent="0.2">
      <c r="H8833" s="1"/>
      <c r="I8833" s="1"/>
    </row>
    <row r="8834" spans="8:9" x14ac:dyDescent="0.2">
      <c r="H8834" s="1"/>
      <c r="I8834" s="1"/>
    </row>
    <row r="8835" spans="8:9" x14ac:dyDescent="0.2">
      <c r="H8835" s="1"/>
      <c r="I8835" s="1"/>
    </row>
    <row r="8836" spans="8:9" x14ac:dyDescent="0.2">
      <c r="H8836" s="1"/>
      <c r="I8836" s="1"/>
    </row>
    <row r="8837" spans="8:9" x14ac:dyDescent="0.2">
      <c r="H8837" s="1"/>
      <c r="I8837" s="1"/>
    </row>
    <row r="8838" spans="8:9" x14ac:dyDescent="0.2">
      <c r="H8838" s="1"/>
      <c r="I8838" s="1"/>
    </row>
    <row r="8839" spans="8:9" x14ac:dyDescent="0.2">
      <c r="H8839" s="1"/>
      <c r="I8839" s="1"/>
    </row>
    <row r="8840" spans="8:9" x14ac:dyDescent="0.2">
      <c r="H8840" s="1"/>
      <c r="I8840" s="1"/>
    </row>
    <row r="8841" spans="8:9" x14ac:dyDescent="0.2">
      <c r="H8841" s="1"/>
      <c r="I8841" s="1"/>
    </row>
    <row r="8842" spans="8:9" x14ac:dyDescent="0.2">
      <c r="H8842" s="1"/>
      <c r="I8842" s="1"/>
    </row>
    <row r="8843" spans="8:9" x14ac:dyDescent="0.2">
      <c r="H8843" s="1"/>
      <c r="I8843" s="1"/>
    </row>
    <row r="8844" spans="8:9" x14ac:dyDescent="0.2">
      <c r="H8844" s="1"/>
      <c r="I8844" s="1"/>
    </row>
    <row r="8845" spans="8:9" x14ac:dyDescent="0.2">
      <c r="H8845" s="1"/>
      <c r="I8845" s="1"/>
    </row>
    <row r="8846" spans="8:9" x14ac:dyDescent="0.2">
      <c r="H8846" s="1"/>
      <c r="I8846" s="1"/>
    </row>
    <row r="8847" spans="8:9" x14ac:dyDescent="0.2">
      <c r="H8847" s="1"/>
      <c r="I8847" s="1"/>
    </row>
    <row r="8848" spans="8:9" x14ac:dyDescent="0.2">
      <c r="H8848" s="1"/>
      <c r="I8848" s="1"/>
    </row>
    <row r="8849" spans="8:9" x14ac:dyDescent="0.2">
      <c r="H8849" s="1"/>
      <c r="I8849" s="1"/>
    </row>
    <row r="8850" spans="8:9" x14ac:dyDescent="0.2">
      <c r="H8850" s="1"/>
      <c r="I8850" s="1"/>
    </row>
    <row r="8851" spans="8:9" x14ac:dyDescent="0.2">
      <c r="H8851" s="1"/>
      <c r="I8851" s="1"/>
    </row>
    <row r="8852" spans="8:9" x14ac:dyDescent="0.2">
      <c r="H8852" s="1"/>
      <c r="I8852" s="1"/>
    </row>
    <row r="8853" spans="8:9" x14ac:dyDescent="0.2">
      <c r="H8853" s="1"/>
      <c r="I8853" s="1"/>
    </row>
    <row r="8854" spans="8:9" x14ac:dyDescent="0.2">
      <c r="H8854" s="1"/>
      <c r="I8854" s="1"/>
    </row>
    <row r="8855" spans="8:9" x14ac:dyDescent="0.2">
      <c r="H8855" s="1"/>
      <c r="I8855" s="1"/>
    </row>
    <row r="8856" spans="8:9" x14ac:dyDescent="0.2">
      <c r="H8856" s="1"/>
      <c r="I8856" s="1"/>
    </row>
    <row r="8857" spans="8:9" x14ac:dyDescent="0.2">
      <c r="H8857" s="1"/>
      <c r="I8857" s="1"/>
    </row>
    <row r="8858" spans="8:9" x14ac:dyDescent="0.2">
      <c r="H8858" s="1"/>
      <c r="I8858" s="1"/>
    </row>
    <row r="8859" spans="8:9" x14ac:dyDescent="0.2">
      <c r="H8859" s="1"/>
      <c r="I8859" s="1"/>
    </row>
    <row r="8860" spans="8:9" x14ac:dyDescent="0.2">
      <c r="H8860" s="1"/>
      <c r="I8860" s="1"/>
    </row>
    <row r="8861" spans="8:9" x14ac:dyDescent="0.2">
      <c r="H8861" s="1"/>
      <c r="I8861" s="1"/>
    </row>
    <row r="8862" spans="8:9" x14ac:dyDescent="0.2">
      <c r="H8862" s="1"/>
      <c r="I8862" s="1"/>
    </row>
    <row r="8863" spans="8:9" x14ac:dyDescent="0.2">
      <c r="H8863" s="1"/>
      <c r="I8863" s="1"/>
    </row>
    <row r="8864" spans="8:9" x14ac:dyDescent="0.2">
      <c r="H8864" s="1"/>
      <c r="I8864" s="1"/>
    </row>
    <row r="8865" spans="8:9" x14ac:dyDescent="0.2">
      <c r="H8865" s="1"/>
      <c r="I8865" s="1"/>
    </row>
    <row r="8866" spans="8:9" x14ac:dyDescent="0.2">
      <c r="H8866" s="1"/>
      <c r="I8866" s="1"/>
    </row>
    <row r="8867" spans="8:9" x14ac:dyDescent="0.2">
      <c r="H8867" s="1"/>
      <c r="I8867" s="1"/>
    </row>
    <row r="8868" spans="8:9" x14ac:dyDescent="0.2">
      <c r="H8868" s="1"/>
      <c r="I8868" s="1"/>
    </row>
    <row r="8869" spans="8:9" x14ac:dyDescent="0.2">
      <c r="H8869" s="1"/>
      <c r="I8869" s="1"/>
    </row>
    <row r="8870" spans="8:9" x14ac:dyDescent="0.2">
      <c r="H8870" s="1"/>
      <c r="I8870" s="1"/>
    </row>
    <row r="8871" spans="8:9" x14ac:dyDescent="0.2">
      <c r="H8871" s="1"/>
      <c r="I8871" s="1"/>
    </row>
    <row r="8872" spans="8:9" x14ac:dyDescent="0.2">
      <c r="H8872" s="1"/>
      <c r="I8872" s="1"/>
    </row>
    <row r="8873" spans="8:9" x14ac:dyDescent="0.2">
      <c r="H8873" s="1"/>
      <c r="I8873" s="1"/>
    </row>
    <row r="8874" spans="8:9" x14ac:dyDescent="0.2">
      <c r="H8874" s="1"/>
      <c r="I8874" s="1"/>
    </row>
    <row r="8875" spans="8:9" x14ac:dyDescent="0.2">
      <c r="H8875" s="1"/>
      <c r="I8875" s="1"/>
    </row>
    <row r="8876" spans="8:9" x14ac:dyDescent="0.2">
      <c r="H8876" s="1"/>
      <c r="I8876" s="1"/>
    </row>
    <row r="8877" spans="8:9" x14ac:dyDescent="0.2">
      <c r="H8877" s="1"/>
      <c r="I8877" s="1"/>
    </row>
    <row r="8878" spans="8:9" x14ac:dyDescent="0.2">
      <c r="H8878" s="1"/>
      <c r="I8878" s="1"/>
    </row>
    <row r="8879" spans="8:9" x14ac:dyDescent="0.2">
      <c r="H8879" s="1"/>
      <c r="I8879" s="1"/>
    </row>
    <row r="8880" spans="8:9" x14ac:dyDescent="0.2">
      <c r="H8880" s="1"/>
      <c r="I8880" s="1"/>
    </row>
    <row r="8881" spans="8:9" x14ac:dyDescent="0.2">
      <c r="H8881" s="1"/>
      <c r="I8881" s="1"/>
    </row>
    <row r="8882" spans="8:9" x14ac:dyDescent="0.2">
      <c r="H8882" s="1"/>
      <c r="I8882" s="1"/>
    </row>
    <row r="8883" spans="8:9" x14ac:dyDescent="0.2">
      <c r="H8883" s="1"/>
      <c r="I8883" s="1"/>
    </row>
    <row r="8884" spans="8:9" x14ac:dyDescent="0.2">
      <c r="H8884" s="1"/>
      <c r="I8884" s="1"/>
    </row>
    <row r="8885" spans="8:9" x14ac:dyDescent="0.2">
      <c r="H8885" s="1"/>
      <c r="I8885" s="1"/>
    </row>
    <row r="8886" spans="8:9" x14ac:dyDescent="0.2">
      <c r="H8886" s="1"/>
      <c r="I8886" s="1"/>
    </row>
    <row r="8887" spans="8:9" x14ac:dyDescent="0.2">
      <c r="H8887" s="1"/>
      <c r="I8887" s="1"/>
    </row>
    <row r="8888" spans="8:9" x14ac:dyDescent="0.2">
      <c r="H8888" s="1"/>
      <c r="I8888" s="1"/>
    </row>
    <row r="8889" spans="8:9" x14ac:dyDescent="0.2">
      <c r="H8889" s="1"/>
      <c r="I8889" s="1"/>
    </row>
    <row r="8890" spans="8:9" x14ac:dyDescent="0.2">
      <c r="H8890" s="1"/>
      <c r="I8890" s="1"/>
    </row>
    <row r="8891" spans="8:9" x14ac:dyDescent="0.2">
      <c r="H8891" s="1"/>
      <c r="I8891" s="1"/>
    </row>
    <row r="8892" spans="8:9" x14ac:dyDescent="0.2">
      <c r="H8892" s="1"/>
      <c r="I8892" s="1"/>
    </row>
    <row r="8893" spans="8:9" x14ac:dyDescent="0.2">
      <c r="H8893" s="1"/>
      <c r="I8893" s="1"/>
    </row>
    <row r="8894" spans="8:9" x14ac:dyDescent="0.2">
      <c r="H8894" s="1"/>
      <c r="I8894" s="1"/>
    </row>
    <row r="8895" spans="8:9" x14ac:dyDescent="0.2">
      <c r="H8895" s="1"/>
      <c r="I8895" s="1"/>
    </row>
    <row r="8896" spans="8:9" x14ac:dyDescent="0.2">
      <c r="H8896" s="1"/>
      <c r="I8896" s="1"/>
    </row>
    <row r="8897" spans="8:9" x14ac:dyDescent="0.2">
      <c r="H8897" s="1"/>
      <c r="I8897" s="1"/>
    </row>
    <row r="8898" spans="8:9" x14ac:dyDescent="0.2">
      <c r="H8898" s="1"/>
      <c r="I8898" s="1"/>
    </row>
    <row r="8899" spans="8:9" x14ac:dyDescent="0.2">
      <c r="H8899" s="1"/>
      <c r="I8899" s="1"/>
    </row>
    <row r="8900" spans="8:9" x14ac:dyDescent="0.2">
      <c r="H8900" s="1"/>
      <c r="I8900" s="1"/>
    </row>
    <row r="8901" spans="8:9" x14ac:dyDescent="0.2">
      <c r="H8901" s="1"/>
      <c r="I8901" s="1"/>
    </row>
    <row r="8902" spans="8:9" x14ac:dyDescent="0.2">
      <c r="H8902" s="1"/>
      <c r="I8902" s="1"/>
    </row>
    <row r="8903" spans="8:9" x14ac:dyDescent="0.2">
      <c r="H8903" s="1"/>
      <c r="I8903" s="1"/>
    </row>
    <row r="8904" spans="8:9" x14ac:dyDescent="0.2">
      <c r="H8904" s="1"/>
      <c r="I8904" s="1"/>
    </row>
    <row r="8905" spans="8:9" x14ac:dyDescent="0.2">
      <c r="H8905" s="1"/>
      <c r="I8905" s="1"/>
    </row>
    <row r="8906" spans="8:9" x14ac:dyDescent="0.2">
      <c r="H8906" s="1"/>
      <c r="I8906" s="1"/>
    </row>
    <row r="8907" spans="8:9" x14ac:dyDescent="0.2">
      <c r="H8907" s="1"/>
      <c r="I8907" s="1"/>
    </row>
    <row r="8908" spans="8:9" x14ac:dyDescent="0.2">
      <c r="H8908" s="1"/>
      <c r="I8908" s="1"/>
    </row>
    <row r="8909" spans="8:9" x14ac:dyDescent="0.2">
      <c r="H8909" s="1"/>
      <c r="I8909" s="1"/>
    </row>
    <row r="8910" spans="8:9" x14ac:dyDescent="0.2">
      <c r="H8910" s="1"/>
      <c r="I8910" s="1"/>
    </row>
    <row r="8911" spans="8:9" x14ac:dyDescent="0.2">
      <c r="H8911" s="1"/>
      <c r="I8911" s="1"/>
    </row>
    <row r="8912" spans="8:9" x14ac:dyDescent="0.2">
      <c r="H8912" s="1"/>
      <c r="I8912" s="1"/>
    </row>
    <row r="8913" spans="8:9" x14ac:dyDescent="0.2">
      <c r="H8913" s="1"/>
      <c r="I8913" s="1"/>
    </row>
    <row r="8914" spans="8:9" x14ac:dyDescent="0.2">
      <c r="H8914" s="1"/>
      <c r="I8914" s="1"/>
    </row>
    <row r="8915" spans="8:9" x14ac:dyDescent="0.2">
      <c r="H8915" s="1"/>
      <c r="I8915" s="1"/>
    </row>
    <row r="8916" spans="8:9" x14ac:dyDescent="0.2">
      <c r="H8916" s="1"/>
      <c r="I8916" s="1"/>
    </row>
    <row r="8917" spans="8:9" x14ac:dyDescent="0.2">
      <c r="H8917" s="1"/>
      <c r="I8917" s="1"/>
    </row>
    <row r="8918" spans="8:9" x14ac:dyDescent="0.2">
      <c r="H8918" s="1"/>
      <c r="I8918" s="1"/>
    </row>
    <row r="8919" spans="8:9" x14ac:dyDescent="0.2">
      <c r="H8919" s="1"/>
      <c r="I8919" s="1"/>
    </row>
    <row r="8920" spans="8:9" x14ac:dyDescent="0.2">
      <c r="H8920" s="1"/>
      <c r="I8920" s="1"/>
    </row>
    <row r="8921" spans="8:9" x14ac:dyDescent="0.2">
      <c r="H8921" s="1"/>
      <c r="I8921" s="1"/>
    </row>
    <row r="8922" spans="8:9" x14ac:dyDescent="0.2">
      <c r="H8922" s="1"/>
      <c r="I8922" s="1"/>
    </row>
    <row r="8923" spans="8:9" x14ac:dyDescent="0.2">
      <c r="H8923" s="1"/>
      <c r="I8923" s="1"/>
    </row>
    <row r="8924" spans="8:9" x14ac:dyDescent="0.2">
      <c r="H8924" s="1"/>
      <c r="I8924" s="1"/>
    </row>
    <row r="8925" spans="8:9" x14ac:dyDescent="0.2">
      <c r="H8925" s="1"/>
      <c r="I8925" s="1"/>
    </row>
    <row r="8926" spans="8:9" x14ac:dyDescent="0.2">
      <c r="H8926" s="1"/>
      <c r="I8926" s="1"/>
    </row>
    <row r="8927" spans="8:9" x14ac:dyDescent="0.2">
      <c r="H8927" s="1"/>
      <c r="I8927" s="1"/>
    </row>
    <row r="8928" spans="8:9" x14ac:dyDescent="0.2">
      <c r="H8928" s="1"/>
      <c r="I8928" s="1"/>
    </row>
    <row r="8929" spans="8:9" x14ac:dyDescent="0.2">
      <c r="H8929" s="1"/>
      <c r="I8929" s="1"/>
    </row>
    <row r="8930" spans="8:9" x14ac:dyDescent="0.2">
      <c r="H8930" s="1"/>
      <c r="I8930" s="1"/>
    </row>
    <row r="8931" spans="8:9" x14ac:dyDescent="0.2">
      <c r="H8931" s="1"/>
      <c r="I8931" s="1"/>
    </row>
    <row r="8932" spans="8:9" x14ac:dyDescent="0.2">
      <c r="H8932" s="1"/>
      <c r="I8932" s="1"/>
    </row>
    <row r="8933" spans="8:9" x14ac:dyDescent="0.2">
      <c r="H8933" s="1"/>
      <c r="I8933" s="1"/>
    </row>
    <row r="8934" spans="8:9" x14ac:dyDescent="0.2">
      <c r="H8934" s="1"/>
      <c r="I8934" s="1"/>
    </row>
    <row r="8935" spans="8:9" x14ac:dyDescent="0.2">
      <c r="H8935" s="1"/>
      <c r="I8935" s="1"/>
    </row>
    <row r="8936" spans="8:9" x14ac:dyDescent="0.2">
      <c r="H8936" s="1"/>
      <c r="I8936" s="1"/>
    </row>
    <row r="8937" spans="8:9" x14ac:dyDescent="0.2">
      <c r="H8937" s="1"/>
      <c r="I8937" s="1"/>
    </row>
    <row r="8938" spans="8:9" x14ac:dyDescent="0.2">
      <c r="H8938" s="1"/>
      <c r="I8938" s="1"/>
    </row>
    <row r="8939" spans="8:9" x14ac:dyDescent="0.2">
      <c r="H8939" s="1"/>
      <c r="I8939" s="1"/>
    </row>
    <row r="8940" spans="8:9" x14ac:dyDescent="0.2">
      <c r="H8940" s="1"/>
      <c r="I8940" s="1"/>
    </row>
    <row r="8941" spans="8:9" x14ac:dyDescent="0.2">
      <c r="H8941" s="1"/>
      <c r="I8941" s="1"/>
    </row>
    <row r="8942" spans="8:9" x14ac:dyDescent="0.2">
      <c r="H8942" s="1"/>
      <c r="I8942" s="1"/>
    </row>
    <row r="8943" spans="8:9" x14ac:dyDescent="0.2">
      <c r="H8943" s="1"/>
      <c r="I8943" s="1"/>
    </row>
    <row r="8944" spans="8:9" x14ac:dyDescent="0.2">
      <c r="H8944" s="1"/>
      <c r="I8944" s="1"/>
    </row>
    <row r="8945" spans="8:9" x14ac:dyDescent="0.2">
      <c r="H8945" s="1"/>
      <c r="I8945" s="1"/>
    </row>
    <row r="8946" spans="8:9" x14ac:dyDescent="0.2">
      <c r="H8946" s="1"/>
      <c r="I8946" s="1"/>
    </row>
    <row r="8947" spans="8:9" x14ac:dyDescent="0.2">
      <c r="H8947" s="1"/>
      <c r="I8947" s="1"/>
    </row>
    <row r="8948" spans="8:9" x14ac:dyDescent="0.2">
      <c r="H8948" s="1"/>
      <c r="I8948" s="1"/>
    </row>
    <row r="8949" spans="8:9" x14ac:dyDescent="0.2">
      <c r="H8949" s="1"/>
      <c r="I8949" s="1"/>
    </row>
    <row r="8950" spans="8:9" x14ac:dyDescent="0.2">
      <c r="H8950" s="1"/>
      <c r="I8950" s="1"/>
    </row>
    <row r="8951" spans="8:9" x14ac:dyDescent="0.2">
      <c r="H8951" s="1"/>
      <c r="I8951" s="1"/>
    </row>
    <row r="8952" spans="8:9" x14ac:dyDescent="0.2">
      <c r="H8952" s="1"/>
      <c r="I8952" s="1"/>
    </row>
    <row r="8953" spans="8:9" x14ac:dyDescent="0.2">
      <c r="H8953" s="1"/>
      <c r="I8953" s="1"/>
    </row>
    <row r="8954" spans="8:9" x14ac:dyDescent="0.2">
      <c r="H8954" s="1"/>
      <c r="I8954" s="1"/>
    </row>
    <row r="8955" spans="8:9" x14ac:dyDescent="0.2">
      <c r="H8955" s="1"/>
      <c r="I8955" s="1"/>
    </row>
    <row r="8956" spans="8:9" x14ac:dyDescent="0.2">
      <c r="H8956" s="1"/>
      <c r="I8956" s="1"/>
    </row>
    <row r="8957" spans="8:9" x14ac:dyDescent="0.2">
      <c r="H8957" s="1"/>
      <c r="I8957" s="1"/>
    </row>
    <row r="8958" spans="8:9" x14ac:dyDescent="0.2">
      <c r="H8958" s="1"/>
      <c r="I8958" s="1"/>
    </row>
    <row r="8959" spans="8:9" x14ac:dyDescent="0.2">
      <c r="H8959" s="1"/>
      <c r="I8959" s="1"/>
    </row>
    <row r="8960" spans="8:9" x14ac:dyDescent="0.2">
      <c r="H8960" s="1"/>
      <c r="I8960" s="1"/>
    </row>
    <row r="8961" spans="8:9" x14ac:dyDescent="0.2">
      <c r="H8961" s="1"/>
      <c r="I8961" s="1"/>
    </row>
    <row r="8962" spans="8:9" x14ac:dyDescent="0.2">
      <c r="H8962" s="1"/>
      <c r="I8962" s="1"/>
    </row>
    <row r="8963" spans="8:9" x14ac:dyDescent="0.2">
      <c r="H8963" s="1"/>
      <c r="I8963" s="1"/>
    </row>
    <row r="8964" spans="8:9" x14ac:dyDescent="0.2">
      <c r="H8964" s="1"/>
      <c r="I8964" s="1"/>
    </row>
    <row r="8965" spans="8:9" x14ac:dyDescent="0.2">
      <c r="H8965" s="1"/>
      <c r="I8965" s="1"/>
    </row>
    <row r="8966" spans="8:9" x14ac:dyDescent="0.2">
      <c r="H8966" s="1"/>
      <c r="I8966" s="1"/>
    </row>
    <row r="8967" spans="8:9" x14ac:dyDescent="0.2">
      <c r="H8967" s="1"/>
      <c r="I8967" s="1"/>
    </row>
    <row r="8968" spans="8:9" x14ac:dyDescent="0.2">
      <c r="H8968" s="1"/>
      <c r="I8968" s="1"/>
    </row>
    <row r="8969" spans="8:9" x14ac:dyDescent="0.2">
      <c r="H8969" s="1"/>
      <c r="I8969" s="1"/>
    </row>
    <row r="8970" spans="8:9" x14ac:dyDescent="0.2">
      <c r="H8970" s="1"/>
      <c r="I8970" s="1"/>
    </row>
    <row r="8971" spans="8:9" x14ac:dyDescent="0.2">
      <c r="H8971" s="1"/>
      <c r="I8971" s="1"/>
    </row>
    <row r="8972" spans="8:9" x14ac:dyDescent="0.2">
      <c r="H8972" s="1"/>
      <c r="I8972" s="1"/>
    </row>
    <row r="8973" spans="8:9" x14ac:dyDescent="0.2">
      <c r="H8973" s="1"/>
      <c r="I8973" s="1"/>
    </row>
    <row r="8974" spans="8:9" x14ac:dyDescent="0.2">
      <c r="H8974" s="1"/>
      <c r="I8974" s="1"/>
    </row>
    <row r="8975" spans="8:9" x14ac:dyDescent="0.2">
      <c r="H8975" s="1"/>
      <c r="I8975" s="1"/>
    </row>
    <row r="8976" spans="8:9" x14ac:dyDescent="0.2">
      <c r="H8976" s="1"/>
      <c r="I8976" s="1"/>
    </row>
    <row r="8977" spans="8:9" x14ac:dyDescent="0.2">
      <c r="H8977" s="1"/>
      <c r="I8977" s="1"/>
    </row>
    <row r="8978" spans="8:9" x14ac:dyDescent="0.2">
      <c r="H8978" s="1"/>
      <c r="I8978" s="1"/>
    </row>
    <row r="8979" spans="8:9" x14ac:dyDescent="0.2">
      <c r="H8979" s="1"/>
      <c r="I8979" s="1"/>
    </row>
    <row r="8980" spans="8:9" x14ac:dyDescent="0.2">
      <c r="H8980" s="1"/>
      <c r="I8980" s="1"/>
    </row>
    <row r="8981" spans="8:9" x14ac:dyDescent="0.2">
      <c r="H8981" s="1"/>
      <c r="I8981" s="1"/>
    </row>
    <row r="8982" spans="8:9" x14ac:dyDescent="0.2">
      <c r="H8982" s="1"/>
      <c r="I8982" s="1"/>
    </row>
    <row r="8983" spans="8:9" x14ac:dyDescent="0.2">
      <c r="H8983" s="1"/>
      <c r="I8983" s="1"/>
    </row>
    <row r="8984" spans="8:9" x14ac:dyDescent="0.2">
      <c r="H8984" s="1"/>
      <c r="I8984" s="1"/>
    </row>
    <row r="8985" spans="8:9" x14ac:dyDescent="0.2">
      <c r="H8985" s="1"/>
      <c r="I8985" s="1"/>
    </row>
    <row r="8986" spans="8:9" x14ac:dyDescent="0.2">
      <c r="H8986" s="1"/>
      <c r="I8986" s="1"/>
    </row>
    <row r="8987" spans="8:9" x14ac:dyDescent="0.2">
      <c r="H8987" s="1"/>
      <c r="I8987" s="1"/>
    </row>
    <row r="8988" spans="8:9" x14ac:dyDescent="0.2">
      <c r="H8988" s="1"/>
      <c r="I8988" s="1"/>
    </row>
    <row r="8989" spans="8:9" x14ac:dyDescent="0.2">
      <c r="H8989" s="1"/>
      <c r="I8989" s="1"/>
    </row>
    <row r="8990" spans="8:9" x14ac:dyDescent="0.2">
      <c r="H8990" s="1"/>
      <c r="I8990" s="1"/>
    </row>
    <row r="8991" spans="8:9" x14ac:dyDescent="0.2">
      <c r="H8991" s="1"/>
      <c r="I8991" s="1"/>
    </row>
    <row r="8992" spans="8:9" x14ac:dyDescent="0.2">
      <c r="H8992" s="1"/>
      <c r="I8992" s="1"/>
    </row>
    <row r="8993" spans="8:9" x14ac:dyDescent="0.2">
      <c r="H8993" s="1"/>
      <c r="I8993" s="1"/>
    </row>
    <row r="8994" spans="8:9" x14ac:dyDescent="0.2">
      <c r="H8994" s="1"/>
      <c r="I8994" s="1"/>
    </row>
    <row r="8995" spans="8:9" x14ac:dyDescent="0.2">
      <c r="H8995" s="1"/>
      <c r="I8995" s="1"/>
    </row>
    <row r="8996" spans="8:9" x14ac:dyDescent="0.2">
      <c r="H8996" s="1"/>
      <c r="I8996" s="1"/>
    </row>
    <row r="8997" spans="8:9" x14ac:dyDescent="0.2">
      <c r="H8997" s="1"/>
      <c r="I8997" s="1"/>
    </row>
    <row r="8998" spans="8:9" x14ac:dyDescent="0.2">
      <c r="H8998" s="1"/>
      <c r="I8998" s="1"/>
    </row>
    <row r="8999" spans="8:9" x14ac:dyDescent="0.2">
      <c r="H8999" s="1"/>
      <c r="I8999" s="1"/>
    </row>
    <row r="9000" spans="8:9" x14ac:dyDescent="0.2">
      <c r="H9000" s="1"/>
      <c r="I9000" s="1"/>
    </row>
    <row r="9001" spans="8:9" x14ac:dyDescent="0.2">
      <c r="H9001" s="1"/>
      <c r="I9001" s="1"/>
    </row>
    <row r="9002" spans="8:9" x14ac:dyDescent="0.2">
      <c r="H9002" s="1"/>
      <c r="I9002" s="1"/>
    </row>
    <row r="9003" spans="8:9" x14ac:dyDescent="0.2">
      <c r="H9003" s="1"/>
      <c r="I9003" s="1"/>
    </row>
    <row r="9004" spans="8:9" x14ac:dyDescent="0.2">
      <c r="H9004" s="1"/>
      <c r="I9004" s="1"/>
    </row>
    <row r="9005" spans="8:9" x14ac:dyDescent="0.2">
      <c r="H9005" s="1"/>
      <c r="I9005" s="1"/>
    </row>
    <row r="9006" spans="8:9" x14ac:dyDescent="0.2">
      <c r="H9006" s="1"/>
      <c r="I9006" s="1"/>
    </row>
    <row r="9007" spans="8:9" x14ac:dyDescent="0.2">
      <c r="H9007" s="1"/>
      <c r="I9007" s="1"/>
    </row>
    <row r="9008" spans="8:9" x14ac:dyDescent="0.2">
      <c r="H9008" s="1"/>
      <c r="I9008" s="1"/>
    </row>
    <row r="9009" spans="8:9" x14ac:dyDescent="0.2">
      <c r="H9009" s="1"/>
      <c r="I9009" s="1"/>
    </row>
    <row r="9010" spans="8:9" x14ac:dyDescent="0.2">
      <c r="H9010" s="1"/>
      <c r="I9010" s="1"/>
    </row>
    <row r="9011" spans="8:9" x14ac:dyDescent="0.2">
      <c r="H9011" s="1"/>
      <c r="I9011" s="1"/>
    </row>
    <row r="9012" spans="8:9" x14ac:dyDescent="0.2">
      <c r="H9012" s="1"/>
      <c r="I9012" s="1"/>
    </row>
    <row r="9013" spans="8:9" x14ac:dyDescent="0.2">
      <c r="H9013" s="1"/>
      <c r="I9013" s="1"/>
    </row>
    <row r="9014" spans="8:9" x14ac:dyDescent="0.2">
      <c r="H9014" s="1"/>
      <c r="I9014" s="1"/>
    </row>
    <row r="9015" spans="8:9" x14ac:dyDescent="0.2">
      <c r="H9015" s="1"/>
      <c r="I9015" s="1"/>
    </row>
    <row r="9016" spans="8:9" x14ac:dyDescent="0.2">
      <c r="H9016" s="1"/>
      <c r="I9016" s="1"/>
    </row>
    <row r="9017" spans="8:9" x14ac:dyDescent="0.2">
      <c r="H9017" s="1"/>
      <c r="I9017" s="1"/>
    </row>
    <row r="9018" spans="8:9" x14ac:dyDescent="0.2">
      <c r="H9018" s="1"/>
      <c r="I9018" s="1"/>
    </row>
    <row r="9019" spans="8:9" x14ac:dyDescent="0.2">
      <c r="H9019" s="1"/>
      <c r="I9019" s="1"/>
    </row>
    <row r="9020" spans="8:9" x14ac:dyDescent="0.2">
      <c r="H9020" s="1"/>
      <c r="I9020" s="1"/>
    </row>
    <row r="9021" spans="8:9" x14ac:dyDescent="0.2">
      <c r="H9021" s="1"/>
      <c r="I9021" s="1"/>
    </row>
    <row r="9022" spans="8:9" x14ac:dyDescent="0.2">
      <c r="H9022" s="1"/>
      <c r="I9022" s="1"/>
    </row>
    <row r="9023" spans="8:9" x14ac:dyDescent="0.2">
      <c r="H9023" s="1"/>
      <c r="I9023" s="1"/>
    </row>
    <row r="9024" spans="8:9" x14ac:dyDescent="0.2">
      <c r="H9024" s="1"/>
      <c r="I9024" s="1"/>
    </row>
    <row r="9025" spans="8:9" x14ac:dyDescent="0.2">
      <c r="H9025" s="1"/>
      <c r="I9025" s="1"/>
    </row>
    <row r="9026" spans="8:9" x14ac:dyDescent="0.2">
      <c r="H9026" s="1"/>
      <c r="I9026" s="1"/>
    </row>
    <row r="9027" spans="8:9" x14ac:dyDescent="0.2">
      <c r="H9027" s="1"/>
      <c r="I9027" s="1"/>
    </row>
    <row r="9028" spans="8:9" x14ac:dyDescent="0.2">
      <c r="H9028" s="1"/>
      <c r="I9028" s="1"/>
    </row>
    <row r="9029" spans="8:9" x14ac:dyDescent="0.2">
      <c r="H9029" s="1"/>
      <c r="I9029" s="1"/>
    </row>
    <row r="9030" spans="8:9" x14ac:dyDescent="0.2">
      <c r="H9030" s="1"/>
      <c r="I9030" s="1"/>
    </row>
    <row r="9031" spans="8:9" x14ac:dyDescent="0.2">
      <c r="H9031" s="1"/>
      <c r="I9031" s="1"/>
    </row>
    <row r="9032" spans="8:9" x14ac:dyDescent="0.2">
      <c r="H9032" s="1"/>
      <c r="I9032" s="1"/>
    </row>
    <row r="9033" spans="8:9" x14ac:dyDescent="0.2">
      <c r="H9033" s="1"/>
      <c r="I9033" s="1"/>
    </row>
    <row r="9034" spans="8:9" x14ac:dyDescent="0.2">
      <c r="H9034" s="1"/>
      <c r="I9034" s="1"/>
    </row>
    <row r="9035" spans="8:9" x14ac:dyDescent="0.2">
      <c r="H9035" s="1"/>
      <c r="I9035" s="1"/>
    </row>
    <row r="9036" spans="8:9" x14ac:dyDescent="0.2">
      <c r="H9036" s="1"/>
      <c r="I9036" s="1"/>
    </row>
    <row r="9037" spans="8:9" x14ac:dyDescent="0.2">
      <c r="H9037" s="1"/>
      <c r="I9037" s="1"/>
    </row>
    <row r="9038" spans="8:9" x14ac:dyDescent="0.2">
      <c r="H9038" s="1"/>
      <c r="I9038" s="1"/>
    </row>
    <row r="9039" spans="8:9" x14ac:dyDescent="0.2">
      <c r="H9039" s="1"/>
      <c r="I9039" s="1"/>
    </row>
    <row r="9040" spans="8:9" x14ac:dyDescent="0.2">
      <c r="H9040" s="1"/>
      <c r="I9040" s="1"/>
    </row>
    <row r="9041" spans="8:9" x14ac:dyDescent="0.2">
      <c r="H9041" s="1"/>
      <c r="I9041" s="1"/>
    </row>
    <row r="9042" spans="8:9" x14ac:dyDescent="0.2">
      <c r="H9042" s="1"/>
      <c r="I9042" s="1"/>
    </row>
    <row r="9043" spans="8:9" x14ac:dyDescent="0.2">
      <c r="H9043" s="1"/>
      <c r="I9043" s="1"/>
    </row>
    <row r="9044" spans="8:9" x14ac:dyDescent="0.2">
      <c r="H9044" s="1"/>
      <c r="I9044" s="1"/>
    </row>
    <row r="9045" spans="8:9" x14ac:dyDescent="0.2">
      <c r="H9045" s="1"/>
      <c r="I9045" s="1"/>
    </row>
    <row r="9046" spans="8:9" x14ac:dyDescent="0.2">
      <c r="H9046" s="1"/>
      <c r="I9046" s="1"/>
    </row>
    <row r="9047" spans="8:9" x14ac:dyDescent="0.2">
      <c r="H9047" s="1"/>
      <c r="I9047" s="1"/>
    </row>
    <row r="9048" spans="8:9" x14ac:dyDescent="0.2">
      <c r="H9048" s="1"/>
      <c r="I9048" s="1"/>
    </row>
    <row r="9049" spans="8:9" x14ac:dyDescent="0.2">
      <c r="H9049" s="1"/>
      <c r="I9049" s="1"/>
    </row>
    <row r="9050" spans="8:9" x14ac:dyDescent="0.2">
      <c r="H9050" s="1"/>
      <c r="I9050" s="1"/>
    </row>
    <row r="9051" spans="8:9" x14ac:dyDescent="0.2">
      <c r="H9051" s="1"/>
      <c r="I9051" s="1"/>
    </row>
    <row r="9052" spans="8:9" x14ac:dyDescent="0.2">
      <c r="H9052" s="1"/>
      <c r="I9052" s="1"/>
    </row>
    <row r="9053" spans="8:9" x14ac:dyDescent="0.2">
      <c r="H9053" s="1"/>
      <c r="I9053" s="1"/>
    </row>
    <row r="9054" spans="8:9" x14ac:dyDescent="0.2">
      <c r="H9054" s="1"/>
      <c r="I9054" s="1"/>
    </row>
    <row r="9055" spans="8:9" x14ac:dyDescent="0.2">
      <c r="H9055" s="1"/>
      <c r="I9055" s="1"/>
    </row>
    <row r="9056" spans="8:9" x14ac:dyDescent="0.2">
      <c r="H9056" s="1"/>
      <c r="I9056" s="1"/>
    </row>
    <row r="9057" spans="8:9" x14ac:dyDescent="0.2">
      <c r="H9057" s="1"/>
      <c r="I9057" s="1"/>
    </row>
    <row r="9058" spans="8:9" x14ac:dyDescent="0.2">
      <c r="H9058" s="1"/>
      <c r="I9058" s="1"/>
    </row>
    <row r="9059" spans="8:9" x14ac:dyDescent="0.2">
      <c r="H9059" s="1"/>
      <c r="I9059" s="1"/>
    </row>
    <row r="9060" spans="8:9" x14ac:dyDescent="0.2">
      <c r="H9060" s="1"/>
      <c r="I9060" s="1"/>
    </row>
    <row r="9061" spans="8:9" x14ac:dyDescent="0.2">
      <c r="H9061" s="1"/>
      <c r="I9061" s="1"/>
    </row>
    <row r="9062" spans="8:9" x14ac:dyDescent="0.2">
      <c r="H9062" s="1"/>
      <c r="I9062" s="1"/>
    </row>
    <row r="9063" spans="8:9" x14ac:dyDescent="0.2">
      <c r="H9063" s="1"/>
      <c r="I9063" s="1"/>
    </row>
    <row r="9064" spans="8:9" x14ac:dyDescent="0.2">
      <c r="H9064" s="1"/>
      <c r="I9064" s="1"/>
    </row>
    <row r="9065" spans="8:9" x14ac:dyDescent="0.2">
      <c r="H9065" s="1"/>
      <c r="I9065" s="1"/>
    </row>
    <row r="9066" spans="8:9" x14ac:dyDescent="0.2">
      <c r="H9066" s="1"/>
      <c r="I9066" s="1"/>
    </row>
    <row r="9067" spans="8:9" x14ac:dyDescent="0.2">
      <c r="H9067" s="1"/>
      <c r="I9067" s="1"/>
    </row>
    <row r="9068" spans="8:9" x14ac:dyDescent="0.2">
      <c r="H9068" s="1"/>
      <c r="I9068" s="1"/>
    </row>
    <row r="9069" spans="8:9" x14ac:dyDescent="0.2">
      <c r="H9069" s="1"/>
      <c r="I9069" s="1"/>
    </row>
    <row r="9070" spans="8:9" x14ac:dyDescent="0.2">
      <c r="H9070" s="1"/>
      <c r="I9070" s="1"/>
    </row>
    <row r="9071" spans="8:9" x14ac:dyDescent="0.2">
      <c r="H9071" s="1"/>
      <c r="I9071" s="1"/>
    </row>
    <row r="9072" spans="8:9" x14ac:dyDescent="0.2">
      <c r="H9072" s="1"/>
      <c r="I9072" s="1"/>
    </row>
    <row r="9073" spans="8:9" x14ac:dyDescent="0.2">
      <c r="H9073" s="1"/>
      <c r="I9073" s="1"/>
    </row>
    <row r="9074" spans="8:9" x14ac:dyDescent="0.2">
      <c r="H9074" s="1"/>
      <c r="I9074" s="1"/>
    </row>
    <row r="9075" spans="8:9" x14ac:dyDescent="0.2">
      <c r="H9075" s="1"/>
      <c r="I9075" s="1"/>
    </row>
    <row r="9076" spans="8:9" x14ac:dyDescent="0.2">
      <c r="H9076" s="1"/>
      <c r="I9076" s="1"/>
    </row>
    <row r="9077" spans="8:9" x14ac:dyDescent="0.2">
      <c r="H9077" s="1"/>
      <c r="I9077" s="1"/>
    </row>
    <row r="9078" spans="8:9" x14ac:dyDescent="0.2">
      <c r="H9078" s="1"/>
      <c r="I9078" s="1"/>
    </row>
    <row r="9079" spans="8:9" x14ac:dyDescent="0.2">
      <c r="H9079" s="1"/>
      <c r="I9079" s="1"/>
    </row>
    <row r="9080" spans="8:9" x14ac:dyDescent="0.2">
      <c r="H9080" s="1"/>
      <c r="I9080" s="1"/>
    </row>
    <row r="9081" spans="8:9" x14ac:dyDescent="0.2">
      <c r="H9081" s="1"/>
      <c r="I9081" s="1"/>
    </row>
    <row r="9082" spans="8:9" x14ac:dyDescent="0.2">
      <c r="H9082" s="1"/>
      <c r="I9082" s="1"/>
    </row>
    <row r="9083" spans="8:9" x14ac:dyDescent="0.2">
      <c r="H9083" s="1"/>
      <c r="I9083" s="1"/>
    </row>
    <row r="9084" spans="8:9" x14ac:dyDescent="0.2">
      <c r="H9084" s="1"/>
      <c r="I9084" s="1"/>
    </row>
    <row r="9085" spans="8:9" x14ac:dyDescent="0.2">
      <c r="H9085" s="1"/>
      <c r="I9085" s="1"/>
    </row>
    <row r="9086" spans="8:9" x14ac:dyDescent="0.2">
      <c r="H9086" s="1"/>
      <c r="I9086" s="1"/>
    </row>
    <row r="9087" spans="8:9" x14ac:dyDescent="0.2">
      <c r="H9087" s="1"/>
      <c r="I9087" s="1"/>
    </row>
    <row r="9088" spans="8:9" x14ac:dyDescent="0.2">
      <c r="H9088" s="1"/>
      <c r="I9088" s="1"/>
    </row>
    <row r="9089" spans="8:9" x14ac:dyDescent="0.2">
      <c r="H9089" s="1"/>
      <c r="I9089" s="1"/>
    </row>
    <row r="9090" spans="8:9" x14ac:dyDescent="0.2">
      <c r="H9090" s="1"/>
      <c r="I9090" s="1"/>
    </row>
    <row r="9091" spans="8:9" x14ac:dyDescent="0.2">
      <c r="H9091" s="1"/>
      <c r="I9091" s="1"/>
    </row>
    <row r="9092" spans="8:9" x14ac:dyDescent="0.2">
      <c r="H9092" s="1"/>
      <c r="I9092" s="1"/>
    </row>
    <row r="9093" spans="8:9" x14ac:dyDescent="0.2">
      <c r="H9093" s="1"/>
      <c r="I9093" s="1"/>
    </row>
    <row r="9094" spans="8:9" x14ac:dyDescent="0.2">
      <c r="H9094" s="1"/>
      <c r="I9094" s="1"/>
    </row>
    <row r="9095" spans="8:9" x14ac:dyDescent="0.2">
      <c r="H9095" s="1"/>
      <c r="I9095" s="1"/>
    </row>
    <row r="9096" spans="8:9" x14ac:dyDescent="0.2">
      <c r="H9096" s="1"/>
      <c r="I9096" s="1"/>
    </row>
    <row r="9097" spans="8:9" x14ac:dyDescent="0.2">
      <c r="H9097" s="1"/>
      <c r="I9097" s="1"/>
    </row>
    <row r="9098" spans="8:9" x14ac:dyDescent="0.2">
      <c r="H9098" s="1"/>
      <c r="I9098" s="1"/>
    </row>
    <row r="9099" spans="8:9" x14ac:dyDescent="0.2">
      <c r="H9099" s="1"/>
      <c r="I9099" s="1"/>
    </row>
    <row r="9100" spans="8:9" x14ac:dyDescent="0.2">
      <c r="H9100" s="1"/>
      <c r="I9100" s="1"/>
    </row>
    <row r="9101" spans="8:9" x14ac:dyDescent="0.2">
      <c r="H9101" s="1"/>
      <c r="I9101" s="1"/>
    </row>
    <row r="9102" spans="8:9" x14ac:dyDescent="0.2">
      <c r="H9102" s="1"/>
      <c r="I9102" s="1"/>
    </row>
    <row r="9103" spans="8:9" x14ac:dyDescent="0.2">
      <c r="H9103" s="1"/>
      <c r="I9103" s="1"/>
    </row>
    <row r="9104" spans="8:9" x14ac:dyDescent="0.2">
      <c r="H9104" s="1"/>
      <c r="I9104" s="1"/>
    </row>
    <row r="9105" spans="8:9" x14ac:dyDescent="0.2">
      <c r="H9105" s="1"/>
      <c r="I9105" s="1"/>
    </row>
    <row r="9106" spans="8:9" x14ac:dyDescent="0.2">
      <c r="H9106" s="1"/>
      <c r="I9106" s="1"/>
    </row>
    <row r="9107" spans="8:9" x14ac:dyDescent="0.2">
      <c r="H9107" s="1"/>
      <c r="I9107" s="1"/>
    </row>
    <row r="9108" spans="8:9" x14ac:dyDescent="0.2">
      <c r="H9108" s="1"/>
      <c r="I9108" s="1"/>
    </row>
    <row r="9109" spans="8:9" x14ac:dyDescent="0.2">
      <c r="H9109" s="1"/>
      <c r="I9109" s="1"/>
    </row>
    <row r="9110" spans="8:9" x14ac:dyDescent="0.2">
      <c r="H9110" s="1"/>
      <c r="I9110" s="1"/>
    </row>
    <row r="9111" spans="8:9" x14ac:dyDescent="0.2">
      <c r="H9111" s="1"/>
      <c r="I9111" s="1"/>
    </row>
    <row r="9112" spans="8:9" x14ac:dyDescent="0.2">
      <c r="H9112" s="1"/>
      <c r="I9112" s="1"/>
    </row>
    <row r="9113" spans="8:9" x14ac:dyDescent="0.2">
      <c r="H9113" s="1"/>
      <c r="I9113" s="1"/>
    </row>
    <row r="9114" spans="8:9" x14ac:dyDescent="0.2">
      <c r="H9114" s="1"/>
      <c r="I9114" s="1"/>
    </row>
    <row r="9115" spans="8:9" x14ac:dyDescent="0.2">
      <c r="H9115" s="1"/>
      <c r="I9115" s="1"/>
    </row>
    <row r="9116" spans="8:9" x14ac:dyDescent="0.2">
      <c r="H9116" s="1"/>
      <c r="I9116" s="1"/>
    </row>
    <row r="9117" spans="8:9" x14ac:dyDescent="0.2">
      <c r="H9117" s="1"/>
      <c r="I9117" s="1"/>
    </row>
    <row r="9118" spans="8:9" x14ac:dyDescent="0.2">
      <c r="H9118" s="1"/>
      <c r="I9118" s="1"/>
    </row>
    <row r="9119" spans="8:9" x14ac:dyDescent="0.2">
      <c r="H9119" s="1"/>
      <c r="I9119" s="1"/>
    </row>
    <row r="9120" spans="8:9" x14ac:dyDescent="0.2">
      <c r="H9120" s="1"/>
      <c r="I9120" s="1"/>
    </row>
    <row r="9121" spans="8:9" x14ac:dyDescent="0.2">
      <c r="H9121" s="1"/>
      <c r="I9121" s="1"/>
    </row>
    <row r="9122" spans="8:9" x14ac:dyDescent="0.2">
      <c r="H9122" s="1"/>
      <c r="I9122" s="1"/>
    </row>
    <row r="9123" spans="8:9" x14ac:dyDescent="0.2">
      <c r="H9123" s="1"/>
      <c r="I9123" s="1"/>
    </row>
    <row r="9124" spans="8:9" x14ac:dyDescent="0.2">
      <c r="H9124" s="1"/>
      <c r="I9124" s="1"/>
    </row>
    <row r="9125" spans="8:9" x14ac:dyDescent="0.2">
      <c r="H9125" s="1"/>
      <c r="I9125" s="1"/>
    </row>
    <row r="9126" spans="8:9" x14ac:dyDescent="0.2">
      <c r="H9126" s="1"/>
      <c r="I9126" s="1"/>
    </row>
    <row r="9127" spans="8:9" x14ac:dyDescent="0.2">
      <c r="H9127" s="1"/>
      <c r="I9127" s="1"/>
    </row>
    <row r="9128" spans="8:9" x14ac:dyDescent="0.2">
      <c r="H9128" s="1"/>
      <c r="I9128" s="1"/>
    </row>
    <row r="9129" spans="8:9" x14ac:dyDescent="0.2">
      <c r="H9129" s="1"/>
      <c r="I9129" s="1"/>
    </row>
    <row r="9130" spans="8:9" x14ac:dyDescent="0.2">
      <c r="H9130" s="1"/>
      <c r="I9130" s="1"/>
    </row>
    <row r="9131" spans="8:9" x14ac:dyDescent="0.2">
      <c r="H9131" s="1"/>
      <c r="I9131" s="1"/>
    </row>
    <row r="9132" spans="8:9" x14ac:dyDescent="0.2">
      <c r="H9132" s="1"/>
      <c r="I9132" s="1"/>
    </row>
    <row r="9133" spans="8:9" x14ac:dyDescent="0.2">
      <c r="H9133" s="1"/>
      <c r="I9133" s="1"/>
    </row>
    <row r="9134" spans="8:9" x14ac:dyDescent="0.2">
      <c r="H9134" s="1"/>
      <c r="I9134" s="1"/>
    </row>
    <row r="9135" spans="8:9" x14ac:dyDescent="0.2">
      <c r="H9135" s="1"/>
      <c r="I9135" s="1"/>
    </row>
    <row r="9136" spans="8:9" x14ac:dyDescent="0.2">
      <c r="H9136" s="1"/>
      <c r="I9136" s="1"/>
    </row>
    <row r="9137" spans="8:9" x14ac:dyDescent="0.2">
      <c r="H9137" s="1"/>
      <c r="I9137" s="1"/>
    </row>
    <row r="9138" spans="8:9" x14ac:dyDescent="0.2">
      <c r="H9138" s="1"/>
      <c r="I9138" s="1"/>
    </row>
    <row r="9139" spans="8:9" x14ac:dyDescent="0.2">
      <c r="H9139" s="1"/>
      <c r="I9139" s="1"/>
    </row>
    <row r="9140" spans="8:9" x14ac:dyDescent="0.2">
      <c r="H9140" s="1"/>
      <c r="I9140" s="1"/>
    </row>
    <row r="9141" spans="8:9" x14ac:dyDescent="0.2">
      <c r="H9141" s="1"/>
      <c r="I9141" s="1"/>
    </row>
    <row r="9142" spans="8:9" x14ac:dyDescent="0.2">
      <c r="H9142" s="1"/>
      <c r="I9142" s="1"/>
    </row>
    <row r="9143" spans="8:9" x14ac:dyDescent="0.2">
      <c r="H9143" s="1"/>
      <c r="I9143" s="1"/>
    </row>
    <row r="9144" spans="8:9" x14ac:dyDescent="0.2">
      <c r="H9144" s="1"/>
      <c r="I9144" s="1"/>
    </row>
    <row r="9145" spans="8:9" x14ac:dyDescent="0.2">
      <c r="H9145" s="1"/>
      <c r="I9145" s="1"/>
    </row>
    <row r="9146" spans="8:9" x14ac:dyDescent="0.2">
      <c r="H9146" s="1"/>
      <c r="I9146" s="1"/>
    </row>
    <row r="9147" spans="8:9" x14ac:dyDescent="0.2">
      <c r="H9147" s="1"/>
      <c r="I9147" s="1"/>
    </row>
    <row r="9148" spans="8:9" x14ac:dyDescent="0.2">
      <c r="H9148" s="1"/>
      <c r="I9148" s="1"/>
    </row>
    <row r="9149" spans="8:9" x14ac:dyDescent="0.2">
      <c r="H9149" s="1"/>
      <c r="I9149" s="1"/>
    </row>
    <row r="9150" spans="8:9" x14ac:dyDescent="0.2">
      <c r="H9150" s="1"/>
      <c r="I9150" s="1"/>
    </row>
    <row r="9151" spans="8:9" x14ac:dyDescent="0.2">
      <c r="H9151" s="1"/>
      <c r="I9151" s="1"/>
    </row>
    <row r="9152" spans="8:9" x14ac:dyDescent="0.2">
      <c r="H9152" s="1"/>
      <c r="I9152" s="1"/>
    </row>
    <row r="9153" spans="8:9" x14ac:dyDescent="0.2">
      <c r="H9153" s="1"/>
      <c r="I9153" s="1"/>
    </row>
    <row r="9154" spans="8:9" x14ac:dyDescent="0.2">
      <c r="H9154" s="1"/>
      <c r="I9154" s="1"/>
    </row>
    <row r="9155" spans="8:9" x14ac:dyDescent="0.2">
      <c r="H9155" s="1"/>
      <c r="I9155" s="1"/>
    </row>
    <row r="9156" spans="8:9" x14ac:dyDescent="0.2">
      <c r="H9156" s="1"/>
      <c r="I9156" s="1"/>
    </row>
    <row r="9157" spans="8:9" x14ac:dyDescent="0.2">
      <c r="H9157" s="1"/>
      <c r="I9157" s="1"/>
    </row>
    <row r="9158" spans="8:9" x14ac:dyDescent="0.2">
      <c r="H9158" s="1"/>
      <c r="I9158" s="1"/>
    </row>
    <row r="9159" spans="8:9" x14ac:dyDescent="0.2">
      <c r="H9159" s="1"/>
      <c r="I9159" s="1"/>
    </row>
    <row r="9160" spans="8:9" x14ac:dyDescent="0.2">
      <c r="H9160" s="1"/>
      <c r="I9160" s="1"/>
    </row>
    <row r="9161" spans="8:9" x14ac:dyDescent="0.2">
      <c r="H9161" s="1"/>
      <c r="I9161" s="1"/>
    </row>
    <row r="9162" spans="8:9" x14ac:dyDescent="0.2">
      <c r="H9162" s="1"/>
      <c r="I9162" s="1"/>
    </row>
    <row r="9163" spans="8:9" x14ac:dyDescent="0.2">
      <c r="H9163" s="1"/>
      <c r="I9163" s="1"/>
    </row>
    <row r="9164" spans="8:9" x14ac:dyDescent="0.2">
      <c r="H9164" s="1"/>
      <c r="I9164" s="1"/>
    </row>
    <row r="9165" spans="8:9" x14ac:dyDescent="0.2">
      <c r="H9165" s="1"/>
      <c r="I9165" s="1"/>
    </row>
    <row r="9166" spans="8:9" x14ac:dyDescent="0.2">
      <c r="H9166" s="1"/>
      <c r="I9166" s="1"/>
    </row>
    <row r="9167" spans="8:9" x14ac:dyDescent="0.2">
      <c r="H9167" s="1"/>
      <c r="I9167" s="1"/>
    </row>
    <row r="9168" spans="8:9" x14ac:dyDescent="0.2">
      <c r="H9168" s="1"/>
      <c r="I9168" s="1"/>
    </row>
    <row r="9169" spans="8:9" x14ac:dyDescent="0.2">
      <c r="H9169" s="1"/>
      <c r="I9169" s="1"/>
    </row>
    <row r="9170" spans="8:9" x14ac:dyDescent="0.2">
      <c r="H9170" s="1"/>
      <c r="I9170" s="1"/>
    </row>
    <row r="9171" spans="8:9" x14ac:dyDescent="0.2">
      <c r="H9171" s="1"/>
      <c r="I9171" s="1"/>
    </row>
    <row r="9172" spans="8:9" x14ac:dyDescent="0.2">
      <c r="H9172" s="1"/>
      <c r="I9172" s="1"/>
    </row>
    <row r="9173" spans="8:9" x14ac:dyDescent="0.2">
      <c r="H9173" s="1"/>
      <c r="I9173" s="1"/>
    </row>
    <row r="9174" spans="8:9" x14ac:dyDescent="0.2">
      <c r="H9174" s="1"/>
      <c r="I9174" s="1"/>
    </row>
    <row r="9175" spans="8:9" x14ac:dyDescent="0.2">
      <c r="H9175" s="1"/>
      <c r="I9175" s="1"/>
    </row>
    <row r="9176" spans="8:9" x14ac:dyDescent="0.2">
      <c r="H9176" s="1"/>
      <c r="I9176" s="1"/>
    </row>
    <row r="9177" spans="8:9" x14ac:dyDescent="0.2">
      <c r="H9177" s="1"/>
      <c r="I9177" s="1"/>
    </row>
    <row r="9178" spans="8:9" x14ac:dyDescent="0.2">
      <c r="H9178" s="1"/>
      <c r="I9178" s="1"/>
    </row>
    <row r="9179" spans="8:9" x14ac:dyDescent="0.2">
      <c r="H9179" s="1"/>
      <c r="I9179" s="1"/>
    </row>
    <row r="9180" spans="8:9" x14ac:dyDescent="0.2">
      <c r="H9180" s="1"/>
      <c r="I9180" s="1"/>
    </row>
    <row r="9181" spans="8:9" x14ac:dyDescent="0.2">
      <c r="H9181" s="1"/>
      <c r="I9181" s="1"/>
    </row>
    <row r="9182" spans="8:9" x14ac:dyDescent="0.2">
      <c r="H9182" s="1"/>
      <c r="I9182" s="1"/>
    </row>
    <row r="9183" spans="8:9" x14ac:dyDescent="0.2">
      <c r="H9183" s="1"/>
      <c r="I9183" s="1"/>
    </row>
    <row r="9184" spans="8:9" x14ac:dyDescent="0.2">
      <c r="H9184" s="1"/>
      <c r="I9184" s="1"/>
    </row>
    <row r="9185" spans="8:9" x14ac:dyDescent="0.2">
      <c r="H9185" s="1"/>
      <c r="I9185" s="1"/>
    </row>
    <row r="9186" spans="8:9" x14ac:dyDescent="0.2">
      <c r="H9186" s="1"/>
      <c r="I9186" s="1"/>
    </row>
    <row r="9187" spans="8:9" x14ac:dyDescent="0.2">
      <c r="H9187" s="1"/>
      <c r="I9187" s="1"/>
    </row>
    <row r="9188" spans="8:9" x14ac:dyDescent="0.2">
      <c r="H9188" s="1"/>
      <c r="I9188" s="1"/>
    </row>
    <row r="9189" spans="8:9" x14ac:dyDescent="0.2">
      <c r="H9189" s="1"/>
      <c r="I9189" s="1"/>
    </row>
    <row r="9190" spans="8:9" x14ac:dyDescent="0.2">
      <c r="H9190" s="1"/>
      <c r="I9190" s="1"/>
    </row>
    <row r="9191" spans="8:9" x14ac:dyDescent="0.2">
      <c r="H9191" s="1"/>
      <c r="I9191" s="1"/>
    </row>
    <row r="9192" spans="8:9" x14ac:dyDescent="0.2">
      <c r="H9192" s="1"/>
      <c r="I9192" s="1"/>
    </row>
    <row r="9193" spans="8:9" x14ac:dyDescent="0.2">
      <c r="H9193" s="1"/>
      <c r="I9193" s="1"/>
    </row>
    <row r="9194" spans="8:9" x14ac:dyDescent="0.2">
      <c r="H9194" s="1"/>
      <c r="I9194" s="1"/>
    </row>
    <row r="9195" spans="8:9" x14ac:dyDescent="0.2">
      <c r="H9195" s="1"/>
      <c r="I9195" s="1"/>
    </row>
    <row r="9196" spans="8:9" x14ac:dyDescent="0.2">
      <c r="H9196" s="1"/>
      <c r="I9196" s="1"/>
    </row>
    <row r="9197" spans="8:9" x14ac:dyDescent="0.2">
      <c r="H9197" s="1"/>
      <c r="I9197" s="1"/>
    </row>
    <row r="9198" spans="8:9" x14ac:dyDescent="0.2">
      <c r="H9198" s="1"/>
      <c r="I9198" s="1"/>
    </row>
    <row r="9199" spans="8:9" x14ac:dyDescent="0.2">
      <c r="H9199" s="1"/>
      <c r="I9199" s="1"/>
    </row>
    <row r="9200" spans="8:9" x14ac:dyDescent="0.2">
      <c r="H9200" s="1"/>
      <c r="I9200" s="1"/>
    </row>
    <row r="9201" spans="8:9" x14ac:dyDescent="0.2">
      <c r="H9201" s="1"/>
      <c r="I9201" s="1"/>
    </row>
    <row r="9202" spans="8:9" x14ac:dyDescent="0.2">
      <c r="H9202" s="1"/>
      <c r="I9202" s="1"/>
    </row>
    <row r="9203" spans="8:9" x14ac:dyDescent="0.2">
      <c r="H9203" s="1"/>
      <c r="I9203" s="1"/>
    </row>
    <row r="9204" spans="8:9" x14ac:dyDescent="0.2">
      <c r="H9204" s="1"/>
      <c r="I9204" s="1"/>
    </row>
    <row r="9205" spans="8:9" x14ac:dyDescent="0.2">
      <c r="H9205" s="1"/>
      <c r="I9205" s="1"/>
    </row>
    <row r="9206" spans="8:9" x14ac:dyDescent="0.2">
      <c r="H9206" s="1"/>
      <c r="I9206" s="1"/>
    </row>
    <row r="9207" spans="8:9" x14ac:dyDescent="0.2">
      <c r="H9207" s="1"/>
      <c r="I9207" s="1"/>
    </row>
    <row r="9208" spans="8:9" x14ac:dyDescent="0.2">
      <c r="H9208" s="1"/>
      <c r="I9208" s="1"/>
    </row>
    <row r="9209" spans="8:9" x14ac:dyDescent="0.2">
      <c r="H9209" s="1"/>
      <c r="I9209" s="1"/>
    </row>
    <row r="9210" spans="8:9" x14ac:dyDescent="0.2">
      <c r="H9210" s="1"/>
      <c r="I9210" s="1"/>
    </row>
    <row r="9211" spans="8:9" x14ac:dyDescent="0.2">
      <c r="H9211" s="1"/>
      <c r="I9211" s="1"/>
    </row>
    <row r="9212" spans="8:9" x14ac:dyDescent="0.2">
      <c r="H9212" s="1"/>
      <c r="I9212" s="1"/>
    </row>
    <row r="9213" spans="8:9" x14ac:dyDescent="0.2">
      <c r="H9213" s="1"/>
      <c r="I9213" s="1"/>
    </row>
    <row r="9214" spans="8:9" x14ac:dyDescent="0.2">
      <c r="H9214" s="1"/>
      <c r="I9214" s="1"/>
    </row>
    <row r="9215" spans="8:9" x14ac:dyDescent="0.2">
      <c r="H9215" s="1"/>
      <c r="I9215" s="1"/>
    </row>
    <row r="9216" spans="8:9" x14ac:dyDescent="0.2">
      <c r="H9216" s="1"/>
      <c r="I9216" s="1"/>
    </row>
    <row r="9217" spans="8:9" x14ac:dyDescent="0.2">
      <c r="H9217" s="1"/>
      <c r="I9217" s="1"/>
    </row>
    <row r="9218" spans="8:9" x14ac:dyDescent="0.2">
      <c r="H9218" s="1"/>
      <c r="I9218" s="1"/>
    </row>
    <row r="9219" spans="8:9" x14ac:dyDescent="0.2">
      <c r="H9219" s="1"/>
      <c r="I9219" s="1"/>
    </row>
    <row r="9220" spans="8:9" x14ac:dyDescent="0.2">
      <c r="H9220" s="1"/>
      <c r="I9220" s="1"/>
    </row>
    <row r="9221" spans="8:9" x14ac:dyDescent="0.2">
      <c r="H9221" s="1"/>
      <c r="I9221" s="1"/>
    </row>
    <row r="9222" spans="8:9" x14ac:dyDescent="0.2">
      <c r="H9222" s="1"/>
      <c r="I9222" s="1"/>
    </row>
    <row r="9223" spans="8:9" x14ac:dyDescent="0.2">
      <c r="H9223" s="1"/>
      <c r="I9223" s="1"/>
    </row>
    <row r="9224" spans="8:9" x14ac:dyDescent="0.2">
      <c r="H9224" s="1"/>
      <c r="I9224" s="1"/>
    </row>
    <row r="9225" spans="8:9" x14ac:dyDescent="0.2">
      <c r="H9225" s="1"/>
      <c r="I9225" s="1"/>
    </row>
    <row r="9226" spans="8:9" x14ac:dyDescent="0.2">
      <c r="H9226" s="1"/>
      <c r="I9226" s="1"/>
    </row>
    <row r="9227" spans="8:9" x14ac:dyDescent="0.2">
      <c r="H9227" s="1"/>
      <c r="I9227" s="1"/>
    </row>
    <row r="9228" spans="8:9" x14ac:dyDescent="0.2">
      <c r="H9228" s="1"/>
      <c r="I9228" s="1"/>
    </row>
    <row r="9229" spans="8:9" x14ac:dyDescent="0.2">
      <c r="H9229" s="1"/>
      <c r="I9229" s="1"/>
    </row>
    <row r="9230" spans="8:9" x14ac:dyDescent="0.2">
      <c r="H9230" s="1"/>
      <c r="I9230" s="1"/>
    </row>
    <row r="9231" spans="8:9" x14ac:dyDescent="0.2">
      <c r="H9231" s="1"/>
      <c r="I9231" s="1"/>
    </row>
    <row r="9232" spans="8:9" x14ac:dyDescent="0.2">
      <c r="H9232" s="1"/>
      <c r="I9232" s="1"/>
    </row>
    <row r="9233" spans="8:9" x14ac:dyDescent="0.2">
      <c r="H9233" s="1"/>
      <c r="I9233" s="1"/>
    </row>
    <row r="9234" spans="8:9" x14ac:dyDescent="0.2">
      <c r="H9234" s="1"/>
      <c r="I9234" s="1"/>
    </row>
    <row r="9235" spans="8:9" x14ac:dyDescent="0.2">
      <c r="H9235" s="1"/>
      <c r="I9235" s="1"/>
    </row>
    <row r="9236" spans="8:9" x14ac:dyDescent="0.2">
      <c r="H9236" s="1"/>
      <c r="I9236" s="1"/>
    </row>
    <row r="9237" spans="8:9" x14ac:dyDescent="0.2">
      <c r="H9237" s="1"/>
      <c r="I9237" s="1"/>
    </row>
    <row r="9238" spans="8:9" x14ac:dyDescent="0.2">
      <c r="H9238" s="1"/>
      <c r="I9238" s="1"/>
    </row>
    <row r="9239" spans="8:9" x14ac:dyDescent="0.2">
      <c r="H9239" s="1"/>
      <c r="I9239" s="1"/>
    </row>
    <row r="9240" spans="8:9" x14ac:dyDescent="0.2">
      <c r="H9240" s="1"/>
      <c r="I9240" s="1"/>
    </row>
    <row r="9241" spans="8:9" x14ac:dyDescent="0.2">
      <c r="H9241" s="1"/>
      <c r="I9241" s="1"/>
    </row>
    <row r="9242" spans="8:9" x14ac:dyDescent="0.2">
      <c r="H9242" s="1"/>
      <c r="I9242" s="1"/>
    </row>
    <row r="9243" spans="8:9" x14ac:dyDescent="0.2">
      <c r="H9243" s="1"/>
      <c r="I9243" s="1"/>
    </row>
    <row r="9244" spans="8:9" x14ac:dyDescent="0.2">
      <c r="H9244" s="1"/>
      <c r="I9244" s="1"/>
    </row>
    <row r="9245" spans="8:9" x14ac:dyDescent="0.2">
      <c r="H9245" s="1"/>
      <c r="I9245" s="1"/>
    </row>
    <row r="9246" spans="8:9" x14ac:dyDescent="0.2">
      <c r="H9246" s="1"/>
      <c r="I9246" s="1"/>
    </row>
    <row r="9247" spans="8:9" x14ac:dyDescent="0.2">
      <c r="H9247" s="1"/>
      <c r="I9247" s="1"/>
    </row>
    <row r="9248" spans="8:9" x14ac:dyDescent="0.2">
      <c r="H9248" s="1"/>
      <c r="I9248" s="1"/>
    </row>
    <row r="9249" spans="8:9" x14ac:dyDescent="0.2">
      <c r="H9249" s="1"/>
      <c r="I9249" s="1"/>
    </row>
    <row r="9250" spans="8:9" x14ac:dyDescent="0.2">
      <c r="H9250" s="1"/>
      <c r="I9250" s="1"/>
    </row>
    <row r="9251" spans="8:9" x14ac:dyDescent="0.2">
      <c r="H9251" s="1"/>
      <c r="I9251" s="1"/>
    </row>
    <row r="9252" spans="8:9" x14ac:dyDescent="0.2">
      <c r="H9252" s="1"/>
      <c r="I9252" s="1"/>
    </row>
    <row r="9253" spans="8:9" x14ac:dyDescent="0.2">
      <c r="H9253" s="1"/>
      <c r="I9253" s="1"/>
    </row>
    <row r="9254" spans="8:9" x14ac:dyDescent="0.2">
      <c r="H9254" s="1"/>
      <c r="I9254" s="1"/>
    </row>
    <row r="9255" spans="8:9" x14ac:dyDescent="0.2">
      <c r="H9255" s="1"/>
      <c r="I9255" s="1"/>
    </row>
    <row r="9256" spans="8:9" x14ac:dyDescent="0.2">
      <c r="H9256" s="1"/>
      <c r="I9256" s="1"/>
    </row>
    <row r="9257" spans="8:9" x14ac:dyDescent="0.2">
      <c r="H9257" s="1"/>
      <c r="I9257" s="1"/>
    </row>
    <row r="9258" spans="8:9" x14ac:dyDescent="0.2">
      <c r="H9258" s="1"/>
      <c r="I9258" s="1"/>
    </row>
    <row r="9259" spans="8:9" x14ac:dyDescent="0.2">
      <c r="H9259" s="1"/>
      <c r="I9259" s="1"/>
    </row>
    <row r="9260" spans="8:9" x14ac:dyDescent="0.2">
      <c r="H9260" s="1"/>
      <c r="I9260" s="1"/>
    </row>
    <row r="9261" spans="8:9" x14ac:dyDescent="0.2">
      <c r="H9261" s="1"/>
      <c r="I9261" s="1"/>
    </row>
    <row r="9262" spans="8:9" x14ac:dyDescent="0.2">
      <c r="H9262" s="1"/>
      <c r="I9262" s="1"/>
    </row>
    <row r="9263" spans="8:9" x14ac:dyDescent="0.2">
      <c r="H9263" s="1"/>
      <c r="I9263" s="1"/>
    </row>
    <row r="9264" spans="8:9" x14ac:dyDescent="0.2">
      <c r="H9264" s="1"/>
      <c r="I9264" s="1"/>
    </row>
    <row r="9265" spans="8:9" x14ac:dyDescent="0.2">
      <c r="H9265" s="1"/>
      <c r="I9265" s="1"/>
    </row>
    <row r="9266" spans="8:9" x14ac:dyDescent="0.2">
      <c r="H9266" s="1"/>
      <c r="I9266" s="1"/>
    </row>
    <row r="9267" spans="8:9" x14ac:dyDescent="0.2">
      <c r="H9267" s="1"/>
      <c r="I9267" s="1"/>
    </row>
    <row r="9268" spans="8:9" x14ac:dyDescent="0.2">
      <c r="H9268" s="1"/>
      <c r="I9268" s="1"/>
    </row>
    <row r="9269" spans="8:9" x14ac:dyDescent="0.2">
      <c r="H9269" s="1"/>
      <c r="I9269" s="1"/>
    </row>
    <row r="9270" spans="8:9" x14ac:dyDescent="0.2">
      <c r="H9270" s="1"/>
      <c r="I9270" s="1"/>
    </row>
    <row r="9271" spans="8:9" x14ac:dyDescent="0.2">
      <c r="H9271" s="1"/>
      <c r="I9271" s="1"/>
    </row>
    <row r="9272" spans="8:9" x14ac:dyDescent="0.2">
      <c r="H9272" s="1"/>
      <c r="I9272" s="1"/>
    </row>
    <row r="9273" spans="8:9" x14ac:dyDescent="0.2">
      <c r="H9273" s="1"/>
      <c r="I9273" s="1"/>
    </row>
    <row r="9274" spans="8:9" x14ac:dyDescent="0.2">
      <c r="H9274" s="1"/>
      <c r="I9274" s="1"/>
    </row>
    <row r="9275" spans="8:9" x14ac:dyDescent="0.2">
      <c r="H9275" s="1"/>
      <c r="I9275" s="1"/>
    </row>
    <row r="9276" spans="8:9" x14ac:dyDescent="0.2">
      <c r="H9276" s="1"/>
      <c r="I9276" s="1"/>
    </row>
    <row r="9277" spans="8:9" x14ac:dyDescent="0.2">
      <c r="H9277" s="1"/>
      <c r="I9277" s="1"/>
    </row>
    <row r="9278" spans="8:9" x14ac:dyDescent="0.2">
      <c r="H9278" s="1"/>
      <c r="I9278" s="1"/>
    </row>
    <row r="9279" spans="8:9" x14ac:dyDescent="0.2">
      <c r="H9279" s="1"/>
      <c r="I9279" s="1"/>
    </row>
    <row r="9280" spans="8:9" x14ac:dyDescent="0.2">
      <c r="H9280" s="1"/>
      <c r="I9280" s="1"/>
    </row>
    <row r="9281" spans="8:9" x14ac:dyDescent="0.2">
      <c r="H9281" s="1"/>
      <c r="I9281" s="1"/>
    </row>
    <row r="9282" spans="8:9" x14ac:dyDescent="0.2">
      <c r="H9282" s="1"/>
      <c r="I9282" s="1"/>
    </row>
    <row r="9283" spans="8:9" x14ac:dyDescent="0.2">
      <c r="H9283" s="1"/>
      <c r="I9283" s="1"/>
    </row>
    <row r="9284" spans="8:9" x14ac:dyDescent="0.2">
      <c r="H9284" s="1"/>
      <c r="I9284" s="1"/>
    </row>
    <row r="9285" spans="8:9" x14ac:dyDescent="0.2">
      <c r="H9285" s="1"/>
      <c r="I9285" s="1"/>
    </row>
    <row r="9286" spans="8:9" x14ac:dyDescent="0.2">
      <c r="H9286" s="1"/>
      <c r="I9286" s="1"/>
    </row>
    <row r="9287" spans="8:9" x14ac:dyDescent="0.2">
      <c r="H9287" s="1"/>
      <c r="I9287" s="1"/>
    </row>
    <row r="9288" spans="8:9" x14ac:dyDescent="0.2">
      <c r="H9288" s="1"/>
      <c r="I9288" s="1"/>
    </row>
    <row r="9289" spans="8:9" x14ac:dyDescent="0.2">
      <c r="H9289" s="1"/>
      <c r="I9289" s="1"/>
    </row>
    <row r="9290" spans="8:9" x14ac:dyDescent="0.2">
      <c r="H9290" s="1"/>
      <c r="I9290" s="1"/>
    </row>
    <row r="9291" spans="8:9" x14ac:dyDescent="0.2">
      <c r="H9291" s="1"/>
      <c r="I9291" s="1"/>
    </row>
    <row r="9292" spans="8:9" x14ac:dyDescent="0.2">
      <c r="H9292" s="1"/>
      <c r="I9292" s="1"/>
    </row>
    <row r="9293" spans="8:9" x14ac:dyDescent="0.2">
      <c r="H9293" s="1"/>
      <c r="I9293" s="1"/>
    </row>
    <row r="9294" spans="8:9" x14ac:dyDescent="0.2">
      <c r="H9294" s="1"/>
      <c r="I9294" s="1"/>
    </row>
    <row r="9295" spans="8:9" x14ac:dyDescent="0.2">
      <c r="H9295" s="1"/>
      <c r="I9295" s="1"/>
    </row>
    <row r="9296" spans="8:9" x14ac:dyDescent="0.2">
      <c r="H9296" s="1"/>
      <c r="I9296" s="1"/>
    </row>
    <row r="9297" spans="8:9" x14ac:dyDescent="0.2">
      <c r="H9297" s="1"/>
      <c r="I9297" s="1"/>
    </row>
    <row r="9298" spans="8:9" x14ac:dyDescent="0.2">
      <c r="H9298" s="1"/>
      <c r="I9298" s="1"/>
    </row>
    <row r="9299" spans="8:9" x14ac:dyDescent="0.2">
      <c r="H9299" s="1"/>
      <c r="I9299" s="1"/>
    </row>
    <row r="9300" spans="8:9" x14ac:dyDescent="0.2">
      <c r="H9300" s="1"/>
      <c r="I9300" s="1"/>
    </row>
    <row r="9301" spans="8:9" x14ac:dyDescent="0.2">
      <c r="H9301" s="1"/>
      <c r="I9301" s="1"/>
    </row>
    <row r="9302" spans="8:9" x14ac:dyDescent="0.2">
      <c r="H9302" s="1"/>
      <c r="I9302" s="1"/>
    </row>
    <row r="9303" spans="8:9" x14ac:dyDescent="0.2">
      <c r="H9303" s="1"/>
      <c r="I9303" s="1"/>
    </row>
    <row r="9304" spans="8:9" x14ac:dyDescent="0.2">
      <c r="H9304" s="1"/>
      <c r="I9304" s="1"/>
    </row>
    <row r="9305" spans="8:9" x14ac:dyDescent="0.2">
      <c r="H9305" s="1"/>
      <c r="I9305" s="1"/>
    </row>
    <row r="9306" spans="8:9" x14ac:dyDescent="0.2">
      <c r="H9306" s="1"/>
      <c r="I9306" s="1"/>
    </row>
    <row r="9307" spans="8:9" x14ac:dyDescent="0.2">
      <c r="H9307" s="1"/>
      <c r="I9307" s="1"/>
    </row>
    <row r="9308" spans="8:9" x14ac:dyDescent="0.2">
      <c r="H9308" s="1"/>
      <c r="I9308" s="1"/>
    </row>
    <row r="9309" spans="8:9" x14ac:dyDescent="0.2">
      <c r="H9309" s="1"/>
      <c r="I9309" s="1"/>
    </row>
    <row r="9310" spans="8:9" x14ac:dyDescent="0.2">
      <c r="H9310" s="1"/>
      <c r="I9310" s="1"/>
    </row>
    <row r="9311" spans="8:9" x14ac:dyDescent="0.2">
      <c r="H9311" s="1"/>
      <c r="I9311" s="1"/>
    </row>
    <row r="9312" spans="8:9" x14ac:dyDescent="0.2">
      <c r="H9312" s="1"/>
      <c r="I9312" s="1"/>
    </row>
    <row r="9313" spans="8:9" x14ac:dyDescent="0.2">
      <c r="H9313" s="1"/>
      <c r="I9313" s="1"/>
    </row>
    <row r="9314" spans="8:9" x14ac:dyDescent="0.2">
      <c r="H9314" s="1"/>
      <c r="I9314" s="1"/>
    </row>
    <row r="9315" spans="8:9" x14ac:dyDescent="0.2">
      <c r="H9315" s="1"/>
      <c r="I9315" s="1"/>
    </row>
    <row r="9316" spans="8:9" x14ac:dyDescent="0.2">
      <c r="H9316" s="1"/>
      <c r="I9316" s="1"/>
    </row>
    <row r="9317" spans="8:9" x14ac:dyDescent="0.2">
      <c r="H9317" s="1"/>
      <c r="I9317" s="1"/>
    </row>
    <row r="9318" spans="8:9" x14ac:dyDescent="0.2">
      <c r="H9318" s="1"/>
      <c r="I9318" s="1"/>
    </row>
    <row r="9319" spans="8:9" x14ac:dyDescent="0.2">
      <c r="H9319" s="1"/>
      <c r="I9319" s="1"/>
    </row>
    <row r="9320" spans="8:9" x14ac:dyDescent="0.2">
      <c r="H9320" s="1"/>
      <c r="I9320" s="1"/>
    </row>
    <row r="9321" spans="8:9" x14ac:dyDescent="0.2">
      <c r="H9321" s="1"/>
      <c r="I9321" s="1"/>
    </row>
    <row r="9322" spans="8:9" x14ac:dyDescent="0.2">
      <c r="H9322" s="1"/>
      <c r="I9322" s="1"/>
    </row>
    <row r="9323" spans="8:9" x14ac:dyDescent="0.2">
      <c r="H9323" s="1"/>
      <c r="I9323" s="1"/>
    </row>
    <row r="9324" spans="8:9" x14ac:dyDescent="0.2">
      <c r="H9324" s="1"/>
      <c r="I9324" s="1"/>
    </row>
    <row r="9325" spans="8:9" x14ac:dyDescent="0.2">
      <c r="H9325" s="1"/>
      <c r="I9325" s="1"/>
    </row>
    <row r="9326" spans="8:9" x14ac:dyDescent="0.2">
      <c r="H9326" s="1"/>
      <c r="I9326" s="1"/>
    </row>
    <row r="9327" spans="8:9" x14ac:dyDescent="0.2">
      <c r="H9327" s="1"/>
      <c r="I9327" s="1"/>
    </row>
    <row r="9328" spans="8:9" x14ac:dyDescent="0.2">
      <c r="H9328" s="1"/>
      <c r="I9328" s="1"/>
    </row>
    <row r="9329" spans="8:9" x14ac:dyDescent="0.2">
      <c r="H9329" s="1"/>
      <c r="I9329" s="1"/>
    </row>
    <row r="9330" spans="8:9" x14ac:dyDescent="0.2">
      <c r="H9330" s="1"/>
      <c r="I9330" s="1"/>
    </row>
    <row r="9331" spans="8:9" x14ac:dyDescent="0.2">
      <c r="H9331" s="1"/>
      <c r="I9331" s="1"/>
    </row>
    <row r="9332" spans="8:9" x14ac:dyDescent="0.2">
      <c r="H9332" s="1"/>
      <c r="I9332" s="1"/>
    </row>
    <row r="9333" spans="8:9" x14ac:dyDescent="0.2">
      <c r="H9333" s="1"/>
      <c r="I9333" s="1"/>
    </row>
    <row r="9334" spans="8:9" x14ac:dyDescent="0.2">
      <c r="H9334" s="1"/>
      <c r="I9334" s="1"/>
    </row>
    <row r="9335" spans="8:9" x14ac:dyDescent="0.2">
      <c r="H9335" s="1"/>
      <c r="I9335" s="1"/>
    </row>
    <row r="9336" spans="8:9" x14ac:dyDescent="0.2">
      <c r="H9336" s="1"/>
      <c r="I9336" s="1"/>
    </row>
    <row r="9337" spans="8:9" x14ac:dyDescent="0.2">
      <c r="H9337" s="1"/>
      <c r="I9337" s="1"/>
    </row>
    <row r="9338" spans="8:9" x14ac:dyDescent="0.2">
      <c r="H9338" s="1"/>
      <c r="I9338" s="1"/>
    </row>
    <row r="9339" spans="8:9" x14ac:dyDescent="0.2">
      <c r="H9339" s="1"/>
      <c r="I9339" s="1"/>
    </row>
    <row r="9340" spans="8:9" x14ac:dyDescent="0.2">
      <c r="H9340" s="1"/>
      <c r="I9340" s="1"/>
    </row>
    <row r="9341" spans="8:9" x14ac:dyDescent="0.2">
      <c r="H9341" s="1"/>
      <c r="I9341" s="1"/>
    </row>
    <row r="9342" spans="8:9" x14ac:dyDescent="0.2">
      <c r="H9342" s="1"/>
      <c r="I9342" s="1"/>
    </row>
    <row r="9343" spans="8:9" x14ac:dyDescent="0.2">
      <c r="H9343" s="1"/>
      <c r="I9343" s="1"/>
    </row>
    <row r="9344" spans="8:9" x14ac:dyDescent="0.2">
      <c r="H9344" s="1"/>
      <c r="I9344" s="1"/>
    </row>
    <row r="9345" spans="8:9" x14ac:dyDescent="0.2">
      <c r="H9345" s="1"/>
      <c r="I9345" s="1"/>
    </row>
    <row r="9346" spans="8:9" x14ac:dyDescent="0.2">
      <c r="H9346" s="1"/>
      <c r="I9346" s="1"/>
    </row>
    <row r="9347" spans="8:9" x14ac:dyDescent="0.2">
      <c r="H9347" s="1"/>
      <c r="I9347" s="1"/>
    </row>
    <row r="9348" spans="8:9" x14ac:dyDescent="0.2">
      <c r="H9348" s="1"/>
      <c r="I9348" s="1"/>
    </row>
    <row r="9349" spans="8:9" x14ac:dyDescent="0.2">
      <c r="H9349" s="1"/>
      <c r="I9349" s="1"/>
    </row>
    <row r="9350" spans="8:9" x14ac:dyDescent="0.2">
      <c r="H9350" s="1"/>
      <c r="I9350" s="1"/>
    </row>
    <row r="9351" spans="8:9" x14ac:dyDescent="0.2">
      <c r="H9351" s="1"/>
      <c r="I9351" s="1"/>
    </row>
    <row r="9352" spans="8:9" x14ac:dyDescent="0.2">
      <c r="H9352" s="1"/>
      <c r="I9352" s="1"/>
    </row>
    <row r="9353" spans="8:9" x14ac:dyDescent="0.2">
      <c r="H9353" s="1"/>
      <c r="I9353" s="1"/>
    </row>
    <row r="9354" spans="8:9" x14ac:dyDescent="0.2">
      <c r="H9354" s="1"/>
      <c r="I9354" s="1"/>
    </row>
    <row r="9355" spans="8:9" x14ac:dyDescent="0.2">
      <c r="H9355" s="1"/>
      <c r="I9355" s="1"/>
    </row>
    <row r="9356" spans="8:9" x14ac:dyDescent="0.2">
      <c r="H9356" s="1"/>
      <c r="I9356" s="1"/>
    </row>
    <row r="9357" spans="8:9" x14ac:dyDescent="0.2">
      <c r="H9357" s="1"/>
      <c r="I9357" s="1"/>
    </row>
    <row r="9358" spans="8:9" x14ac:dyDescent="0.2">
      <c r="H9358" s="1"/>
      <c r="I9358" s="1"/>
    </row>
    <row r="9359" spans="8:9" x14ac:dyDescent="0.2">
      <c r="H9359" s="1"/>
      <c r="I9359" s="1"/>
    </row>
    <row r="9360" spans="8:9" x14ac:dyDescent="0.2">
      <c r="H9360" s="1"/>
      <c r="I9360" s="1"/>
    </row>
    <row r="9361" spans="8:9" x14ac:dyDescent="0.2">
      <c r="H9361" s="1"/>
      <c r="I9361" s="1"/>
    </row>
    <row r="9362" spans="8:9" x14ac:dyDescent="0.2">
      <c r="H9362" s="1"/>
      <c r="I9362" s="1"/>
    </row>
    <row r="9363" spans="8:9" x14ac:dyDescent="0.2">
      <c r="H9363" s="1"/>
      <c r="I9363" s="1"/>
    </row>
    <row r="9364" spans="8:9" x14ac:dyDescent="0.2">
      <c r="H9364" s="1"/>
      <c r="I9364" s="1"/>
    </row>
    <row r="9365" spans="8:9" x14ac:dyDescent="0.2">
      <c r="H9365" s="1"/>
      <c r="I9365" s="1"/>
    </row>
    <row r="9366" spans="8:9" x14ac:dyDescent="0.2">
      <c r="H9366" s="1"/>
      <c r="I9366" s="1"/>
    </row>
    <row r="9367" spans="8:9" x14ac:dyDescent="0.2">
      <c r="H9367" s="1"/>
      <c r="I9367" s="1"/>
    </row>
    <row r="9368" spans="8:9" x14ac:dyDescent="0.2">
      <c r="H9368" s="1"/>
      <c r="I9368" s="1"/>
    </row>
    <row r="9369" spans="8:9" x14ac:dyDescent="0.2">
      <c r="H9369" s="1"/>
      <c r="I9369" s="1"/>
    </row>
    <row r="9370" spans="8:9" x14ac:dyDescent="0.2">
      <c r="H9370" s="1"/>
      <c r="I9370" s="1"/>
    </row>
    <row r="9371" spans="8:9" x14ac:dyDescent="0.2">
      <c r="H9371" s="1"/>
      <c r="I9371" s="1"/>
    </row>
    <row r="9372" spans="8:9" x14ac:dyDescent="0.2">
      <c r="H9372" s="1"/>
      <c r="I9372" s="1"/>
    </row>
    <row r="9373" spans="8:9" x14ac:dyDescent="0.2">
      <c r="H9373" s="1"/>
      <c r="I9373" s="1"/>
    </row>
    <row r="9374" spans="8:9" x14ac:dyDescent="0.2">
      <c r="H9374" s="1"/>
      <c r="I9374" s="1"/>
    </row>
    <row r="9375" spans="8:9" x14ac:dyDescent="0.2">
      <c r="H9375" s="1"/>
      <c r="I9375" s="1"/>
    </row>
    <row r="9376" spans="8:9" x14ac:dyDescent="0.2">
      <c r="H9376" s="1"/>
      <c r="I9376" s="1"/>
    </row>
    <row r="9377" spans="8:9" x14ac:dyDescent="0.2">
      <c r="H9377" s="1"/>
      <c r="I9377" s="1"/>
    </row>
    <row r="9378" spans="8:9" x14ac:dyDescent="0.2">
      <c r="H9378" s="1"/>
      <c r="I9378" s="1"/>
    </row>
    <row r="9379" spans="8:9" x14ac:dyDescent="0.2">
      <c r="H9379" s="1"/>
      <c r="I9379" s="1"/>
    </row>
    <row r="9380" spans="8:9" x14ac:dyDescent="0.2">
      <c r="H9380" s="1"/>
      <c r="I9380" s="1"/>
    </row>
    <row r="9381" spans="8:9" x14ac:dyDescent="0.2">
      <c r="H9381" s="1"/>
      <c r="I9381" s="1"/>
    </row>
    <row r="9382" spans="8:9" x14ac:dyDescent="0.2">
      <c r="H9382" s="1"/>
      <c r="I9382" s="1"/>
    </row>
    <row r="9383" spans="8:9" x14ac:dyDescent="0.2">
      <c r="H9383" s="1"/>
      <c r="I9383" s="1"/>
    </row>
    <row r="9384" spans="8:9" x14ac:dyDescent="0.2">
      <c r="H9384" s="1"/>
      <c r="I9384" s="1"/>
    </row>
    <row r="9385" spans="8:9" x14ac:dyDescent="0.2">
      <c r="H9385" s="1"/>
      <c r="I9385" s="1"/>
    </row>
    <row r="9386" spans="8:9" x14ac:dyDescent="0.2">
      <c r="H9386" s="1"/>
      <c r="I9386" s="1"/>
    </row>
    <row r="9387" spans="8:9" x14ac:dyDescent="0.2">
      <c r="H9387" s="1"/>
      <c r="I9387" s="1"/>
    </row>
    <row r="9388" spans="8:9" x14ac:dyDescent="0.2">
      <c r="H9388" s="1"/>
      <c r="I9388" s="1"/>
    </row>
    <row r="9389" spans="8:9" x14ac:dyDescent="0.2">
      <c r="H9389" s="1"/>
      <c r="I9389" s="1"/>
    </row>
    <row r="9390" spans="8:9" x14ac:dyDescent="0.2">
      <c r="H9390" s="1"/>
      <c r="I9390" s="1"/>
    </row>
    <row r="9391" spans="8:9" x14ac:dyDescent="0.2">
      <c r="H9391" s="1"/>
      <c r="I9391" s="1"/>
    </row>
    <row r="9392" spans="8:9" x14ac:dyDescent="0.2">
      <c r="H9392" s="1"/>
      <c r="I9392" s="1"/>
    </row>
    <row r="9393" spans="8:9" x14ac:dyDescent="0.2">
      <c r="H9393" s="1"/>
      <c r="I9393" s="1"/>
    </row>
    <row r="9394" spans="8:9" x14ac:dyDescent="0.2">
      <c r="H9394" s="1"/>
      <c r="I9394" s="1"/>
    </row>
    <row r="9395" spans="8:9" x14ac:dyDescent="0.2">
      <c r="H9395" s="1"/>
      <c r="I9395" s="1"/>
    </row>
    <row r="9396" spans="8:9" x14ac:dyDescent="0.2">
      <c r="H9396" s="1"/>
      <c r="I9396" s="1"/>
    </row>
    <row r="9397" spans="8:9" x14ac:dyDescent="0.2">
      <c r="H9397" s="1"/>
      <c r="I9397" s="1"/>
    </row>
    <row r="9398" spans="8:9" x14ac:dyDescent="0.2">
      <c r="H9398" s="1"/>
      <c r="I9398" s="1"/>
    </row>
    <row r="9399" spans="8:9" x14ac:dyDescent="0.2">
      <c r="H9399" s="1"/>
      <c r="I9399" s="1"/>
    </row>
    <row r="9400" spans="8:9" x14ac:dyDescent="0.2">
      <c r="H9400" s="1"/>
      <c r="I9400" s="1"/>
    </row>
    <row r="9401" spans="8:9" x14ac:dyDescent="0.2">
      <c r="H9401" s="1"/>
      <c r="I9401" s="1"/>
    </row>
    <row r="9402" spans="8:9" x14ac:dyDescent="0.2">
      <c r="H9402" s="1"/>
      <c r="I9402" s="1"/>
    </row>
    <row r="9403" spans="8:9" x14ac:dyDescent="0.2">
      <c r="H9403" s="1"/>
      <c r="I9403" s="1"/>
    </row>
    <row r="9404" spans="8:9" x14ac:dyDescent="0.2">
      <c r="H9404" s="1"/>
      <c r="I9404" s="1"/>
    </row>
    <row r="9405" spans="8:9" x14ac:dyDescent="0.2">
      <c r="H9405" s="1"/>
      <c r="I9405" s="1"/>
    </row>
    <row r="9406" spans="8:9" x14ac:dyDescent="0.2">
      <c r="H9406" s="1"/>
      <c r="I9406" s="1"/>
    </row>
    <row r="9407" spans="8:9" x14ac:dyDescent="0.2">
      <c r="H9407" s="1"/>
      <c r="I9407" s="1"/>
    </row>
    <row r="9408" spans="8:9" x14ac:dyDescent="0.2">
      <c r="H9408" s="1"/>
      <c r="I9408" s="1"/>
    </row>
    <row r="9409" spans="8:9" x14ac:dyDescent="0.2">
      <c r="H9409" s="1"/>
      <c r="I9409" s="1"/>
    </row>
    <row r="9410" spans="8:9" x14ac:dyDescent="0.2">
      <c r="H9410" s="1"/>
      <c r="I9410" s="1"/>
    </row>
    <row r="9411" spans="8:9" x14ac:dyDescent="0.2">
      <c r="H9411" s="1"/>
      <c r="I9411" s="1"/>
    </row>
    <row r="9412" spans="8:9" x14ac:dyDescent="0.2">
      <c r="H9412" s="1"/>
      <c r="I9412" s="1"/>
    </row>
    <row r="9413" spans="8:9" x14ac:dyDescent="0.2">
      <c r="H9413" s="1"/>
      <c r="I9413" s="1"/>
    </row>
    <row r="9414" spans="8:9" x14ac:dyDescent="0.2">
      <c r="H9414" s="1"/>
      <c r="I9414" s="1"/>
    </row>
    <row r="9415" spans="8:9" x14ac:dyDescent="0.2">
      <c r="H9415" s="1"/>
      <c r="I9415" s="1"/>
    </row>
    <row r="9416" spans="8:9" x14ac:dyDescent="0.2">
      <c r="H9416" s="1"/>
      <c r="I9416" s="1"/>
    </row>
    <row r="9417" spans="8:9" x14ac:dyDescent="0.2">
      <c r="H9417" s="1"/>
      <c r="I9417" s="1"/>
    </row>
    <row r="9418" spans="8:9" x14ac:dyDescent="0.2">
      <c r="H9418" s="1"/>
      <c r="I9418" s="1"/>
    </row>
    <row r="9419" spans="8:9" x14ac:dyDescent="0.2">
      <c r="H9419" s="1"/>
      <c r="I9419" s="1"/>
    </row>
    <row r="9420" spans="8:9" x14ac:dyDescent="0.2">
      <c r="H9420" s="1"/>
      <c r="I9420" s="1"/>
    </row>
    <row r="9421" spans="8:9" x14ac:dyDescent="0.2">
      <c r="H9421" s="1"/>
      <c r="I9421" s="1"/>
    </row>
    <row r="9422" spans="8:9" x14ac:dyDescent="0.2">
      <c r="H9422" s="1"/>
      <c r="I9422" s="1"/>
    </row>
    <row r="9423" spans="8:9" x14ac:dyDescent="0.2">
      <c r="H9423" s="1"/>
      <c r="I9423" s="1"/>
    </row>
    <row r="9424" spans="8:9" x14ac:dyDescent="0.2">
      <c r="H9424" s="1"/>
      <c r="I9424" s="1"/>
    </row>
    <row r="9425" spans="8:9" x14ac:dyDescent="0.2">
      <c r="H9425" s="1"/>
      <c r="I9425" s="1"/>
    </row>
    <row r="9426" spans="8:9" x14ac:dyDescent="0.2">
      <c r="H9426" s="1"/>
      <c r="I9426" s="1"/>
    </row>
    <row r="9427" spans="8:9" x14ac:dyDescent="0.2">
      <c r="H9427" s="1"/>
      <c r="I9427" s="1"/>
    </row>
    <row r="9428" spans="8:9" x14ac:dyDescent="0.2">
      <c r="H9428" s="1"/>
      <c r="I9428" s="1"/>
    </row>
    <row r="9429" spans="8:9" x14ac:dyDescent="0.2">
      <c r="H9429" s="1"/>
      <c r="I9429" s="1"/>
    </row>
    <row r="9430" spans="8:9" x14ac:dyDescent="0.2">
      <c r="H9430" s="1"/>
      <c r="I9430" s="1"/>
    </row>
    <row r="9431" spans="8:9" x14ac:dyDescent="0.2">
      <c r="H9431" s="1"/>
      <c r="I9431" s="1"/>
    </row>
    <row r="9432" spans="8:9" x14ac:dyDescent="0.2">
      <c r="H9432" s="1"/>
      <c r="I9432" s="1"/>
    </row>
    <row r="9433" spans="8:9" x14ac:dyDescent="0.2">
      <c r="H9433" s="1"/>
      <c r="I9433" s="1"/>
    </row>
    <row r="9434" spans="8:9" x14ac:dyDescent="0.2">
      <c r="H9434" s="1"/>
      <c r="I9434" s="1"/>
    </row>
    <row r="9435" spans="8:9" x14ac:dyDescent="0.2">
      <c r="H9435" s="1"/>
      <c r="I9435" s="1"/>
    </row>
    <row r="9436" spans="8:9" x14ac:dyDescent="0.2">
      <c r="H9436" s="1"/>
      <c r="I9436" s="1"/>
    </row>
    <row r="9437" spans="8:9" x14ac:dyDescent="0.2">
      <c r="H9437" s="1"/>
      <c r="I9437" s="1"/>
    </row>
    <row r="9438" spans="8:9" x14ac:dyDescent="0.2">
      <c r="H9438" s="1"/>
      <c r="I9438" s="1"/>
    </row>
    <row r="9439" spans="8:9" x14ac:dyDescent="0.2">
      <c r="H9439" s="1"/>
      <c r="I9439" s="1"/>
    </row>
    <row r="9440" spans="8:9" x14ac:dyDescent="0.2">
      <c r="H9440" s="1"/>
      <c r="I9440" s="1"/>
    </row>
    <row r="9441" spans="8:9" x14ac:dyDescent="0.2">
      <c r="H9441" s="1"/>
      <c r="I9441" s="1"/>
    </row>
    <row r="9442" spans="8:9" x14ac:dyDescent="0.2">
      <c r="H9442" s="1"/>
      <c r="I9442" s="1"/>
    </row>
    <row r="9443" spans="8:9" x14ac:dyDescent="0.2">
      <c r="H9443" s="1"/>
      <c r="I9443" s="1"/>
    </row>
    <row r="9444" spans="8:9" x14ac:dyDescent="0.2">
      <c r="H9444" s="1"/>
      <c r="I9444" s="1"/>
    </row>
    <row r="9445" spans="8:9" x14ac:dyDescent="0.2">
      <c r="H9445" s="1"/>
      <c r="I9445" s="1"/>
    </row>
    <row r="9446" spans="8:9" x14ac:dyDescent="0.2">
      <c r="H9446" s="1"/>
      <c r="I9446" s="1"/>
    </row>
    <row r="9447" spans="8:9" x14ac:dyDescent="0.2">
      <c r="H9447" s="1"/>
      <c r="I9447" s="1"/>
    </row>
    <row r="9448" spans="8:9" x14ac:dyDescent="0.2">
      <c r="H9448" s="1"/>
      <c r="I9448" s="1"/>
    </row>
    <row r="9449" spans="8:9" x14ac:dyDescent="0.2">
      <c r="H9449" s="1"/>
      <c r="I9449" s="1"/>
    </row>
    <row r="9450" spans="8:9" x14ac:dyDescent="0.2">
      <c r="H9450" s="1"/>
      <c r="I9450" s="1"/>
    </row>
    <row r="9451" spans="8:9" x14ac:dyDescent="0.2">
      <c r="H9451" s="1"/>
      <c r="I9451" s="1"/>
    </row>
    <row r="9452" spans="8:9" x14ac:dyDescent="0.2">
      <c r="H9452" s="1"/>
      <c r="I9452" s="1"/>
    </row>
    <row r="9453" spans="8:9" x14ac:dyDescent="0.2">
      <c r="H9453" s="1"/>
      <c r="I9453" s="1"/>
    </row>
    <row r="9454" spans="8:9" x14ac:dyDescent="0.2">
      <c r="H9454" s="1"/>
      <c r="I9454" s="1"/>
    </row>
    <row r="9455" spans="8:9" x14ac:dyDescent="0.2">
      <c r="H9455" s="1"/>
      <c r="I9455" s="1"/>
    </row>
    <row r="9456" spans="8:9" x14ac:dyDescent="0.2">
      <c r="H9456" s="1"/>
      <c r="I9456" s="1"/>
    </row>
    <row r="9457" spans="8:9" x14ac:dyDescent="0.2">
      <c r="H9457" s="1"/>
      <c r="I9457" s="1"/>
    </row>
    <row r="9458" spans="8:9" x14ac:dyDescent="0.2">
      <c r="H9458" s="1"/>
      <c r="I9458" s="1"/>
    </row>
    <row r="9459" spans="8:9" x14ac:dyDescent="0.2">
      <c r="H9459" s="1"/>
      <c r="I9459" s="1"/>
    </row>
    <row r="9460" spans="8:9" x14ac:dyDescent="0.2">
      <c r="H9460" s="1"/>
      <c r="I9460" s="1"/>
    </row>
    <row r="9461" spans="8:9" x14ac:dyDescent="0.2">
      <c r="H9461" s="1"/>
      <c r="I9461" s="1"/>
    </row>
    <row r="9462" spans="8:9" x14ac:dyDescent="0.2">
      <c r="H9462" s="1"/>
      <c r="I9462" s="1"/>
    </row>
    <row r="9463" spans="8:9" x14ac:dyDescent="0.2">
      <c r="H9463" s="1"/>
      <c r="I9463" s="1"/>
    </row>
    <row r="9464" spans="8:9" x14ac:dyDescent="0.2">
      <c r="H9464" s="1"/>
      <c r="I9464" s="1"/>
    </row>
    <row r="9465" spans="8:9" x14ac:dyDescent="0.2">
      <c r="H9465" s="1"/>
      <c r="I9465" s="1"/>
    </row>
    <row r="9466" spans="8:9" x14ac:dyDescent="0.2">
      <c r="H9466" s="1"/>
      <c r="I9466" s="1"/>
    </row>
    <row r="9467" spans="8:9" x14ac:dyDescent="0.2">
      <c r="H9467" s="1"/>
      <c r="I9467" s="1"/>
    </row>
    <row r="9468" spans="8:9" x14ac:dyDescent="0.2">
      <c r="H9468" s="1"/>
      <c r="I9468" s="1"/>
    </row>
    <row r="9469" spans="8:9" x14ac:dyDescent="0.2">
      <c r="H9469" s="1"/>
      <c r="I9469" s="1"/>
    </row>
    <row r="9470" spans="8:9" x14ac:dyDescent="0.2">
      <c r="H9470" s="1"/>
      <c r="I9470" s="1"/>
    </row>
    <row r="9471" spans="8:9" x14ac:dyDescent="0.2">
      <c r="H9471" s="1"/>
      <c r="I9471" s="1"/>
    </row>
    <row r="9472" spans="8:9" x14ac:dyDescent="0.2">
      <c r="H9472" s="1"/>
      <c r="I9472" s="1"/>
    </row>
    <row r="9473" spans="8:9" x14ac:dyDescent="0.2">
      <c r="H9473" s="1"/>
      <c r="I9473" s="1"/>
    </row>
    <row r="9474" spans="8:9" x14ac:dyDescent="0.2">
      <c r="H9474" s="1"/>
      <c r="I9474" s="1"/>
    </row>
    <row r="9475" spans="8:9" x14ac:dyDescent="0.2">
      <c r="H9475" s="1"/>
      <c r="I9475" s="1"/>
    </row>
    <row r="9476" spans="8:9" x14ac:dyDescent="0.2">
      <c r="H9476" s="1"/>
      <c r="I9476" s="1"/>
    </row>
    <row r="9477" spans="8:9" x14ac:dyDescent="0.2">
      <c r="H9477" s="1"/>
      <c r="I9477" s="1"/>
    </row>
    <row r="9478" spans="8:9" x14ac:dyDescent="0.2">
      <c r="H9478" s="1"/>
      <c r="I9478" s="1"/>
    </row>
    <row r="9479" spans="8:9" x14ac:dyDescent="0.2">
      <c r="H9479" s="1"/>
      <c r="I9479" s="1"/>
    </row>
    <row r="9480" spans="8:9" x14ac:dyDescent="0.2">
      <c r="H9480" s="1"/>
      <c r="I9480" s="1"/>
    </row>
    <row r="9481" spans="8:9" x14ac:dyDescent="0.2">
      <c r="H9481" s="1"/>
      <c r="I9481" s="1"/>
    </row>
    <row r="9482" spans="8:9" x14ac:dyDescent="0.2">
      <c r="H9482" s="1"/>
      <c r="I9482" s="1"/>
    </row>
    <row r="9483" spans="8:9" x14ac:dyDescent="0.2">
      <c r="H9483" s="1"/>
      <c r="I9483" s="1"/>
    </row>
    <row r="9484" spans="8:9" x14ac:dyDescent="0.2">
      <c r="H9484" s="1"/>
      <c r="I9484" s="1"/>
    </row>
    <row r="9485" spans="8:9" x14ac:dyDescent="0.2">
      <c r="H9485" s="1"/>
      <c r="I9485" s="1"/>
    </row>
    <row r="9486" spans="8:9" x14ac:dyDescent="0.2">
      <c r="H9486" s="1"/>
      <c r="I9486" s="1"/>
    </row>
    <row r="9487" spans="8:9" x14ac:dyDescent="0.2">
      <c r="H9487" s="1"/>
      <c r="I9487" s="1"/>
    </row>
    <row r="9488" spans="8:9" x14ac:dyDescent="0.2">
      <c r="H9488" s="1"/>
      <c r="I9488" s="1"/>
    </row>
    <row r="9489" spans="8:9" x14ac:dyDescent="0.2">
      <c r="H9489" s="1"/>
      <c r="I9489" s="1"/>
    </row>
    <row r="9490" spans="8:9" x14ac:dyDescent="0.2">
      <c r="H9490" s="1"/>
      <c r="I9490" s="1"/>
    </row>
    <row r="9491" spans="8:9" x14ac:dyDescent="0.2">
      <c r="H9491" s="1"/>
      <c r="I9491" s="1"/>
    </row>
    <row r="9492" spans="8:9" x14ac:dyDescent="0.2">
      <c r="H9492" s="1"/>
      <c r="I9492" s="1"/>
    </row>
    <row r="9493" spans="8:9" x14ac:dyDescent="0.2">
      <c r="H9493" s="1"/>
      <c r="I9493" s="1"/>
    </row>
    <row r="9494" spans="8:9" x14ac:dyDescent="0.2">
      <c r="H9494" s="1"/>
      <c r="I9494" s="1"/>
    </row>
    <row r="9495" spans="8:9" x14ac:dyDescent="0.2">
      <c r="H9495" s="1"/>
      <c r="I9495" s="1"/>
    </row>
    <row r="9496" spans="8:9" x14ac:dyDescent="0.2">
      <c r="H9496" s="1"/>
      <c r="I9496" s="1"/>
    </row>
    <row r="9497" spans="8:9" x14ac:dyDescent="0.2">
      <c r="H9497" s="1"/>
      <c r="I9497" s="1"/>
    </row>
    <row r="9498" spans="8:9" x14ac:dyDescent="0.2">
      <c r="H9498" s="1"/>
      <c r="I9498" s="1"/>
    </row>
    <row r="9499" spans="8:9" x14ac:dyDescent="0.2">
      <c r="H9499" s="1"/>
      <c r="I9499" s="1"/>
    </row>
    <row r="9500" spans="8:9" x14ac:dyDescent="0.2">
      <c r="H9500" s="1"/>
      <c r="I9500" s="1"/>
    </row>
    <row r="9501" spans="8:9" x14ac:dyDescent="0.2">
      <c r="H9501" s="1"/>
      <c r="I9501" s="1"/>
    </row>
    <row r="9502" spans="8:9" x14ac:dyDescent="0.2">
      <c r="H9502" s="1"/>
      <c r="I9502" s="1"/>
    </row>
    <row r="9503" spans="8:9" x14ac:dyDescent="0.2">
      <c r="H9503" s="1"/>
      <c r="I9503" s="1"/>
    </row>
    <row r="9504" spans="8:9" x14ac:dyDescent="0.2">
      <c r="H9504" s="1"/>
      <c r="I9504" s="1"/>
    </row>
    <row r="9505" spans="8:9" x14ac:dyDescent="0.2">
      <c r="H9505" s="1"/>
      <c r="I9505" s="1"/>
    </row>
    <row r="9506" spans="8:9" x14ac:dyDescent="0.2">
      <c r="H9506" s="1"/>
      <c r="I9506" s="1"/>
    </row>
    <row r="9507" spans="8:9" x14ac:dyDescent="0.2">
      <c r="H9507" s="1"/>
      <c r="I9507" s="1"/>
    </row>
    <row r="9508" spans="8:9" x14ac:dyDescent="0.2">
      <c r="H9508" s="1"/>
      <c r="I9508" s="1"/>
    </row>
    <row r="9509" spans="8:9" x14ac:dyDescent="0.2">
      <c r="H9509" s="1"/>
      <c r="I9509" s="1"/>
    </row>
    <row r="9510" spans="8:9" x14ac:dyDescent="0.2">
      <c r="H9510" s="1"/>
      <c r="I9510" s="1"/>
    </row>
    <row r="9511" spans="8:9" x14ac:dyDescent="0.2">
      <c r="H9511" s="1"/>
      <c r="I9511" s="1"/>
    </row>
    <row r="9512" spans="8:9" x14ac:dyDescent="0.2">
      <c r="H9512" s="1"/>
      <c r="I9512" s="1"/>
    </row>
    <row r="9513" spans="8:9" x14ac:dyDescent="0.2">
      <c r="H9513" s="1"/>
      <c r="I9513" s="1"/>
    </row>
    <row r="9514" spans="8:9" x14ac:dyDescent="0.2">
      <c r="H9514" s="1"/>
      <c r="I9514" s="1"/>
    </row>
    <row r="9515" spans="8:9" x14ac:dyDescent="0.2">
      <c r="H9515" s="1"/>
      <c r="I9515" s="1"/>
    </row>
    <row r="9516" spans="8:9" x14ac:dyDescent="0.2">
      <c r="H9516" s="1"/>
      <c r="I9516" s="1"/>
    </row>
    <row r="9517" spans="8:9" x14ac:dyDescent="0.2">
      <c r="H9517" s="1"/>
      <c r="I9517" s="1"/>
    </row>
    <row r="9518" spans="8:9" x14ac:dyDescent="0.2">
      <c r="H9518" s="1"/>
      <c r="I9518" s="1"/>
    </row>
    <row r="9519" spans="8:9" x14ac:dyDescent="0.2">
      <c r="H9519" s="1"/>
      <c r="I9519" s="1"/>
    </row>
    <row r="9520" spans="8:9" x14ac:dyDescent="0.2">
      <c r="H9520" s="1"/>
      <c r="I9520" s="1"/>
    </row>
    <row r="9521" spans="8:9" x14ac:dyDescent="0.2">
      <c r="H9521" s="1"/>
      <c r="I9521" s="1"/>
    </row>
    <row r="9522" spans="8:9" x14ac:dyDescent="0.2">
      <c r="H9522" s="1"/>
      <c r="I9522" s="1"/>
    </row>
    <row r="9523" spans="8:9" x14ac:dyDescent="0.2">
      <c r="H9523" s="1"/>
      <c r="I9523" s="1"/>
    </row>
    <row r="9524" spans="8:9" x14ac:dyDescent="0.2">
      <c r="H9524" s="1"/>
      <c r="I9524" s="1"/>
    </row>
    <row r="9525" spans="8:9" x14ac:dyDescent="0.2">
      <c r="H9525" s="1"/>
      <c r="I9525" s="1"/>
    </row>
    <row r="9526" spans="8:9" x14ac:dyDescent="0.2">
      <c r="H9526" s="1"/>
      <c r="I9526" s="1"/>
    </row>
    <row r="9527" spans="8:9" x14ac:dyDescent="0.2">
      <c r="H9527" s="1"/>
      <c r="I9527" s="1"/>
    </row>
    <row r="9528" spans="8:9" x14ac:dyDescent="0.2">
      <c r="H9528" s="1"/>
      <c r="I9528" s="1"/>
    </row>
    <row r="9529" spans="8:9" x14ac:dyDescent="0.2">
      <c r="H9529" s="1"/>
      <c r="I9529" s="1"/>
    </row>
    <row r="9530" spans="8:9" x14ac:dyDescent="0.2">
      <c r="H9530" s="1"/>
      <c r="I9530" s="1"/>
    </row>
    <row r="9531" spans="8:9" x14ac:dyDescent="0.2">
      <c r="H9531" s="1"/>
      <c r="I9531" s="1"/>
    </row>
    <row r="9532" spans="8:9" x14ac:dyDescent="0.2">
      <c r="H9532" s="1"/>
      <c r="I9532" s="1"/>
    </row>
    <row r="9533" spans="8:9" x14ac:dyDescent="0.2">
      <c r="H9533" s="1"/>
      <c r="I9533" s="1"/>
    </row>
    <row r="9534" spans="8:9" x14ac:dyDescent="0.2">
      <c r="H9534" s="1"/>
      <c r="I9534" s="1"/>
    </row>
    <row r="9535" spans="8:9" x14ac:dyDescent="0.2">
      <c r="H9535" s="1"/>
      <c r="I9535" s="1"/>
    </row>
    <row r="9536" spans="8:9" x14ac:dyDescent="0.2">
      <c r="H9536" s="1"/>
      <c r="I9536" s="1"/>
    </row>
    <row r="9537" spans="8:9" x14ac:dyDescent="0.2">
      <c r="H9537" s="1"/>
      <c r="I9537" s="1"/>
    </row>
    <row r="9538" spans="8:9" x14ac:dyDescent="0.2">
      <c r="H9538" s="1"/>
      <c r="I9538" s="1"/>
    </row>
    <row r="9539" spans="8:9" x14ac:dyDescent="0.2">
      <c r="H9539" s="1"/>
      <c r="I9539" s="1"/>
    </row>
    <row r="9540" spans="8:9" x14ac:dyDescent="0.2">
      <c r="H9540" s="1"/>
      <c r="I9540" s="1"/>
    </row>
    <row r="9541" spans="8:9" x14ac:dyDescent="0.2">
      <c r="H9541" s="1"/>
      <c r="I9541" s="1"/>
    </row>
    <row r="9542" spans="8:9" x14ac:dyDescent="0.2">
      <c r="H9542" s="1"/>
      <c r="I9542" s="1"/>
    </row>
    <row r="9543" spans="8:9" x14ac:dyDescent="0.2">
      <c r="H9543" s="1"/>
      <c r="I9543" s="1"/>
    </row>
    <row r="9544" spans="8:9" x14ac:dyDescent="0.2">
      <c r="H9544" s="1"/>
      <c r="I9544" s="1"/>
    </row>
    <row r="9545" spans="8:9" x14ac:dyDescent="0.2">
      <c r="H9545" s="1"/>
      <c r="I9545" s="1"/>
    </row>
    <row r="9546" spans="8:9" x14ac:dyDescent="0.2">
      <c r="H9546" s="1"/>
      <c r="I9546" s="1"/>
    </row>
    <row r="9547" spans="8:9" x14ac:dyDescent="0.2">
      <c r="H9547" s="1"/>
      <c r="I9547" s="1"/>
    </row>
    <row r="9548" spans="8:9" x14ac:dyDescent="0.2">
      <c r="H9548" s="1"/>
      <c r="I9548" s="1"/>
    </row>
    <row r="9549" spans="8:9" x14ac:dyDescent="0.2">
      <c r="H9549" s="1"/>
      <c r="I9549" s="1"/>
    </row>
    <row r="9550" spans="8:9" x14ac:dyDescent="0.2">
      <c r="H9550" s="1"/>
      <c r="I9550" s="1"/>
    </row>
    <row r="9551" spans="8:9" x14ac:dyDescent="0.2">
      <c r="H9551" s="1"/>
      <c r="I9551" s="1"/>
    </row>
    <row r="9552" spans="8:9" x14ac:dyDescent="0.2">
      <c r="H9552" s="1"/>
      <c r="I9552" s="1"/>
    </row>
    <row r="9553" spans="8:9" x14ac:dyDescent="0.2">
      <c r="H9553" s="1"/>
      <c r="I9553" s="1"/>
    </row>
    <row r="9554" spans="8:9" x14ac:dyDescent="0.2">
      <c r="H9554" s="1"/>
      <c r="I9554" s="1"/>
    </row>
    <row r="9555" spans="8:9" x14ac:dyDescent="0.2">
      <c r="H9555" s="1"/>
      <c r="I9555" s="1"/>
    </row>
    <row r="9556" spans="8:9" x14ac:dyDescent="0.2">
      <c r="H9556" s="1"/>
      <c r="I9556" s="1"/>
    </row>
    <row r="9557" spans="8:9" x14ac:dyDescent="0.2">
      <c r="H9557" s="1"/>
      <c r="I9557" s="1"/>
    </row>
    <row r="9558" spans="8:9" x14ac:dyDescent="0.2">
      <c r="H9558" s="1"/>
      <c r="I9558" s="1"/>
    </row>
    <row r="9559" spans="8:9" x14ac:dyDescent="0.2">
      <c r="H9559" s="1"/>
      <c r="I9559" s="1"/>
    </row>
    <row r="9560" spans="8:9" x14ac:dyDescent="0.2">
      <c r="H9560" s="1"/>
      <c r="I9560" s="1"/>
    </row>
    <row r="9561" spans="8:9" x14ac:dyDescent="0.2">
      <c r="H9561" s="1"/>
      <c r="I9561" s="1"/>
    </row>
    <row r="9562" spans="8:9" x14ac:dyDescent="0.2">
      <c r="H9562" s="1"/>
      <c r="I9562" s="1"/>
    </row>
    <row r="9563" spans="8:9" x14ac:dyDescent="0.2">
      <c r="H9563" s="1"/>
      <c r="I9563" s="1"/>
    </row>
    <row r="9564" spans="8:9" x14ac:dyDescent="0.2">
      <c r="H9564" s="1"/>
      <c r="I9564" s="1"/>
    </row>
    <row r="9565" spans="8:9" x14ac:dyDescent="0.2">
      <c r="H9565" s="1"/>
      <c r="I9565" s="1"/>
    </row>
    <row r="9566" spans="8:9" x14ac:dyDescent="0.2">
      <c r="H9566" s="1"/>
      <c r="I9566" s="1"/>
    </row>
    <row r="9567" spans="8:9" x14ac:dyDescent="0.2">
      <c r="H9567" s="1"/>
      <c r="I9567" s="1"/>
    </row>
    <row r="9568" spans="8:9" x14ac:dyDescent="0.2">
      <c r="H9568" s="1"/>
      <c r="I9568" s="1"/>
    </row>
    <row r="9569" spans="8:9" x14ac:dyDescent="0.2">
      <c r="H9569" s="1"/>
      <c r="I9569" s="1"/>
    </row>
    <row r="9570" spans="8:9" x14ac:dyDescent="0.2">
      <c r="H9570" s="1"/>
      <c r="I9570" s="1"/>
    </row>
    <row r="9571" spans="8:9" x14ac:dyDescent="0.2">
      <c r="H9571" s="1"/>
      <c r="I9571" s="1"/>
    </row>
    <row r="9572" spans="8:9" x14ac:dyDescent="0.2">
      <c r="H9572" s="1"/>
      <c r="I9572" s="1"/>
    </row>
    <row r="9573" spans="8:9" x14ac:dyDescent="0.2">
      <c r="H9573" s="1"/>
      <c r="I9573" s="1"/>
    </row>
    <row r="9574" spans="8:9" x14ac:dyDescent="0.2">
      <c r="H9574" s="1"/>
      <c r="I9574" s="1"/>
    </row>
    <row r="9575" spans="8:9" x14ac:dyDescent="0.2">
      <c r="H9575" s="1"/>
      <c r="I9575" s="1"/>
    </row>
    <row r="9576" spans="8:9" x14ac:dyDescent="0.2">
      <c r="H9576" s="1"/>
      <c r="I9576" s="1"/>
    </row>
    <row r="9577" spans="8:9" x14ac:dyDescent="0.2">
      <c r="H9577" s="1"/>
      <c r="I9577" s="1"/>
    </row>
    <row r="9578" spans="8:9" x14ac:dyDescent="0.2">
      <c r="H9578" s="1"/>
      <c r="I9578" s="1"/>
    </row>
    <row r="9579" spans="8:9" x14ac:dyDescent="0.2">
      <c r="H9579" s="1"/>
      <c r="I9579" s="1"/>
    </row>
    <row r="9580" spans="8:9" x14ac:dyDescent="0.2">
      <c r="H9580" s="1"/>
      <c r="I9580" s="1"/>
    </row>
    <row r="9581" spans="8:9" x14ac:dyDescent="0.2">
      <c r="H9581" s="1"/>
      <c r="I9581" s="1"/>
    </row>
    <row r="9582" spans="8:9" x14ac:dyDescent="0.2">
      <c r="H9582" s="1"/>
      <c r="I9582" s="1"/>
    </row>
    <row r="9583" spans="8:9" x14ac:dyDescent="0.2">
      <c r="H9583" s="1"/>
      <c r="I9583" s="1"/>
    </row>
    <row r="9584" spans="8:9" x14ac:dyDescent="0.2">
      <c r="H9584" s="1"/>
      <c r="I9584" s="1"/>
    </row>
    <row r="9585" spans="8:9" x14ac:dyDescent="0.2">
      <c r="H9585" s="1"/>
      <c r="I9585" s="1"/>
    </row>
    <row r="9586" spans="8:9" x14ac:dyDescent="0.2">
      <c r="H9586" s="1"/>
      <c r="I9586" s="1"/>
    </row>
    <row r="9587" spans="8:9" x14ac:dyDescent="0.2">
      <c r="H9587" s="1"/>
      <c r="I9587" s="1"/>
    </row>
    <row r="9588" spans="8:9" x14ac:dyDescent="0.2">
      <c r="H9588" s="1"/>
      <c r="I9588" s="1"/>
    </row>
    <row r="9589" spans="8:9" x14ac:dyDescent="0.2">
      <c r="H9589" s="1"/>
      <c r="I9589" s="1"/>
    </row>
    <row r="9590" spans="8:9" x14ac:dyDescent="0.2">
      <c r="H9590" s="1"/>
      <c r="I9590" s="1"/>
    </row>
    <row r="9591" spans="8:9" x14ac:dyDescent="0.2">
      <c r="H9591" s="1"/>
      <c r="I9591" s="1"/>
    </row>
    <row r="9592" spans="8:9" x14ac:dyDescent="0.2">
      <c r="H9592" s="1"/>
      <c r="I9592" s="1"/>
    </row>
    <row r="9593" spans="8:9" x14ac:dyDescent="0.2">
      <c r="H9593" s="1"/>
      <c r="I9593" s="1"/>
    </row>
    <row r="9594" spans="8:9" x14ac:dyDescent="0.2">
      <c r="H9594" s="1"/>
      <c r="I9594" s="1"/>
    </row>
    <row r="9595" spans="8:9" x14ac:dyDescent="0.2">
      <c r="H9595" s="1"/>
      <c r="I9595" s="1"/>
    </row>
    <row r="9596" spans="8:9" x14ac:dyDescent="0.2">
      <c r="H9596" s="1"/>
      <c r="I9596" s="1"/>
    </row>
    <row r="9597" spans="8:9" x14ac:dyDescent="0.2">
      <c r="H9597" s="1"/>
      <c r="I9597" s="1"/>
    </row>
    <row r="9598" spans="8:9" x14ac:dyDescent="0.2">
      <c r="H9598" s="1"/>
      <c r="I9598" s="1"/>
    </row>
    <row r="9599" spans="8:9" x14ac:dyDescent="0.2">
      <c r="H9599" s="1"/>
      <c r="I9599" s="1"/>
    </row>
    <row r="9600" spans="8:9" x14ac:dyDescent="0.2">
      <c r="H9600" s="1"/>
      <c r="I9600" s="1"/>
    </row>
    <row r="9601" spans="8:9" x14ac:dyDescent="0.2">
      <c r="H9601" s="1"/>
      <c r="I9601" s="1"/>
    </row>
    <row r="9602" spans="8:9" x14ac:dyDescent="0.2">
      <c r="H9602" s="1"/>
      <c r="I9602" s="1"/>
    </row>
    <row r="9603" spans="8:9" x14ac:dyDescent="0.2">
      <c r="H9603" s="1"/>
      <c r="I9603" s="1"/>
    </row>
    <row r="9604" spans="8:9" x14ac:dyDescent="0.2">
      <c r="H9604" s="1"/>
      <c r="I9604" s="1"/>
    </row>
    <row r="9605" spans="8:9" x14ac:dyDescent="0.2">
      <c r="H9605" s="1"/>
      <c r="I9605" s="1"/>
    </row>
    <row r="9606" spans="8:9" x14ac:dyDescent="0.2">
      <c r="H9606" s="1"/>
      <c r="I9606" s="1"/>
    </row>
    <row r="9607" spans="8:9" x14ac:dyDescent="0.2">
      <c r="H9607" s="1"/>
      <c r="I9607" s="1"/>
    </row>
    <row r="9608" spans="8:9" x14ac:dyDescent="0.2">
      <c r="H9608" s="1"/>
      <c r="I9608" s="1"/>
    </row>
    <row r="9609" spans="8:9" x14ac:dyDescent="0.2">
      <c r="H9609" s="1"/>
      <c r="I9609" s="1"/>
    </row>
    <row r="9610" spans="8:9" x14ac:dyDescent="0.2">
      <c r="H9610" s="1"/>
      <c r="I9610" s="1"/>
    </row>
    <row r="9611" spans="8:9" x14ac:dyDescent="0.2">
      <c r="H9611" s="1"/>
      <c r="I9611" s="1"/>
    </row>
    <row r="9612" spans="8:9" x14ac:dyDescent="0.2">
      <c r="H9612" s="1"/>
      <c r="I9612" s="1"/>
    </row>
    <row r="9613" spans="8:9" x14ac:dyDescent="0.2">
      <c r="H9613" s="1"/>
      <c r="I9613" s="1"/>
    </row>
    <row r="9614" spans="8:9" x14ac:dyDescent="0.2">
      <c r="H9614" s="1"/>
      <c r="I9614" s="1"/>
    </row>
    <row r="9615" spans="8:9" x14ac:dyDescent="0.2">
      <c r="H9615" s="1"/>
      <c r="I9615" s="1"/>
    </row>
    <row r="9616" spans="8:9" x14ac:dyDescent="0.2">
      <c r="H9616" s="1"/>
      <c r="I9616" s="1"/>
    </row>
    <row r="9617" spans="8:9" x14ac:dyDescent="0.2">
      <c r="H9617" s="1"/>
      <c r="I9617" s="1"/>
    </row>
    <row r="9618" spans="8:9" x14ac:dyDescent="0.2">
      <c r="H9618" s="1"/>
      <c r="I9618" s="1"/>
    </row>
    <row r="9619" spans="8:9" x14ac:dyDescent="0.2">
      <c r="H9619" s="1"/>
      <c r="I9619" s="1"/>
    </row>
    <row r="9620" spans="8:9" x14ac:dyDescent="0.2">
      <c r="H9620" s="1"/>
      <c r="I9620" s="1"/>
    </row>
    <row r="9621" spans="8:9" x14ac:dyDescent="0.2">
      <c r="H9621" s="1"/>
      <c r="I9621" s="1"/>
    </row>
    <row r="9622" spans="8:9" x14ac:dyDescent="0.2">
      <c r="H9622" s="1"/>
      <c r="I9622" s="1"/>
    </row>
    <row r="9623" spans="8:9" x14ac:dyDescent="0.2">
      <c r="H9623" s="1"/>
      <c r="I9623" s="1"/>
    </row>
    <row r="9624" spans="8:9" x14ac:dyDescent="0.2">
      <c r="H9624" s="1"/>
      <c r="I9624" s="1"/>
    </row>
    <row r="9625" spans="8:9" x14ac:dyDescent="0.2">
      <c r="H9625" s="1"/>
      <c r="I9625" s="1"/>
    </row>
    <row r="9626" spans="8:9" x14ac:dyDescent="0.2">
      <c r="H9626" s="1"/>
      <c r="I9626" s="1"/>
    </row>
    <row r="9627" spans="8:9" x14ac:dyDescent="0.2">
      <c r="H9627" s="1"/>
      <c r="I9627" s="1"/>
    </row>
    <row r="9628" spans="8:9" x14ac:dyDescent="0.2">
      <c r="H9628" s="1"/>
      <c r="I9628" s="1"/>
    </row>
    <row r="9629" spans="8:9" x14ac:dyDescent="0.2">
      <c r="H9629" s="1"/>
      <c r="I9629" s="1"/>
    </row>
    <row r="9630" spans="8:9" x14ac:dyDescent="0.2">
      <c r="H9630" s="1"/>
      <c r="I9630" s="1"/>
    </row>
    <row r="9631" spans="8:9" x14ac:dyDescent="0.2">
      <c r="H9631" s="1"/>
      <c r="I9631" s="1"/>
    </row>
    <row r="9632" spans="8:9" x14ac:dyDescent="0.2">
      <c r="H9632" s="1"/>
      <c r="I9632" s="1"/>
    </row>
    <row r="9633" spans="8:9" x14ac:dyDescent="0.2">
      <c r="H9633" s="1"/>
      <c r="I9633" s="1"/>
    </row>
    <row r="9634" spans="8:9" x14ac:dyDescent="0.2">
      <c r="H9634" s="1"/>
      <c r="I9634" s="1"/>
    </row>
    <row r="9635" spans="8:9" x14ac:dyDescent="0.2">
      <c r="H9635" s="1"/>
      <c r="I9635" s="1"/>
    </row>
    <row r="9636" spans="8:9" x14ac:dyDescent="0.2">
      <c r="H9636" s="1"/>
      <c r="I9636" s="1"/>
    </row>
    <row r="9637" spans="8:9" x14ac:dyDescent="0.2">
      <c r="H9637" s="1"/>
      <c r="I9637" s="1"/>
    </row>
    <row r="9638" spans="8:9" x14ac:dyDescent="0.2">
      <c r="H9638" s="1"/>
      <c r="I9638" s="1"/>
    </row>
    <row r="9639" spans="8:9" x14ac:dyDescent="0.2">
      <c r="H9639" s="1"/>
      <c r="I9639" s="1"/>
    </row>
    <row r="9640" spans="8:9" x14ac:dyDescent="0.2">
      <c r="H9640" s="1"/>
      <c r="I9640" s="1"/>
    </row>
    <row r="9641" spans="8:9" x14ac:dyDescent="0.2">
      <c r="H9641" s="1"/>
      <c r="I9641" s="1"/>
    </row>
    <row r="9642" spans="8:9" x14ac:dyDescent="0.2">
      <c r="H9642" s="1"/>
      <c r="I9642" s="1"/>
    </row>
    <row r="9643" spans="8:9" x14ac:dyDescent="0.2">
      <c r="H9643" s="1"/>
      <c r="I9643" s="1"/>
    </row>
    <row r="9644" spans="8:9" x14ac:dyDescent="0.2">
      <c r="H9644" s="1"/>
      <c r="I9644" s="1"/>
    </row>
    <row r="9645" spans="8:9" x14ac:dyDescent="0.2">
      <c r="H9645" s="1"/>
      <c r="I9645" s="1"/>
    </row>
    <row r="9646" spans="8:9" x14ac:dyDescent="0.2">
      <c r="H9646" s="1"/>
      <c r="I9646" s="1"/>
    </row>
    <row r="9647" spans="8:9" x14ac:dyDescent="0.2">
      <c r="H9647" s="1"/>
      <c r="I9647" s="1"/>
    </row>
    <row r="9648" spans="8:9" x14ac:dyDescent="0.2">
      <c r="H9648" s="1"/>
      <c r="I9648" s="1"/>
    </row>
    <row r="9649" spans="8:9" x14ac:dyDescent="0.2">
      <c r="H9649" s="1"/>
      <c r="I9649" s="1"/>
    </row>
    <row r="9650" spans="8:9" x14ac:dyDescent="0.2">
      <c r="H9650" s="1"/>
      <c r="I9650" s="1"/>
    </row>
    <row r="9651" spans="8:9" x14ac:dyDescent="0.2">
      <c r="H9651" s="1"/>
      <c r="I9651" s="1"/>
    </row>
    <row r="9652" spans="8:9" x14ac:dyDescent="0.2">
      <c r="H9652" s="1"/>
      <c r="I9652" s="1"/>
    </row>
    <row r="9653" spans="8:9" x14ac:dyDescent="0.2">
      <c r="H9653" s="1"/>
      <c r="I9653" s="1"/>
    </row>
    <row r="9654" spans="8:9" x14ac:dyDescent="0.2">
      <c r="H9654" s="1"/>
      <c r="I9654" s="1"/>
    </row>
    <row r="9655" spans="8:9" x14ac:dyDescent="0.2">
      <c r="H9655" s="1"/>
      <c r="I9655" s="1"/>
    </row>
    <row r="9656" spans="8:9" x14ac:dyDescent="0.2">
      <c r="H9656" s="1"/>
      <c r="I9656" s="1"/>
    </row>
    <row r="9657" spans="8:9" x14ac:dyDescent="0.2">
      <c r="H9657" s="1"/>
      <c r="I9657" s="1"/>
    </row>
    <row r="9658" spans="8:9" x14ac:dyDescent="0.2">
      <c r="H9658" s="1"/>
      <c r="I9658" s="1"/>
    </row>
    <row r="9659" spans="8:9" x14ac:dyDescent="0.2">
      <c r="H9659" s="1"/>
      <c r="I9659" s="1"/>
    </row>
    <row r="9660" spans="8:9" x14ac:dyDescent="0.2">
      <c r="H9660" s="1"/>
      <c r="I9660" s="1"/>
    </row>
    <row r="9661" spans="8:9" x14ac:dyDescent="0.2">
      <c r="H9661" s="1"/>
      <c r="I9661" s="1"/>
    </row>
    <row r="9662" spans="8:9" x14ac:dyDescent="0.2">
      <c r="H9662" s="1"/>
      <c r="I9662" s="1"/>
    </row>
    <row r="9663" spans="8:9" x14ac:dyDescent="0.2">
      <c r="H9663" s="1"/>
      <c r="I9663" s="1"/>
    </row>
    <row r="9664" spans="8:9" x14ac:dyDescent="0.2">
      <c r="H9664" s="1"/>
      <c r="I9664" s="1"/>
    </row>
    <row r="9665" spans="8:9" x14ac:dyDescent="0.2">
      <c r="H9665" s="1"/>
      <c r="I9665" s="1"/>
    </row>
    <row r="9666" spans="8:9" x14ac:dyDescent="0.2">
      <c r="H9666" s="1"/>
      <c r="I9666" s="1"/>
    </row>
    <row r="9667" spans="8:9" x14ac:dyDescent="0.2">
      <c r="H9667" s="1"/>
      <c r="I9667" s="1"/>
    </row>
    <row r="9668" spans="8:9" x14ac:dyDescent="0.2">
      <c r="H9668" s="1"/>
      <c r="I9668" s="1"/>
    </row>
    <row r="9669" spans="8:9" x14ac:dyDescent="0.2">
      <c r="H9669" s="1"/>
      <c r="I9669" s="1"/>
    </row>
    <row r="9670" spans="8:9" x14ac:dyDescent="0.2">
      <c r="H9670" s="1"/>
      <c r="I9670" s="1"/>
    </row>
    <row r="9671" spans="8:9" x14ac:dyDescent="0.2">
      <c r="H9671" s="1"/>
      <c r="I9671" s="1"/>
    </row>
    <row r="9672" spans="8:9" x14ac:dyDescent="0.2">
      <c r="H9672" s="1"/>
      <c r="I9672" s="1"/>
    </row>
    <row r="9673" spans="8:9" x14ac:dyDescent="0.2">
      <c r="H9673" s="1"/>
      <c r="I9673" s="1"/>
    </row>
    <row r="9674" spans="8:9" x14ac:dyDescent="0.2">
      <c r="H9674" s="1"/>
      <c r="I9674" s="1"/>
    </row>
    <row r="9675" spans="8:9" x14ac:dyDescent="0.2">
      <c r="H9675" s="1"/>
      <c r="I9675" s="1"/>
    </row>
    <row r="9676" spans="8:9" x14ac:dyDescent="0.2">
      <c r="H9676" s="1"/>
      <c r="I9676" s="1"/>
    </row>
    <row r="9677" spans="8:9" x14ac:dyDescent="0.2">
      <c r="H9677" s="1"/>
      <c r="I9677" s="1"/>
    </row>
    <row r="9678" spans="8:9" x14ac:dyDescent="0.2">
      <c r="H9678" s="1"/>
      <c r="I9678" s="1"/>
    </row>
    <row r="9679" spans="8:9" x14ac:dyDescent="0.2">
      <c r="H9679" s="1"/>
      <c r="I9679" s="1"/>
    </row>
    <row r="9680" spans="8:9" x14ac:dyDescent="0.2">
      <c r="H9680" s="1"/>
      <c r="I9680" s="1"/>
    </row>
    <row r="9681" spans="8:9" x14ac:dyDescent="0.2">
      <c r="H9681" s="1"/>
      <c r="I9681" s="1"/>
    </row>
    <row r="9682" spans="8:9" x14ac:dyDescent="0.2">
      <c r="H9682" s="1"/>
      <c r="I9682" s="1"/>
    </row>
    <row r="9683" spans="8:9" x14ac:dyDescent="0.2">
      <c r="H9683" s="1"/>
      <c r="I9683" s="1"/>
    </row>
    <row r="9684" spans="8:9" x14ac:dyDescent="0.2">
      <c r="H9684" s="1"/>
      <c r="I9684" s="1"/>
    </row>
    <row r="9685" spans="8:9" x14ac:dyDescent="0.2">
      <c r="H9685" s="1"/>
      <c r="I9685" s="1"/>
    </row>
    <row r="9686" spans="8:9" x14ac:dyDescent="0.2">
      <c r="H9686" s="1"/>
      <c r="I9686" s="1"/>
    </row>
    <row r="9687" spans="8:9" x14ac:dyDescent="0.2">
      <c r="H9687" s="1"/>
      <c r="I9687" s="1"/>
    </row>
    <row r="9688" spans="8:9" x14ac:dyDescent="0.2">
      <c r="H9688" s="1"/>
      <c r="I9688" s="1"/>
    </row>
    <row r="9689" spans="8:9" x14ac:dyDescent="0.2">
      <c r="H9689" s="1"/>
      <c r="I9689" s="1"/>
    </row>
    <row r="9690" spans="8:9" x14ac:dyDescent="0.2">
      <c r="H9690" s="1"/>
      <c r="I9690" s="1"/>
    </row>
    <row r="9691" spans="8:9" x14ac:dyDescent="0.2">
      <c r="H9691" s="1"/>
      <c r="I9691" s="1"/>
    </row>
    <row r="9692" spans="8:9" x14ac:dyDescent="0.2">
      <c r="H9692" s="1"/>
      <c r="I9692" s="1"/>
    </row>
    <row r="9693" spans="8:9" x14ac:dyDescent="0.2">
      <c r="H9693" s="1"/>
      <c r="I9693" s="1"/>
    </row>
    <row r="9694" spans="8:9" x14ac:dyDescent="0.2">
      <c r="H9694" s="1"/>
      <c r="I9694" s="1"/>
    </row>
    <row r="9695" spans="8:9" x14ac:dyDescent="0.2">
      <c r="H9695" s="1"/>
      <c r="I9695" s="1"/>
    </row>
    <row r="9696" spans="8:9" x14ac:dyDescent="0.2">
      <c r="H9696" s="1"/>
      <c r="I9696" s="1"/>
    </row>
    <row r="9697" spans="8:9" x14ac:dyDescent="0.2">
      <c r="H9697" s="1"/>
      <c r="I9697" s="1"/>
    </row>
    <row r="9698" spans="8:9" x14ac:dyDescent="0.2">
      <c r="H9698" s="1"/>
      <c r="I9698" s="1"/>
    </row>
    <row r="9699" spans="8:9" x14ac:dyDescent="0.2">
      <c r="H9699" s="1"/>
      <c r="I9699" s="1"/>
    </row>
    <row r="9700" spans="8:9" x14ac:dyDescent="0.2">
      <c r="H9700" s="1"/>
      <c r="I9700" s="1"/>
    </row>
    <row r="9701" spans="8:9" x14ac:dyDescent="0.2">
      <c r="H9701" s="1"/>
      <c r="I9701" s="1"/>
    </row>
    <row r="9702" spans="8:9" x14ac:dyDescent="0.2">
      <c r="H9702" s="1"/>
      <c r="I9702" s="1"/>
    </row>
    <row r="9703" spans="8:9" x14ac:dyDescent="0.2">
      <c r="H9703" s="1"/>
      <c r="I9703" s="1"/>
    </row>
    <row r="9704" spans="8:9" x14ac:dyDescent="0.2">
      <c r="H9704" s="1"/>
      <c r="I9704" s="1"/>
    </row>
    <row r="9705" spans="8:9" x14ac:dyDescent="0.2">
      <c r="H9705" s="1"/>
      <c r="I9705" s="1"/>
    </row>
    <row r="9706" spans="8:9" x14ac:dyDescent="0.2">
      <c r="H9706" s="1"/>
      <c r="I9706" s="1"/>
    </row>
    <row r="9707" spans="8:9" x14ac:dyDescent="0.2">
      <c r="H9707" s="1"/>
      <c r="I9707" s="1"/>
    </row>
    <row r="9708" spans="8:9" x14ac:dyDescent="0.2">
      <c r="H9708" s="1"/>
      <c r="I9708" s="1"/>
    </row>
    <row r="9709" spans="8:9" x14ac:dyDescent="0.2">
      <c r="H9709" s="1"/>
      <c r="I9709" s="1"/>
    </row>
    <row r="9710" spans="8:9" x14ac:dyDescent="0.2">
      <c r="H9710" s="1"/>
      <c r="I9710" s="1"/>
    </row>
    <row r="9711" spans="8:9" x14ac:dyDescent="0.2">
      <c r="H9711" s="1"/>
      <c r="I9711" s="1"/>
    </row>
    <row r="9712" spans="8:9" x14ac:dyDescent="0.2">
      <c r="H9712" s="1"/>
      <c r="I9712" s="1"/>
    </row>
    <row r="9713" spans="8:9" x14ac:dyDescent="0.2">
      <c r="H9713" s="1"/>
      <c r="I9713" s="1"/>
    </row>
    <row r="9714" spans="8:9" x14ac:dyDescent="0.2">
      <c r="H9714" s="1"/>
      <c r="I9714" s="1"/>
    </row>
    <row r="9715" spans="8:9" x14ac:dyDescent="0.2">
      <c r="H9715" s="1"/>
      <c r="I9715" s="1"/>
    </row>
    <row r="9716" spans="8:9" x14ac:dyDescent="0.2">
      <c r="H9716" s="1"/>
      <c r="I9716" s="1"/>
    </row>
    <row r="9717" spans="8:9" x14ac:dyDescent="0.2">
      <c r="H9717" s="1"/>
      <c r="I9717" s="1"/>
    </row>
    <row r="9718" spans="8:9" x14ac:dyDescent="0.2">
      <c r="H9718" s="1"/>
      <c r="I9718" s="1"/>
    </row>
    <row r="9719" spans="8:9" x14ac:dyDescent="0.2">
      <c r="H9719" s="1"/>
      <c r="I9719" s="1"/>
    </row>
    <row r="9720" spans="8:9" x14ac:dyDescent="0.2">
      <c r="H9720" s="1"/>
      <c r="I9720" s="1"/>
    </row>
    <row r="9721" spans="8:9" x14ac:dyDescent="0.2">
      <c r="H9721" s="1"/>
      <c r="I9721" s="1"/>
    </row>
    <row r="9722" spans="8:9" x14ac:dyDescent="0.2">
      <c r="H9722" s="1"/>
      <c r="I9722" s="1"/>
    </row>
    <row r="9723" spans="8:9" x14ac:dyDescent="0.2">
      <c r="H9723" s="1"/>
      <c r="I9723" s="1"/>
    </row>
    <row r="9724" spans="8:9" x14ac:dyDescent="0.2">
      <c r="H9724" s="1"/>
      <c r="I9724" s="1"/>
    </row>
    <row r="9725" spans="8:9" x14ac:dyDescent="0.2">
      <c r="H9725" s="1"/>
      <c r="I9725" s="1"/>
    </row>
    <row r="9726" spans="8:9" x14ac:dyDescent="0.2">
      <c r="H9726" s="1"/>
      <c r="I9726" s="1"/>
    </row>
    <row r="9727" spans="8:9" x14ac:dyDescent="0.2">
      <c r="H9727" s="1"/>
      <c r="I9727" s="1"/>
    </row>
    <row r="9728" spans="8:9" x14ac:dyDescent="0.2">
      <c r="H9728" s="1"/>
      <c r="I9728" s="1"/>
    </row>
    <row r="9729" spans="8:9" x14ac:dyDescent="0.2">
      <c r="H9729" s="1"/>
      <c r="I9729" s="1"/>
    </row>
    <row r="9730" spans="8:9" x14ac:dyDescent="0.2">
      <c r="H9730" s="1"/>
      <c r="I9730" s="1"/>
    </row>
    <row r="9731" spans="8:9" x14ac:dyDescent="0.2">
      <c r="H9731" s="1"/>
      <c r="I9731" s="1"/>
    </row>
    <row r="9732" spans="8:9" x14ac:dyDescent="0.2">
      <c r="H9732" s="1"/>
      <c r="I9732" s="1"/>
    </row>
    <row r="9733" spans="8:9" x14ac:dyDescent="0.2">
      <c r="H9733" s="1"/>
      <c r="I9733" s="1"/>
    </row>
    <row r="9734" spans="8:9" x14ac:dyDescent="0.2">
      <c r="H9734" s="1"/>
      <c r="I9734" s="1"/>
    </row>
    <row r="9735" spans="8:9" x14ac:dyDescent="0.2">
      <c r="H9735" s="1"/>
      <c r="I9735" s="1"/>
    </row>
    <row r="9736" spans="8:9" x14ac:dyDescent="0.2">
      <c r="H9736" s="1"/>
      <c r="I9736" s="1"/>
    </row>
    <row r="9737" spans="8:9" x14ac:dyDescent="0.2">
      <c r="H9737" s="1"/>
      <c r="I9737" s="1"/>
    </row>
    <row r="9738" spans="8:9" x14ac:dyDescent="0.2">
      <c r="H9738" s="1"/>
      <c r="I9738" s="1"/>
    </row>
    <row r="9739" spans="8:9" x14ac:dyDescent="0.2">
      <c r="H9739" s="1"/>
      <c r="I9739" s="1"/>
    </row>
    <row r="9740" spans="8:9" x14ac:dyDescent="0.2">
      <c r="H9740" s="1"/>
      <c r="I9740" s="1"/>
    </row>
    <row r="9741" spans="8:9" x14ac:dyDescent="0.2">
      <c r="H9741" s="1"/>
      <c r="I9741" s="1"/>
    </row>
    <row r="9742" spans="8:9" x14ac:dyDescent="0.2">
      <c r="H9742" s="1"/>
      <c r="I9742" s="1"/>
    </row>
    <row r="9743" spans="8:9" x14ac:dyDescent="0.2">
      <c r="H9743" s="1"/>
      <c r="I9743" s="1"/>
    </row>
    <row r="9744" spans="8:9" x14ac:dyDescent="0.2">
      <c r="H9744" s="1"/>
      <c r="I9744" s="1"/>
    </row>
    <row r="9745" spans="8:9" x14ac:dyDescent="0.2">
      <c r="H9745" s="1"/>
      <c r="I9745" s="1"/>
    </row>
    <row r="9746" spans="8:9" x14ac:dyDescent="0.2">
      <c r="H9746" s="1"/>
      <c r="I9746" s="1"/>
    </row>
    <row r="9747" spans="8:9" x14ac:dyDescent="0.2">
      <c r="H9747" s="1"/>
      <c r="I9747" s="1"/>
    </row>
    <row r="9748" spans="8:9" x14ac:dyDescent="0.2">
      <c r="H9748" s="1"/>
      <c r="I9748" s="1"/>
    </row>
    <row r="9749" spans="8:9" x14ac:dyDescent="0.2">
      <c r="H9749" s="1"/>
      <c r="I9749" s="1"/>
    </row>
    <row r="9750" spans="8:9" x14ac:dyDescent="0.2">
      <c r="H9750" s="1"/>
      <c r="I9750" s="1"/>
    </row>
    <row r="9751" spans="8:9" x14ac:dyDescent="0.2">
      <c r="H9751" s="1"/>
      <c r="I9751" s="1"/>
    </row>
    <row r="9752" spans="8:9" x14ac:dyDescent="0.2">
      <c r="H9752" s="1"/>
      <c r="I9752" s="1"/>
    </row>
    <row r="9753" spans="8:9" x14ac:dyDescent="0.2">
      <c r="H9753" s="1"/>
      <c r="I9753" s="1"/>
    </row>
    <row r="9754" spans="8:9" x14ac:dyDescent="0.2">
      <c r="H9754" s="1"/>
      <c r="I9754" s="1"/>
    </row>
    <row r="9755" spans="8:9" x14ac:dyDescent="0.2">
      <c r="H9755" s="1"/>
      <c r="I9755" s="1"/>
    </row>
    <row r="9756" spans="8:9" x14ac:dyDescent="0.2">
      <c r="H9756" s="1"/>
      <c r="I9756" s="1"/>
    </row>
    <row r="9757" spans="8:9" x14ac:dyDescent="0.2">
      <c r="H9757" s="1"/>
      <c r="I9757" s="1"/>
    </row>
    <row r="9758" spans="8:9" x14ac:dyDescent="0.2">
      <c r="H9758" s="1"/>
      <c r="I9758" s="1"/>
    </row>
    <row r="9759" spans="8:9" x14ac:dyDescent="0.2">
      <c r="H9759" s="1"/>
      <c r="I9759" s="1"/>
    </row>
    <row r="9760" spans="8:9" x14ac:dyDescent="0.2">
      <c r="H9760" s="1"/>
      <c r="I9760" s="1"/>
    </row>
    <row r="9761" spans="8:9" x14ac:dyDescent="0.2">
      <c r="H9761" s="1"/>
      <c r="I9761" s="1"/>
    </row>
    <row r="9762" spans="8:9" x14ac:dyDescent="0.2">
      <c r="H9762" s="1"/>
      <c r="I9762" s="1"/>
    </row>
    <row r="9763" spans="8:9" x14ac:dyDescent="0.2">
      <c r="H9763" s="1"/>
      <c r="I9763" s="1"/>
    </row>
    <row r="9764" spans="8:9" x14ac:dyDescent="0.2">
      <c r="H9764" s="1"/>
      <c r="I9764" s="1"/>
    </row>
    <row r="9765" spans="8:9" x14ac:dyDescent="0.2">
      <c r="H9765" s="1"/>
      <c r="I9765" s="1"/>
    </row>
    <row r="9766" spans="8:9" x14ac:dyDescent="0.2">
      <c r="H9766" s="1"/>
      <c r="I9766" s="1"/>
    </row>
    <row r="9767" spans="8:9" x14ac:dyDescent="0.2">
      <c r="H9767" s="1"/>
      <c r="I9767" s="1"/>
    </row>
    <row r="9768" spans="8:9" x14ac:dyDescent="0.2">
      <c r="H9768" s="1"/>
      <c r="I9768" s="1"/>
    </row>
    <row r="9769" spans="8:9" x14ac:dyDescent="0.2">
      <c r="H9769" s="1"/>
      <c r="I9769" s="1"/>
    </row>
    <row r="9770" spans="8:9" x14ac:dyDescent="0.2">
      <c r="H9770" s="1"/>
      <c r="I9770" s="1"/>
    </row>
    <row r="9771" spans="8:9" x14ac:dyDescent="0.2">
      <c r="H9771" s="1"/>
      <c r="I9771" s="1"/>
    </row>
    <row r="9772" spans="8:9" x14ac:dyDescent="0.2">
      <c r="H9772" s="1"/>
      <c r="I9772" s="1"/>
    </row>
    <row r="9773" spans="8:9" x14ac:dyDescent="0.2">
      <c r="H9773" s="1"/>
      <c r="I9773" s="1"/>
    </row>
    <row r="9774" spans="8:9" x14ac:dyDescent="0.2">
      <c r="H9774" s="1"/>
      <c r="I9774" s="1"/>
    </row>
    <row r="9775" spans="8:9" x14ac:dyDescent="0.2">
      <c r="H9775" s="1"/>
      <c r="I9775" s="1"/>
    </row>
    <row r="9776" spans="8:9" x14ac:dyDescent="0.2">
      <c r="H9776" s="1"/>
      <c r="I9776" s="1"/>
    </row>
    <row r="9777" spans="8:9" x14ac:dyDescent="0.2">
      <c r="H9777" s="1"/>
      <c r="I9777" s="1"/>
    </row>
    <row r="9778" spans="8:9" x14ac:dyDescent="0.2">
      <c r="H9778" s="1"/>
      <c r="I9778" s="1"/>
    </row>
    <row r="9779" spans="8:9" x14ac:dyDescent="0.2">
      <c r="H9779" s="1"/>
      <c r="I9779" s="1"/>
    </row>
    <row r="9780" spans="8:9" x14ac:dyDescent="0.2">
      <c r="H9780" s="1"/>
      <c r="I9780" s="1"/>
    </row>
    <row r="9781" spans="8:9" x14ac:dyDescent="0.2">
      <c r="H9781" s="1"/>
      <c r="I9781" s="1"/>
    </row>
    <row r="9782" spans="8:9" x14ac:dyDescent="0.2">
      <c r="H9782" s="1"/>
      <c r="I9782" s="1"/>
    </row>
    <row r="9783" spans="8:9" x14ac:dyDescent="0.2">
      <c r="H9783" s="1"/>
      <c r="I9783" s="1"/>
    </row>
    <row r="9784" spans="8:9" x14ac:dyDescent="0.2">
      <c r="H9784" s="1"/>
      <c r="I9784" s="1"/>
    </row>
    <row r="9785" spans="8:9" x14ac:dyDescent="0.2">
      <c r="H9785" s="1"/>
      <c r="I9785" s="1"/>
    </row>
    <row r="9786" spans="8:9" x14ac:dyDescent="0.2">
      <c r="H9786" s="1"/>
      <c r="I9786" s="1"/>
    </row>
    <row r="9787" spans="8:9" x14ac:dyDescent="0.2">
      <c r="H9787" s="1"/>
      <c r="I9787" s="1"/>
    </row>
    <row r="9788" spans="8:9" x14ac:dyDescent="0.2">
      <c r="H9788" s="1"/>
      <c r="I9788" s="1"/>
    </row>
    <row r="9789" spans="8:9" x14ac:dyDescent="0.2">
      <c r="H9789" s="1"/>
      <c r="I9789" s="1"/>
    </row>
    <row r="9790" spans="8:9" x14ac:dyDescent="0.2">
      <c r="H9790" s="1"/>
      <c r="I9790" s="1"/>
    </row>
    <row r="9791" spans="8:9" x14ac:dyDescent="0.2">
      <c r="H9791" s="1"/>
      <c r="I9791" s="1"/>
    </row>
    <row r="9792" spans="8:9" x14ac:dyDescent="0.2">
      <c r="H9792" s="1"/>
      <c r="I9792" s="1"/>
    </row>
    <row r="9793" spans="8:9" x14ac:dyDescent="0.2">
      <c r="H9793" s="1"/>
      <c r="I9793" s="1"/>
    </row>
    <row r="9794" spans="8:9" x14ac:dyDescent="0.2">
      <c r="H9794" s="1"/>
      <c r="I9794" s="1"/>
    </row>
    <row r="9795" spans="8:9" x14ac:dyDescent="0.2">
      <c r="H9795" s="1"/>
      <c r="I9795" s="1"/>
    </row>
    <row r="9796" spans="8:9" x14ac:dyDescent="0.2">
      <c r="H9796" s="1"/>
      <c r="I9796" s="1"/>
    </row>
    <row r="9797" spans="8:9" x14ac:dyDescent="0.2">
      <c r="H9797" s="1"/>
      <c r="I9797" s="1"/>
    </row>
    <row r="9798" spans="8:9" x14ac:dyDescent="0.2">
      <c r="H9798" s="1"/>
      <c r="I9798" s="1"/>
    </row>
    <row r="9799" spans="8:9" x14ac:dyDescent="0.2">
      <c r="H9799" s="1"/>
      <c r="I9799" s="1"/>
    </row>
    <row r="9800" spans="8:9" x14ac:dyDescent="0.2">
      <c r="H9800" s="1"/>
      <c r="I9800" s="1"/>
    </row>
    <row r="9801" spans="8:9" x14ac:dyDescent="0.2">
      <c r="H9801" s="1"/>
      <c r="I9801" s="1"/>
    </row>
    <row r="9802" spans="8:9" x14ac:dyDescent="0.2">
      <c r="H9802" s="1"/>
      <c r="I9802" s="1"/>
    </row>
    <row r="9803" spans="8:9" x14ac:dyDescent="0.2">
      <c r="H9803" s="1"/>
      <c r="I9803" s="1"/>
    </row>
    <row r="9804" spans="8:9" x14ac:dyDescent="0.2">
      <c r="H9804" s="1"/>
      <c r="I9804" s="1"/>
    </row>
    <row r="9805" spans="8:9" x14ac:dyDescent="0.2">
      <c r="H9805" s="1"/>
      <c r="I9805" s="1"/>
    </row>
    <row r="9806" spans="8:9" x14ac:dyDescent="0.2">
      <c r="H9806" s="1"/>
      <c r="I9806" s="1"/>
    </row>
    <row r="9807" spans="8:9" x14ac:dyDescent="0.2">
      <c r="H9807" s="1"/>
      <c r="I9807" s="1"/>
    </row>
    <row r="9808" spans="8:9" x14ac:dyDescent="0.2">
      <c r="H9808" s="1"/>
      <c r="I9808" s="1"/>
    </row>
    <row r="9809" spans="8:9" x14ac:dyDescent="0.2">
      <c r="H9809" s="1"/>
      <c r="I9809" s="1"/>
    </row>
    <row r="9810" spans="8:9" x14ac:dyDescent="0.2">
      <c r="H9810" s="1"/>
      <c r="I9810" s="1"/>
    </row>
    <row r="9811" spans="8:9" x14ac:dyDescent="0.2">
      <c r="H9811" s="1"/>
      <c r="I9811" s="1"/>
    </row>
    <row r="9812" spans="8:9" x14ac:dyDescent="0.2">
      <c r="H9812" s="1"/>
      <c r="I9812" s="1"/>
    </row>
    <row r="9813" spans="8:9" x14ac:dyDescent="0.2">
      <c r="H9813" s="1"/>
      <c r="I9813" s="1"/>
    </row>
    <row r="9814" spans="8:9" x14ac:dyDescent="0.2">
      <c r="H9814" s="1"/>
      <c r="I9814" s="1"/>
    </row>
    <row r="9815" spans="8:9" x14ac:dyDescent="0.2">
      <c r="H9815" s="1"/>
      <c r="I9815" s="1"/>
    </row>
    <row r="9816" spans="8:9" x14ac:dyDescent="0.2">
      <c r="H9816" s="1"/>
      <c r="I9816" s="1"/>
    </row>
    <row r="9817" spans="8:9" x14ac:dyDescent="0.2">
      <c r="H9817" s="1"/>
      <c r="I9817" s="1"/>
    </row>
    <row r="9818" spans="8:9" x14ac:dyDescent="0.2">
      <c r="H9818" s="1"/>
      <c r="I9818" s="1"/>
    </row>
    <row r="9819" spans="8:9" x14ac:dyDescent="0.2">
      <c r="H9819" s="1"/>
      <c r="I9819" s="1"/>
    </row>
    <row r="9820" spans="8:9" x14ac:dyDescent="0.2">
      <c r="H9820" s="1"/>
      <c r="I9820" s="1"/>
    </row>
    <row r="9821" spans="8:9" x14ac:dyDescent="0.2">
      <c r="H9821" s="1"/>
      <c r="I9821" s="1"/>
    </row>
    <row r="9822" spans="8:9" x14ac:dyDescent="0.2">
      <c r="H9822" s="1"/>
      <c r="I9822" s="1"/>
    </row>
    <row r="9823" spans="8:9" x14ac:dyDescent="0.2">
      <c r="H9823" s="1"/>
      <c r="I9823" s="1"/>
    </row>
    <row r="9824" spans="8:9" x14ac:dyDescent="0.2">
      <c r="H9824" s="1"/>
      <c r="I9824" s="1"/>
    </row>
    <row r="9825" spans="8:9" x14ac:dyDescent="0.2">
      <c r="H9825" s="1"/>
      <c r="I9825" s="1"/>
    </row>
    <row r="9826" spans="8:9" x14ac:dyDescent="0.2">
      <c r="H9826" s="1"/>
      <c r="I9826" s="1"/>
    </row>
    <row r="9827" spans="8:9" x14ac:dyDescent="0.2">
      <c r="H9827" s="1"/>
      <c r="I9827" s="1"/>
    </row>
    <row r="9828" spans="8:9" x14ac:dyDescent="0.2">
      <c r="H9828" s="1"/>
      <c r="I9828" s="1"/>
    </row>
    <row r="9829" spans="8:9" x14ac:dyDescent="0.2">
      <c r="H9829" s="1"/>
      <c r="I9829" s="1"/>
    </row>
    <row r="9830" spans="8:9" x14ac:dyDescent="0.2">
      <c r="H9830" s="1"/>
      <c r="I9830" s="1"/>
    </row>
    <row r="9831" spans="8:9" x14ac:dyDescent="0.2">
      <c r="H9831" s="1"/>
      <c r="I9831" s="1"/>
    </row>
    <row r="9832" spans="8:9" x14ac:dyDescent="0.2">
      <c r="H9832" s="1"/>
      <c r="I9832" s="1"/>
    </row>
    <row r="9833" spans="8:9" x14ac:dyDescent="0.2">
      <c r="H9833" s="1"/>
      <c r="I9833" s="1"/>
    </row>
    <row r="9834" spans="8:9" x14ac:dyDescent="0.2">
      <c r="H9834" s="1"/>
      <c r="I9834" s="1"/>
    </row>
    <row r="9835" spans="8:9" x14ac:dyDescent="0.2">
      <c r="H9835" s="1"/>
      <c r="I9835" s="1"/>
    </row>
    <row r="9836" spans="8:9" x14ac:dyDescent="0.2">
      <c r="H9836" s="1"/>
      <c r="I9836" s="1"/>
    </row>
    <row r="9837" spans="8:9" x14ac:dyDescent="0.2">
      <c r="H9837" s="1"/>
      <c r="I9837" s="1"/>
    </row>
    <row r="9838" spans="8:9" x14ac:dyDescent="0.2">
      <c r="H9838" s="1"/>
      <c r="I9838" s="1"/>
    </row>
    <row r="9839" spans="8:9" x14ac:dyDescent="0.2">
      <c r="H9839" s="1"/>
      <c r="I9839" s="1"/>
    </row>
    <row r="9840" spans="8:9" x14ac:dyDescent="0.2">
      <c r="H9840" s="1"/>
      <c r="I9840" s="1"/>
    </row>
    <row r="9841" spans="8:9" x14ac:dyDescent="0.2">
      <c r="H9841" s="1"/>
      <c r="I9841" s="1"/>
    </row>
    <row r="9842" spans="8:9" x14ac:dyDescent="0.2">
      <c r="H9842" s="1"/>
      <c r="I9842" s="1"/>
    </row>
    <row r="9843" spans="8:9" x14ac:dyDescent="0.2">
      <c r="H9843" s="1"/>
      <c r="I9843" s="1"/>
    </row>
    <row r="9844" spans="8:9" x14ac:dyDescent="0.2">
      <c r="H9844" s="1"/>
      <c r="I9844" s="1"/>
    </row>
    <row r="9845" spans="8:9" x14ac:dyDescent="0.2">
      <c r="H9845" s="1"/>
      <c r="I9845" s="1"/>
    </row>
    <row r="9846" spans="8:9" x14ac:dyDescent="0.2">
      <c r="H9846" s="1"/>
      <c r="I9846" s="1"/>
    </row>
    <row r="9847" spans="8:9" x14ac:dyDescent="0.2">
      <c r="H9847" s="1"/>
      <c r="I9847" s="1"/>
    </row>
    <row r="9848" spans="8:9" x14ac:dyDescent="0.2">
      <c r="H9848" s="1"/>
      <c r="I9848" s="1"/>
    </row>
    <row r="9849" spans="8:9" x14ac:dyDescent="0.2">
      <c r="H9849" s="1"/>
      <c r="I9849" s="1"/>
    </row>
    <row r="9850" spans="8:9" x14ac:dyDescent="0.2">
      <c r="H9850" s="1"/>
      <c r="I9850" s="1"/>
    </row>
    <row r="9851" spans="8:9" x14ac:dyDescent="0.2">
      <c r="H9851" s="1"/>
      <c r="I9851" s="1"/>
    </row>
    <row r="9852" spans="8:9" x14ac:dyDescent="0.2">
      <c r="H9852" s="1"/>
      <c r="I9852" s="1"/>
    </row>
    <row r="9853" spans="8:9" x14ac:dyDescent="0.2">
      <c r="H9853" s="1"/>
      <c r="I9853" s="1"/>
    </row>
    <row r="9854" spans="8:9" x14ac:dyDescent="0.2">
      <c r="H9854" s="1"/>
      <c r="I9854" s="1"/>
    </row>
    <row r="9855" spans="8:9" x14ac:dyDescent="0.2">
      <c r="H9855" s="1"/>
      <c r="I9855" s="1"/>
    </row>
    <row r="9856" spans="8:9" x14ac:dyDescent="0.2">
      <c r="H9856" s="1"/>
      <c r="I9856" s="1"/>
    </row>
    <row r="9857" spans="8:9" x14ac:dyDescent="0.2">
      <c r="H9857" s="1"/>
      <c r="I9857" s="1"/>
    </row>
    <row r="9858" spans="8:9" x14ac:dyDescent="0.2">
      <c r="H9858" s="1"/>
      <c r="I9858" s="1"/>
    </row>
    <row r="9859" spans="8:9" x14ac:dyDescent="0.2">
      <c r="H9859" s="1"/>
      <c r="I9859" s="1"/>
    </row>
    <row r="9860" spans="8:9" x14ac:dyDescent="0.2">
      <c r="H9860" s="1"/>
      <c r="I9860" s="1"/>
    </row>
    <row r="9861" spans="8:9" x14ac:dyDescent="0.2">
      <c r="H9861" s="1"/>
      <c r="I9861" s="1"/>
    </row>
    <row r="9862" spans="8:9" x14ac:dyDescent="0.2">
      <c r="H9862" s="1"/>
      <c r="I9862" s="1"/>
    </row>
    <row r="9863" spans="8:9" x14ac:dyDescent="0.2">
      <c r="H9863" s="1"/>
      <c r="I9863" s="1"/>
    </row>
    <row r="9864" spans="8:9" x14ac:dyDescent="0.2">
      <c r="H9864" s="1"/>
      <c r="I9864" s="1"/>
    </row>
    <row r="9865" spans="8:9" x14ac:dyDescent="0.2">
      <c r="H9865" s="1"/>
      <c r="I9865" s="1"/>
    </row>
    <row r="9866" spans="8:9" x14ac:dyDescent="0.2">
      <c r="H9866" s="1"/>
      <c r="I9866" s="1"/>
    </row>
    <row r="9867" spans="8:9" x14ac:dyDescent="0.2">
      <c r="H9867" s="1"/>
      <c r="I9867" s="1"/>
    </row>
    <row r="9868" spans="8:9" x14ac:dyDescent="0.2">
      <c r="H9868" s="1"/>
      <c r="I9868" s="1"/>
    </row>
    <row r="9869" spans="8:9" x14ac:dyDescent="0.2">
      <c r="H9869" s="1"/>
      <c r="I9869" s="1"/>
    </row>
    <row r="9870" spans="8:9" x14ac:dyDescent="0.2">
      <c r="H9870" s="1"/>
      <c r="I9870" s="1"/>
    </row>
    <row r="9871" spans="8:9" x14ac:dyDescent="0.2">
      <c r="H9871" s="1"/>
      <c r="I9871" s="1"/>
    </row>
    <row r="9872" spans="8:9" x14ac:dyDescent="0.2">
      <c r="H9872" s="1"/>
      <c r="I9872" s="1"/>
    </row>
    <row r="9873" spans="8:9" x14ac:dyDescent="0.2">
      <c r="H9873" s="1"/>
      <c r="I9873" s="1"/>
    </row>
    <row r="9874" spans="8:9" x14ac:dyDescent="0.2">
      <c r="H9874" s="1"/>
      <c r="I9874" s="1"/>
    </row>
    <row r="9875" spans="8:9" x14ac:dyDescent="0.2">
      <c r="H9875" s="1"/>
      <c r="I9875" s="1"/>
    </row>
    <row r="9876" spans="8:9" x14ac:dyDescent="0.2">
      <c r="H9876" s="1"/>
      <c r="I9876" s="1"/>
    </row>
    <row r="9877" spans="8:9" x14ac:dyDescent="0.2">
      <c r="H9877" s="1"/>
      <c r="I9877" s="1"/>
    </row>
    <row r="9878" spans="8:9" x14ac:dyDescent="0.2">
      <c r="H9878" s="1"/>
      <c r="I9878" s="1"/>
    </row>
    <row r="9879" spans="8:9" x14ac:dyDescent="0.2">
      <c r="H9879" s="1"/>
      <c r="I9879" s="1"/>
    </row>
    <row r="9880" spans="8:9" x14ac:dyDescent="0.2">
      <c r="H9880" s="1"/>
      <c r="I9880" s="1"/>
    </row>
    <row r="9881" spans="8:9" x14ac:dyDescent="0.2">
      <c r="H9881" s="1"/>
      <c r="I9881" s="1"/>
    </row>
    <row r="9882" spans="8:9" x14ac:dyDescent="0.2">
      <c r="H9882" s="1"/>
      <c r="I9882" s="1"/>
    </row>
    <row r="9883" spans="8:9" x14ac:dyDescent="0.2">
      <c r="H9883" s="1"/>
      <c r="I9883" s="1"/>
    </row>
    <row r="9884" spans="8:9" x14ac:dyDescent="0.2">
      <c r="H9884" s="1"/>
      <c r="I9884" s="1"/>
    </row>
    <row r="9885" spans="8:9" x14ac:dyDescent="0.2">
      <c r="H9885" s="1"/>
      <c r="I9885" s="1"/>
    </row>
    <row r="9886" spans="8:9" x14ac:dyDescent="0.2">
      <c r="H9886" s="1"/>
      <c r="I9886" s="1"/>
    </row>
    <row r="9887" spans="8:9" x14ac:dyDescent="0.2">
      <c r="H9887" s="1"/>
      <c r="I9887" s="1"/>
    </row>
    <row r="9888" spans="8:9" x14ac:dyDescent="0.2">
      <c r="H9888" s="1"/>
      <c r="I9888" s="1"/>
    </row>
    <row r="9889" spans="8:9" x14ac:dyDescent="0.2">
      <c r="H9889" s="1"/>
      <c r="I9889" s="1"/>
    </row>
    <row r="9890" spans="8:9" x14ac:dyDescent="0.2">
      <c r="H9890" s="1"/>
      <c r="I9890" s="1"/>
    </row>
    <row r="9891" spans="8:9" x14ac:dyDescent="0.2">
      <c r="H9891" s="1"/>
      <c r="I9891" s="1"/>
    </row>
    <row r="9892" spans="8:9" x14ac:dyDescent="0.2">
      <c r="H9892" s="1"/>
      <c r="I9892" s="1"/>
    </row>
    <row r="9893" spans="8:9" x14ac:dyDescent="0.2">
      <c r="H9893" s="1"/>
      <c r="I9893" s="1"/>
    </row>
    <row r="9894" spans="8:9" x14ac:dyDescent="0.2">
      <c r="H9894" s="1"/>
      <c r="I9894" s="1"/>
    </row>
    <row r="9895" spans="8:9" x14ac:dyDescent="0.2">
      <c r="H9895" s="1"/>
      <c r="I9895" s="1"/>
    </row>
    <row r="9896" spans="8:9" x14ac:dyDescent="0.2">
      <c r="H9896" s="1"/>
      <c r="I9896" s="1"/>
    </row>
    <row r="9897" spans="8:9" x14ac:dyDescent="0.2">
      <c r="H9897" s="1"/>
      <c r="I9897" s="1"/>
    </row>
    <row r="9898" spans="8:9" x14ac:dyDescent="0.2">
      <c r="H9898" s="1"/>
      <c r="I9898" s="1"/>
    </row>
    <row r="9899" spans="8:9" x14ac:dyDescent="0.2">
      <c r="H9899" s="1"/>
      <c r="I9899" s="1"/>
    </row>
    <row r="9900" spans="8:9" x14ac:dyDescent="0.2">
      <c r="H9900" s="1"/>
      <c r="I9900" s="1"/>
    </row>
    <row r="9901" spans="8:9" x14ac:dyDescent="0.2">
      <c r="H9901" s="1"/>
      <c r="I9901" s="1"/>
    </row>
    <row r="9902" spans="8:9" x14ac:dyDescent="0.2">
      <c r="H9902" s="1"/>
      <c r="I9902" s="1"/>
    </row>
    <row r="9903" spans="8:9" x14ac:dyDescent="0.2">
      <c r="H9903" s="1"/>
      <c r="I9903" s="1"/>
    </row>
    <row r="9904" spans="8:9" x14ac:dyDescent="0.2">
      <c r="H9904" s="1"/>
      <c r="I9904" s="1"/>
    </row>
    <row r="9905" spans="8:9" x14ac:dyDescent="0.2">
      <c r="H9905" s="1"/>
      <c r="I9905" s="1"/>
    </row>
    <row r="9906" spans="8:9" x14ac:dyDescent="0.2">
      <c r="H9906" s="1"/>
      <c r="I9906" s="1"/>
    </row>
    <row r="9907" spans="8:9" x14ac:dyDescent="0.2">
      <c r="H9907" s="1"/>
      <c r="I9907" s="1"/>
    </row>
    <row r="9908" spans="8:9" x14ac:dyDescent="0.2">
      <c r="H9908" s="1"/>
      <c r="I9908" s="1"/>
    </row>
    <row r="9909" spans="8:9" x14ac:dyDescent="0.2">
      <c r="H9909" s="1"/>
      <c r="I9909" s="1"/>
    </row>
    <row r="9910" spans="8:9" x14ac:dyDescent="0.2">
      <c r="H9910" s="1"/>
      <c r="I9910" s="1"/>
    </row>
    <row r="9911" spans="8:9" x14ac:dyDescent="0.2">
      <c r="H9911" s="1"/>
      <c r="I9911" s="1"/>
    </row>
    <row r="9912" spans="8:9" x14ac:dyDescent="0.2">
      <c r="H9912" s="1"/>
      <c r="I9912" s="1"/>
    </row>
    <row r="9913" spans="8:9" x14ac:dyDescent="0.2">
      <c r="H9913" s="1"/>
      <c r="I9913" s="1"/>
    </row>
    <row r="9914" spans="8:9" x14ac:dyDescent="0.2">
      <c r="H9914" s="1"/>
      <c r="I9914" s="1"/>
    </row>
    <row r="9915" spans="8:9" x14ac:dyDescent="0.2">
      <c r="H9915" s="1"/>
      <c r="I9915" s="1"/>
    </row>
    <row r="9916" spans="8:9" x14ac:dyDescent="0.2">
      <c r="H9916" s="1"/>
      <c r="I9916" s="1"/>
    </row>
    <row r="9917" spans="8:9" x14ac:dyDescent="0.2">
      <c r="H9917" s="1"/>
      <c r="I9917" s="1"/>
    </row>
    <row r="9918" spans="8:9" x14ac:dyDescent="0.2">
      <c r="H9918" s="1"/>
      <c r="I9918" s="1"/>
    </row>
    <row r="9919" spans="8:9" x14ac:dyDescent="0.2">
      <c r="H9919" s="1"/>
      <c r="I9919" s="1"/>
    </row>
    <row r="9920" spans="8:9" x14ac:dyDescent="0.2">
      <c r="H9920" s="1"/>
      <c r="I9920" s="1"/>
    </row>
    <row r="9921" spans="8:9" x14ac:dyDescent="0.2">
      <c r="H9921" s="1"/>
      <c r="I9921" s="1"/>
    </row>
    <row r="9922" spans="8:9" x14ac:dyDescent="0.2">
      <c r="H9922" s="1"/>
      <c r="I9922" s="1"/>
    </row>
    <row r="9923" spans="8:9" x14ac:dyDescent="0.2">
      <c r="H9923" s="1"/>
      <c r="I9923" s="1"/>
    </row>
    <row r="9924" spans="8:9" x14ac:dyDescent="0.2">
      <c r="H9924" s="1"/>
      <c r="I9924" s="1"/>
    </row>
    <row r="9925" spans="8:9" x14ac:dyDescent="0.2">
      <c r="H9925" s="1"/>
      <c r="I9925" s="1"/>
    </row>
    <row r="9926" spans="8:9" x14ac:dyDescent="0.2">
      <c r="H9926" s="1"/>
      <c r="I9926" s="1"/>
    </row>
    <row r="9927" spans="8:9" x14ac:dyDescent="0.2">
      <c r="H9927" s="1"/>
      <c r="I9927" s="1"/>
    </row>
    <row r="9928" spans="8:9" x14ac:dyDescent="0.2">
      <c r="H9928" s="1"/>
      <c r="I9928" s="1"/>
    </row>
    <row r="9929" spans="8:9" x14ac:dyDescent="0.2">
      <c r="H9929" s="1"/>
      <c r="I9929" s="1"/>
    </row>
    <row r="9930" spans="8:9" x14ac:dyDescent="0.2">
      <c r="H9930" s="1"/>
      <c r="I9930" s="1"/>
    </row>
    <row r="9931" spans="8:9" x14ac:dyDescent="0.2">
      <c r="H9931" s="1"/>
      <c r="I9931" s="1"/>
    </row>
    <row r="9932" spans="8:9" x14ac:dyDescent="0.2">
      <c r="H9932" s="1"/>
      <c r="I9932" s="1"/>
    </row>
    <row r="9933" spans="8:9" x14ac:dyDescent="0.2">
      <c r="H9933" s="1"/>
      <c r="I9933" s="1"/>
    </row>
    <row r="9934" spans="8:9" x14ac:dyDescent="0.2">
      <c r="H9934" s="1"/>
      <c r="I9934" s="1"/>
    </row>
    <row r="9935" spans="8:9" x14ac:dyDescent="0.2">
      <c r="H9935" s="1"/>
      <c r="I9935" s="1"/>
    </row>
    <row r="9936" spans="8:9" x14ac:dyDescent="0.2">
      <c r="H9936" s="1"/>
      <c r="I9936" s="1"/>
    </row>
    <row r="9937" spans="8:9" x14ac:dyDescent="0.2">
      <c r="H9937" s="1"/>
      <c r="I9937" s="1"/>
    </row>
    <row r="9938" spans="8:9" x14ac:dyDescent="0.2">
      <c r="H9938" s="1"/>
      <c r="I9938" s="1"/>
    </row>
    <row r="9939" spans="8:9" x14ac:dyDescent="0.2">
      <c r="H9939" s="1"/>
      <c r="I9939" s="1"/>
    </row>
    <row r="9940" spans="8:9" x14ac:dyDescent="0.2">
      <c r="H9940" s="1"/>
      <c r="I9940" s="1"/>
    </row>
    <row r="9941" spans="8:9" x14ac:dyDescent="0.2">
      <c r="H9941" s="1"/>
      <c r="I9941" s="1"/>
    </row>
    <row r="9942" spans="8:9" x14ac:dyDescent="0.2">
      <c r="H9942" s="1"/>
      <c r="I9942" s="1"/>
    </row>
    <row r="9943" spans="8:9" x14ac:dyDescent="0.2">
      <c r="H9943" s="1"/>
      <c r="I9943" s="1"/>
    </row>
    <row r="9944" spans="8:9" x14ac:dyDescent="0.2">
      <c r="H9944" s="1"/>
      <c r="I9944" s="1"/>
    </row>
    <row r="9945" spans="8:9" x14ac:dyDescent="0.2">
      <c r="H9945" s="1"/>
      <c r="I9945" s="1"/>
    </row>
    <row r="9946" spans="8:9" x14ac:dyDescent="0.2">
      <c r="H9946" s="1"/>
      <c r="I9946" s="1"/>
    </row>
    <row r="9947" spans="8:9" x14ac:dyDescent="0.2">
      <c r="H9947" s="1"/>
      <c r="I9947" s="1"/>
    </row>
    <row r="9948" spans="8:9" x14ac:dyDescent="0.2">
      <c r="H9948" s="1"/>
      <c r="I9948" s="1"/>
    </row>
    <row r="9949" spans="8:9" x14ac:dyDescent="0.2">
      <c r="H9949" s="1"/>
      <c r="I9949" s="1"/>
    </row>
    <row r="9950" spans="8:9" x14ac:dyDescent="0.2">
      <c r="H9950" s="1"/>
      <c r="I9950" s="1"/>
    </row>
    <row r="9951" spans="8:9" x14ac:dyDescent="0.2">
      <c r="H9951" s="1"/>
      <c r="I9951" s="1"/>
    </row>
    <row r="9952" spans="8:9" x14ac:dyDescent="0.2">
      <c r="H9952" s="1"/>
      <c r="I9952" s="1"/>
    </row>
    <row r="9953" spans="8:9" x14ac:dyDescent="0.2">
      <c r="H9953" s="1"/>
      <c r="I9953" s="1"/>
    </row>
    <row r="9954" spans="8:9" x14ac:dyDescent="0.2">
      <c r="H9954" s="1"/>
      <c r="I9954" s="1"/>
    </row>
    <row r="9955" spans="8:9" x14ac:dyDescent="0.2">
      <c r="H9955" s="1"/>
      <c r="I9955" s="1"/>
    </row>
    <row r="9956" spans="8:9" x14ac:dyDescent="0.2">
      <c r="H9956" s="1"/>
      <c r="I9956" s="1"/>
    </row>
    <row r="9957" spans="8:9" x14ac:dyDescent="0.2">
      <c r="H9957" s="1"/>
      <c r="I9957" s="1"/>
    </row>
    <row r="9958" spans="8:9" x14ac:dyDescent="0.2">
      <c r="H9958" s="1"/>
      <c r="I9958" s="1"/>
    </row>
    <row r="9959" spans="8:9" x14ac:dyDescent="0.2">
      <c r="H9959" s="1"/>
      <c r="I9959" s="1"/>
    </row>
    <row r="9960" spans="8:9" x14ac:dyDescent="0.2">
      <c r="H9960" s="1"/>
      <c r="I9960" s="1"/>
    </row>
    <row r="9961" spans="8:9" x14ac:dyDescent="0.2">
      <c r="H9961" s="1"/>
      <c r="I9961" s="1"/>
    </row>
    <row r="9962" spans="8:9" x14ac:dyDescent="0.2">
      <c r="H9962" s="1"/>
      <c r="I9962" s="1"/>
    </row>
    <row r="9963" spans="8:9" x14ac:dyDescent="0.2">
      <c r="H9963" s="1"/>
      <c r="I9963" s="1"/>
    </row>
    <row r="9964" spans="8:9" x14ac:dyDescent="0.2">
      <c r="H9964" s="1"/>
      <c r="I9964" s="1"/>
    </row>
    <row r="9965" spans="8:9" x14ac:dyDescent="0.2">
      <c r="H9965" s="1"/>
      <c r="I9965" s="1"/>
    </row>
    <row r="9966" spans="8:9" x14ac:dyDescent="0.2">
      <c r="H9966" s="1"/>
      <c r="I9966" s="1"/>
    </row>
    <row r="9967" spans="8:9" x14ac:dyDescent="0.2">
      <c r="H9967" s="1"/>
      <c r="I9967" s="1"/>
    </row>
    <row r="9968" spans="8:9" x14ac:dyDescent="0.2">
      <c r="H9968" s="1"/>
      <c r="I9968" s="1"/>
    </row>
    <row r="9969" spans="8:9" x14ac:dyDescent="0.2">
      <c r="H9969" s="1"/>
      <c r="I9969" s="1"/>
    </row>
    <row r="9970" spans="8:9" x14ac:dyDescent="0.2">
      <c r="H9970" s="1"/>
      <c r="I9970" s="1"/>
    </row>
    <row r="9971" spans="8:9" x14ac:dyDescent="0.2">
      <c r="H9971" s="1"/>
      <c r="I9971" s="1"/>
    </row>
    <row r="9972" spans="8:9" x14ac:dyDescent="0.2">
      <c r="H9972" s="1"/>
      <c r="I9972" s="1"/>
    </row>
    <row r="9973" spans="8:9" x14ac:dyDescent="0.2">
      <c r="H9973" s="1"/>
      <c r="I9973" s="1"/>
    </row>
    <row r="9974" spans="8:9" x14ac:dyDescent="0.2">
      <c r="H9974" s="1"/>
      <c r="I9974" s="1"/>
    </row>
    <row r="9975" spans="8:9" x14ac:dyDescent="0.2">
      <c r="H9975" s="1"/>
      <c r="I9975" s="1"/>
    </row>
    <row r="9976" spans="8:9" x14ac:dyDescent="0.2">
      <c r="H9976" s="1"/>
      <c r="I9976" s="1"/>
    </row>
    <row r="9977" spans="8:9" x14ac:dyDescent="0.2">
      <c r="H9977" s="1"/>
      <c r="I9977" s="1"/>
    </row>
    <row r="9978" spans="8:9" x14ac:dyDescent="0.2">
      <c r="H9978" s="1"/>
      <c r="I9978" s="1"/>
    </row>
    <row r="9979" spans="8:9" x14ac:dyDescent="0.2">
      <c r="H9979" s="1"/>
      <c r="I9979" s="1"/>
    </row>
    <row r="9980" spans="8:9" x14ac:dyDescent="0.2">
      <c r="H9980" s="1"/>
      <c r="I9980" s="1"/>
    </row>
    <row r="9981" spans="8:9" x14ac:dyDescent="0.2">
      <c r="H9981" s="1"/>
      <c r="I9981" s="1"/>
    </row>
    <row r="9982" spans="8:9" x14ac:dyDescent="0.2">
      <c r="H9982" s="1"/>
      <c r="I9982" s="1"/>
    </row>
    <row r="9983" spans="8:9" x14ac:dyDescent="0.2">
      <c r="H9983" s="1"/>
      <c r="I9983" s="1"/>
    </row>
    <row r="9984" spans="8:9" x14ac:dyDescent="0.2">
      <c r="H9984" s="1"/>
      <c r="I9984" s="1"/>
    </row>
    <row r="9985" spans="8:9" x14ac:dyDescent="0.2">
      <c r="H9985" s="1"/>
      <c r="I9985" s="1"/>
    </row>
    <row r="9986" spans="8:9" x14ac:dyDescent="0.2">
      <c r="H9986" s="1"/>
      <c r="I9986" s="1"/>
    </row>
    <row r="9987" spans="8:9" x14ac:dyDescent="0.2">
      <c r="H9987" s="1"/>
      <c r="I9987" s="1"/>
    </row>
    <row r="9988" spans="8:9" x14ac:dyDescent="0.2">
      <c r="H9988" s="1"/>
      <c r="I9988" s="1"/>
    </row>
    <row r="9989" spans="8:9" x14ac:dyDescent="0.2">
      <c r="H9989" s="1"/>
      <c r="I9989" s="1"/>
    </row>
    <row r="9990" spans="8:9" x14ac:dyDescent="0.2">
      <c r="H9990" s="1"/>
      <c r="I9990" s="1"/>
    </row>
    <row r="9991" spans="8:9" x14ac:dyDescent="0.2">
      <c r="H9991" s="1"/>
      <c r="I9991" s="1"/>
    </row>
    <row r="9992" spans="8:9" x14ac:dyDescent="0.2">
      <c r="H9992" s="1"/>
      <c r="I9992" s="1"/>
    </row>
    <row r="9993" spans="8:9" x14ac:dyDescent="0.2">
      <c r="H9993" s="1"/>
      <c r="I9993" s="1"/>
    </row>
    <row r="9994" spans="8:9" x14ac:dyDescent="0.2">
      <c r="H9994" s="1"/>
      <c r="I9994" s="1"/>
    </row>
    <row r="9995" spans="8:9" x14ac:dyDescent="0.2">
      <c r="H9995" s="1"/>
      <c r="I9995" s="1"/>
    </row>
    <row r="9996" spans="8:9" x14ac:dyDescent="0.2">
      <c r="H9996" s="1"/>
      <c r="I9996" s="1"/>
    </row>
    <row r="9997" spans="8:9" x14ac:dyDescent="0.2">
      <c r="H9997" s="1"/>
      <c r="I9997" s="1"/>
    </row>
    <row r="9998" spans="8:9" x14ac:dyDescent="0.2">
      <c r="H9998" s="1"/>
      <c r="I9998" s="1"/>
    </row>
    <row r="9999" spans="8:9" x14ac:dyDescent="0.2">
      <c r="H9999" s="1"/>
      <c r="I9999" s="1"/>
    </row>
    <row r="10000" spans="8:9" x14ac:dyDescent="0.2">
      <c r="H10000" s="1"/>
      <c r="I10000" s="1"/>
    </row>
    <row r="10001" spans="8:9" x14ac:dyDescent="0.2">
      <c r="H10001" s="1"/>
      <c r="I10001" s="1"/>
    </row>
    <row r="10002" spans="8:9" x14ac:dyDescent="0.2">
      <c r="H10002" s="1"/>
      <c r="I10002" s="1"/>
    </row>
    <row r="10003" spans="8:9" x14ac:dyDescent="0.2">
      <c r="H10003" s="1"/>
      <c r="I10003" s="1"/>
    </row>
    <row r="10004" spans="8:9" x14ac:dyDescent="0.2">
      <c r="H10004" s="1"/>
      <c r="I10004" s="1"/>
    </row>
    <row r="10005" spans="8:9" x14ac:dyDescent="0.2">
      <c r="H10005" s="1"/>
      <c r="I10005" s="1"/>
    </row>
    <row r="10006" spans="8:9" x14ac:dyDescent="0.2">
      <c r="H10006" s="1"/>
      <c r="I10006" s="1"/>
    </row>
    <row r="10007" spans="8:9" x14ac:dyDescent="0.2">
      <c r="H10007" s="1"/>
      <c r="I10007" s="1"/>
    </row>
    <row r="10008" spans="8:9" x14ac:dyDescent="0.2">
      <c r="H10008" s="1"/>
      <c r="I10008" s="1"/>
    </row>
    <row r="10009" spans="8:9" x14ac:dyDescent="0.2">
      <c r="H10009" s="1"/>
      <c r="I10009" s="1"/>
    </row>
    <row r="10010" spans="8:9" x14ac:dyDescent="0.2">
      <c r="H10010" s="1"/>
      <c r="I10010" s="1"/>
    </row>
    <row r="10011" spans="8:9" x14ac:dyDescent="0.2">
      <c r="H10011" s="1"/>
      <c r="I10011" s="1"/>
    </row>
    <row r="10012" spans="8:9" x14ac:dyDescent="0.2">
      <c r="H10012" s="1"/>
      <c r="I10012" s="1"/>
    </row>
    <row r="10013" spans="8:9" x14ac:dyDescent="0.2">
      <c r="H10013" s="1"/>
      <c r="I10013" s="1"/>
    </row>
    <row r="10014" spans="8:9" x14ac:dyDescent="0.2">
      <c r="H10014" s="1"/>
      <c r="I10014" s="1"/>
    </row>
    <row r="10015" spans="8:9" x14ac:dyDescent="0.2">
      <c r="H10015" s="1"/>
      <c r="I10015" s="1"/>
    </row>
    <row r="10016" spans="8:9" x14ac:dyDescent="0.2">
      <c r="H10016" s="1"/>
      <c r="I10016" s="1"/>
    </row>
    <row r="10017" spans="8:9" x14ac:dyDescent="0.2">
      <c r="H10017" s="1"/>
      <c r="I10017" s="1"/>
    </row>
    <row r="10018" spans="8:9" x14ac:dyDescent="0.2">
      <c r="H10018" s="1"/>
      <c r="I10018" s="1"/>
    </row>
    <row r="10019" spans="8:9" x14ac:dyDescent="0.2">
      <c r="H10019" s="1"/>
      <c r="I10019" s="1"/>
    </row>
    <row r="10020" spans="8:9" x14ac:dyDescent="0.2">
      <c r="H10020" s="1"/>
      <c r="I10020" s="1"/>
    </row>
    <row r="10021" spans="8:9" x14ac:dyDescent="0.2">
      <c r="H10021" s="1"/>
      <c r="I10021" s="1"/>
    </row>
    <row r="10022" spans="8:9" x14ac:dyDescent="0.2">
      <c r="H10022" s="1"/>
      <c r="I10022" s="1"/>
    </row>
    <row r="10023" spans="8:9" x14ac:dyDescent="0.2">
      <c r="H10023" s="1"/>
      <c r="I10023" s="1"/>
    </row>
    <row r="10024" spans="8:9" x14ac:dyDescent="0.2">
      <c r="H10024" s="1"/>
      <c r="I10024" s="1"/>
    </row>
    <row r="10025" spans="8:9" x14ac:dyDescent="0.2">
      <c r="H10025" s="1"/>
      <c r="I10025" s="1"/>
    </row>
    <row r="10026" spans="8:9" x14ac:dyDescent="0.2">
      <c r="H10026" s="1"/>
      <c r="I10026" s="1"/>
    </row>
    <row r="10027" spans="8:9" x14ac:dyDescent="0.2">
      <c r="H10027" s="1"/>
      <c r="I10027" s="1"/>
    </row>
    <row r="10028" spans="8:9" x14ac:dyDescent="0.2">
      <c r="H10028" s="1"/>
      <c r="I10028" s="1"/>
    </row>
    <row r="10029" spans="8:9" x14ac:dyDescent="0.2">
      <c r="H10029" s="1"/>
      <c r="I10029" s="1"/>
    </row>
    <row r="10030" spans="8:9" x14ac:dyDescent="0.2">
      <c r="H10030" s="1"/>
      <c r="I10030" s="1"/>
    </row>
    <row r="10031" spans="8:9" x14ac:dyDescent="0.2">
      <c r="H10031" s="1"/>
      <c r="I10031" s="1"/>
    </row>
    <row r="10032" spans="8:9" x14ac:dyDescent="0.2">
      <c r="H10032" s="1"/>
      <c r="I10032" s="1"/>
    </row>
    <row r="10033" spans="8:9" x14ac:dyDescent="0.2">
      <c r="H10033" s="1"/>
      <c r="I10033" s="1"/>
    </row>
    <row r="10034" spans="8:9" x14ac:dyDescent="0.2">
      <c r="H10034" s="1"/>
      <c r="I10034" s="1"/>
    </row>
    <row r="10035" spans="8:9" x14ac:dyDescent="0.2">
      <c r="H10035" s="1"/>
      <c r="I10035" s="1"/>
    </row>
    <row r="10036" spans="8:9" x14ac:dyDescent="0.2">
      <c r="H10036" s="1"/>
      <c r="I10036" s="1"/>
    </row>
    <row r="10037" spans="8:9" x14ac:dyDescent="0.2">
      <c r="H10037" s="1"/>
      <c r="I10037" s="1"/>
    </row>
    <row r="10038" spans="8:9" x14ac:dyDescent="0.2">
      <c r="H10038" s="1"/>
      <c r="I10038" s="1"/>
    </row>
    <row r="10039" spans="8:9" x14ac:dyDescent="0.2">
      <c r="H10039" s="1"/>
      <c r="I10039" s="1"/>
    </row>
    <row r="10040" spans="8:9" x14ac:dyDescent="0.2">
      <c r="H10040" s="1"/>
      <c r="I10040" s="1"/>
    </row>
    <row r="10041" spans="8:9" x14ac:dyDescent="0.2">
      <c r="H10041" s="1"/>
      <c r="I10041" s="1"/>
    </row>
    <row r="10042" spans="8:9" x14ac:dyDescent="0.2">
      <c r="H10042" s="1"/>
      <c r="I10042" s="1"/>
    </row>
    <row r="10043" spans="8:9" x14ac:dyDescent="0.2">
      <c r="H10043" s="1"/>
      <c r="I10043" s="1"/>
    </row>
    <row r="10044" spans="8:9" x14ac:dyDescent="0.2">
      <c r="H10044" s="1"/>
      <c r="I10044" s="1"/>
    </row>
    <row r="10045" spans="8:9" x14ac:dyDescent="0.2">
      <c r="H10045" s="1"/>
      <c r="I10045" s="1"/>
    </row>
    <row r="10046" spans="8:9" x14ac:dyDescent="0.2">
      <c r="H10046" s="1"/>
      <c r="I10046" s="1"/>
    </row>
    <row r="10047" spans="8:9" x14ac:dyDescent="0.2">
      <c r="H10047" s="1"/>
      <c r="I10047" s="1"/>
    </row>
    <row r="10048" spans="8:9" x14ac:dyDescent="0.2">
      <c r="H10048" s="1"/>
      <c r="I10048" s="1"/>
    </row>
    <row r="10049" spans="8:9" x14ac:dyDescent="0.2">
      <c r="H10049" s="1"/>
      <c r="I10049" s="1"/>
    </row>
    <row r="10050" spans="8:9" x14ac:dyDescent="0.2">
      <c r="H10050" s="1"/>
      <c r="I10050" s="1"/>
    </row>
    <row r="10051" spans="8:9" x14ac:dyDescent="0.2">
      <c r="H10051" s="1"/>
      <c r="I10051" s="1"/>
    </row>
    <row r="10052" spans="8:9" x14ac:dyDescent="0.2">
      <c r="H10052" s="1"/>
      <c r="I10052" s="1"/>
    </row>
    <row r="10053" spans="8:9" x14ac:dyDescent="0.2">
      <c r="H10053" s="1"/>
      <c r="I10053" s="1"/>
    </row>
    <row r="10054" spans="8:9" x14ac:dyDescent="0.2">
      <c r="H10054" s="1"/>
      <c r="I10054" s="1"/>
    </row>
    <row r="10055" spans="8:9" x14ac:dyDescent="0.2">
      <c r="H10055" s="1"/>
      <c r="I10055" s="1"/>
    </row>
    <row r="10056" spans="8:9" x14ac:dyDescent="0.2">
      <c r="H10056" s="1"/>
      <c r="I10056" s="1"/>
    </row>
    <row r="10057" spans="8:9" x14ac:dyDescent="0.2">
      <c r="H10057" s="1"/>
      <c r="I10057" s="1"/>
    </row>
    <row r="10058" spans="8:9" x14ac:dyDescent="0.2">
      <c r="H10058" s="1"/>
      <c r="I10058" s="1"/>
    </row>
    <row r="10059" spans="8:9" x14ac:dyDescent="0.2">
      <c r="H10059" s="1"/>
      <c r="I10059" s="1"/>
    </row>
    <row r="10060" spans="8:9" x14ac:dyDescent="0.2">
      <c r="H10060" s="1"/>
      <c r="I10060" s="1"/>
    </row>
    <row r="10061" spans="8:9" x14ac:dyDescent="0.2">
      <c r="H10061" s="1"/>
      <c r="I10061" s="1"/>
    </row>
    <row r="10062" spans="8:9" x14ac:dyDescent="0.2">
      <c r="H10062" s="1"/>
      <c r="I10062" s="1"/>
    </row>
    <row r="10063" spans="8:9" x14ac:dyDescent="0.2">
      <c r="H10063" s="1"/>
      <c r="I10063" s="1"/>
    </row>
    <row r="10064" spans="8:9" x14ac:dyDescent="0.2">
      <c r="H10064" s="1"/>
      <c r="I10064" s="1"/>
    </row>
    <row r="10065" spans="8:9" x14ac:dyDescent="0.2">
      <c r="H10065" s="1"/>
      <c r="I10065" s="1"/>
    </row>
    <row r="10066" spans="8:9" x14ac:dyDescent="0.2">
      <c r="H10066" s="1"/>
      <c r="I10066" s="1"/>
    </row>
    <row r="10067" spans="8:9" x14ac:dyDescent="0.2">
      <c r="H10067" s="1"/>
      <c r="I10067" s="1"/>
    </row>
    <row r="10068" spans="8:9" x14ac:dyDescent="0.2">
      <c r="H10068" s="1"/>
      <c r="I10068" s="1"/>
    </row>
    <row r="10069" spans="8:9" x14ac:dyDescent="0.2">
      <c r="H10069" s="1"/>
      <c r="I10069" s="1"/>
    </row>
    <row r="10070" spans="8:9" x14ac:dyDescent="0.2">
      <c r="H10070" s="1"/>
      <c r="I10070" s="1"/>
    </row>
    <row r="10071" spans="8:9" x14ac:dyDescent="0.2">
      <c r="H10071" s="1"/>
      <c r="I10071" s="1"/>
    </row>
    <row r="10072" spans="8:9" x14ac:dyDescent="0.2">
      <c r="H10072" s="1"/>
      <c r="I10072" s="1"/>
    </row>
    <row r="10073" spans="8:9" x14ac:dyDescent="0.2">
      <c r="H10073" s="1"/>
      <c r="I10073" s="1"/>
    </row>
    <row r="10074" spans="8:9" x14ac:dyDescent="0.2">
      <c r="H10074" s="1"/>
      <c r="I10074" s="1"/>
    </row>
    <row r="10075" spans="8:9" x14ac:dyDescent="0.2">
      <c r="H10075" s="1"/>
      <c r="I10075" s="1"/>
    </row>
    <row r="10076" spans="8:9" x14ac:dyDescent="0.2">
      <c r="H10076" s="1"/>
      <c r="I10076" s="1"/>
    </row>
    <row r="10077" spans="8:9" x14ac:dyDescent="0.2">
      <c r="H10077" s="1"/>
      <c r="I10077" s="1"/>
    </row>
    <row r="10078" spans="8:9" x14ac:dyDescent="0.2">
      <c r="H10078" s="1"/>
      <c r="I10078" s="1"/>
    </row>
    <row r="10079" spans="8:9" x14ac:dyDescent="0.2">
      <c r="H10079" s="1"/>
      <c r="I10079" s="1"/>
    </row>
    <row r="10080" spans="8:9" x14ac:dyDescent="0.2">
      <c r="H10080" s="1"/>
      <c r="I10080" s="1"/>
    </row>
    <row r="10081" spans="8:9" x14ac:dyDescent="0.2">
      <c r="H10081" s="1"/>
      <c r="I10081" s="1"/>
    </row>
    <row r="10082" spans="8:9" x14ac:dyDescent="0.2">
      <c r="H10082" s="1"/>
      <c r="I10082" s="1"/>
    </row>
    <row r="10083" spans="8:9" x14ac:dyDescent="0.2">
      <c r="H10083" s="1"/>
      <c r="I10083" s="1"/>
    </row>
    <row r="10084" spans="8:9" x14ac:dyDescent="0.2">
      <c r="H10084" s="1"/>
      <c r="I10084" s="1"/>
    </row>
    <row r="10085" spans="8:9" x14ac:dyDescent="0.2">
      <c r="H10085" s="1"/>
      <c r="I10085" s="1"/>
    </row>
    <row r="10086" spans="8:9" x14ac:dyDescent="0.2">
      <c r="H10086" s="1"/>
      <c r="I10086" s="1"/>
    </row>
    <row r="10087" spans="8:9" x14ac:dyDescent="0.2">
      <c r="H10087" s="1"/>
      <c r="I10087" s="1"/>
    </row>
    <row r="10088" spans="8:9" x14ac:dyDescent="0.2">
      <c r="H10088" s="1"/>
      <c r="I10088" s="1"/>
    </row>
    <row r="10089" spans="8:9" x14ac:dyDescent="0.2">
      <c r="H10089" s="1"/>
      <c r="I10089" s="1"/>
    </row>
    <row r="10090" spans="8:9" x14ac:dyDescent="0.2">
      <c r="H10090" s="1"/>
      <c r="I10090" s="1"/>
    </row>
    <row r="10091" spans="8:9" x14ac:dyDescent="0.2">
      <c r="H10091" s="1"/>
      <c r="I10091" s="1"/>
    </row>
    <row r="10092" spans="8:9" x14ac:dyDescent="0.2">
      <c r="H10092" s="1"/>
      <c r="I10092" s="1"/>
    </row>
    <row r="10093" spans="8:9" x14ac:dyDescent="0.2">
      <c r="H10093" s="1"/>
      <c r="I10093" s="1"/>
    </row>
    <row r="10094" spans="8:9" x14ac:dyDescent="0.2">
      <c r="H10094" s="1"/>
      <c r="I10094" s="1"/>
    </row>
    <row r="10095" spans="8:9" x14ac:dyDescent="0.2">
      <c r="H10095" s="1"/>
      <c r="I10095" s="1"/>
    </row>
    <row r="10096" spans="8:9" x14ac:dyDescent="0.2">
      <c r="H10096" s="1"/>
      <c r="I10096" s="1"/>
    </row>
    <row r="10097" spans="8:9" x14ac:dyDescent="0.2">
      <c r="H10097" s="1"/>
      <c r="I10097" s="1"/>
    </row>
    <row r="10098" spans="8:9" x14ac:dyDescent="0.2">
      <c r="H10098" s="1"/>
      <c r="I10098" s="1"/>
    </row>
    <row r="10099" spans="8:9" x14ac:dyDescent="0.2">
      <c r="H10099" s="1"/>
      <c r="I10099" s="1"/>
    </row>
    <row r="10100" spans="8:9" x14ac:dyDescent="0.2">
      <c r="H10100" s="1"/>
      <c r="I10100" s="1"/>
    </row>
    <row r="10101" spans="8:9" x14ac:dyDescent="0.2">
      <c r="H10101" s="1"/>
      <c r="I10101" s="1"/>
    </row>
    <row r="10102" spans="8:9" x14ac:dyDescent="0.2">
      <c r="H10102" s="1"/>
      <c r="I10102" s="1"/>
    </row>
    <row r="10103" spans="8:9" x14ac:dyDescent="0.2">
      <c r="H10103" s="1"/>
      <c r="I10103" s="1"/>
    </row>
    <row r="10104" spans="8:9" x14ac:dyDescent="0.2">
      <c r="H10104" s="1"/>
      <c r="I10104" s="1"/>
    </row>
    <row r="10105" spans="8:9" x14ac:dyDescent="0.2">
      <c r="H10105" s="1"/>
      <c r="I10105" s="1"/>
    </row>
    <row r="10106" spans="8:9" x14ac:dyDescent="0.2">
      <c r="H10106" s="1"/>
      <c r="I10106" s="1"/>
    </row>
    <row r="10107" spans="8:9" x14ac:dyDescent="0.2">
      <c r="H10107" s="1"/>
      <c r="I10107" s="1"/>
    </row>
    <row r="10108" spans="8:9" x14ac:dyDescent="0.2">
      <c r="H10108" s="1"/>
      <c r="I10108" s="1"/>
    </row>
    <row r="10109" spans="8:9" x14ac:dyDescent="0.2">
      <c r="H10109" s="1"/>
      <c r="I10109" s="1"/>
    </row>
    <row r="10110" spans="8:9" x14ac:dyDescent="0.2">
      <c r="H10110" s="1"/>
      <c r="I10110" s="1"/>
    </row>
    <row r="10111" spans="8:9" x14ac:dyDescent="0.2">
      <c r="H10111" s="1"/>
      <c r="I10111" s="1"/>
    </row>
    <row r="10112" spans="8:9" x14ac:dyDescent="0.2">
      <c r="H10112" s="1"/>
      <c r="I10112" s="1"/>
    </row>
    <row r="10113" spans="8:9" x14ac:dyDescent="0.2">
      <c r="H10113" s="1"/>
      <c r="I10113" s="1"/>
    </row>
    <row r="10114" spans="8:9" x14ac:dyDescent="0.2">
      <c r="H10114" s="1"/>
      <c r="I10114" s="1"/>
    </row>
    <row r="10115" spans="8:9" x14ac:dyDescent="0.2">
      <c r="H10115" s="1"/>
      <c r="I10115" s="1"/>
    </row>
    <row r="10116" spans="8:9" x14ac:dyDescent="0.2">
      <c r="H10116" s="1"/>
      <c r="I10116" s="1"/>
    </row>
    <row r="10117" spans="8:9" x14ac:dyDescent="0.2">
      <c r="H10117" s="1"/>
      <c r="I10117" s="1"/>
    </row>
    <row r="10118" spans="8:9" x14ac:dyDescent="0.2">
      <c r="H10118" s="1"/>
      <c r="I10118" s="1"/>
    </row>
    <row r="10119" spans="8:9" x14ac:dyDescent="0.2">
      <c r="H10119" s="1"/>
      <c r="I10119" s="1"/>
    </row>
    <row r="10120" spans="8:9" x14ac:dyDescent="0.2">
      <c r="H10120" s="1"/>
      <c r="I10120" s="1"/>
    </row>
    <row r="10121" spans="8:9" x14ac:dyDescent="0.2">
      <c r="H10121" s="1"/>
      <c r="I10121" s="1"/>
    </row>
    <row r="10122" spans="8:9" x14ac:dyDescent="0.2">
      <c r="H10122" s="1"/>
      <c r="I10122" s="1"/>
    </row>
    <row r="10123" spans="8:9" x14ac:dyDescent="0.2">
      <c r="H10123" s="1"/>
      <c r="I10123" s="1"/>
    </row>
    <row r="10124" spans="8:9" x14ac:dyDescent="0.2">
      <c r="H10124" s="1"/>
      <c r="I10124" s="1"/>
    </row>
    <row r="10125" spans="8:9" x14ac:dyDescent="0.2">
      <c r="H10125" s="1"/>
      <c r="I10125" s="1"/>
    </row>
    <row r="10126" spans="8:9" x14ac:dyDescent="0.2">
      <c r="H10126" s="1"/>
      <c r="I10126" s="1"/>
    </row>
    <row r="10127" spans="8:9" x14ac:dyDescent="0.2">
      <c r="H10127" s="1"/>
      <c r="I10127" s="1"/>
    </row>
    <row r="10128" spans="8:9" x14ac:dyDescent="0.2">
      <c r="H10128" s="1"/>
      <c r="I10128" s="1"/>
    </row>
    <row r="10129" spans="8:9" x14ac:dyDescent="0.2">
      <c r="H10129" s="1"/>
      <c r="I10129" s="1"/>
    </row>
    <row r="10130" spans="8:9" x14ac:dyDescent="0.2">
      <c r="H10130" s="1"/>
      <c r="I10130" s="1"/>
    </row>
    <row r="10131" spans="8:9" x14ac:dyDescent="0.2">
      <c r="H10131" s="1"/>
      <c r="I10131" s="1"/>
    </row>
    <row r="10132" spans="8:9" x14ac:dyDescent="0.2">
      <c r="H10132" s="1"/>
      <c r="I10132" s="1"/>
    </row>
    <row r="10133" spans="8:9" x14ac:dyDescent="0.2">
      <c r="H10133" s="1"/>
      <c r="I10133" s="1"/>
    </row>
    <row r="10134" spans="8:9" x14ac:dyDescent="0.2">
      <c r="H10134" s="1"/>
      <c r="I10134" s="1"/>
    </row>
    <row r="10135" spans="8:9" x14ac:dyDescent="0.2">
      <c r="H10135" s="1"/>
      <c r="I10135" s="1"/>
    </row>
    <row r="10136" spans="8:9" x14ac:dyDescent="0.2">
      <c r="H10136" s="1"/>
      <c r="I10136" s="1"/>
    </row>
    <row r="10137" spans="8:9" x14ac:dyDescent="0.2">
      <c r="H10137" s="1"/>
      <c r="I10137" s="1"/>
    </row>
    <row r="10138" spans="8:9" x14ac:dyDescent="0.2">
      <c r="H10138" s="1"/>
      <c r="I10138" s="1"/>
    </row>
    <row r="10139" spans="8:9" x14ac:dyDescent="0.2">
      <c r="H10139" s="1"/>
      <c r="I10139" s="1"/>
    </row>
    <row r="10140" spans="8:9" x14ac:dyDescent="0.2">
      <c r="H10140" s="1"/>
      <c r="I10140" s="1"/>
    </row>
    <row r="10141" spans="8:9" x14ac:dyDescent="0.2">
      <c r="H10141" s="1"/>
      <c r="I10141" s="1"/>
    </row>
    <row r="10142" spans="8:9" x14ac:dyDescent="0.2">
      <c r="H10142" s="1"/>
      <c r="I10142" s="1"/>
    </row>
    <row r="10143" spans="8:9" x14ac:dyDescent="0.2">
      <c r="H10143" s="1"/>
      <c r="I10143" s="1"/>
    </row>
    <row r="10144" spans="8:9" x14ac:dyDescent="0.2">
      <c r="H10144" s="1"/>
      <c r="I10144" s="1"/>
    </row>
    <row r="10145" spans="8:9" x14ac:dyDescent="0.2">
      <c r="H10145" s="1"/>
      <c r="I10145" s="1"/>
    </row>
    <row r="10146" spans="8:9" x14ac:dyDescent="0.2">
      <c r="H10146" s="1"/>
      <c r="I10146" s="1"/>
    </row>
    <row r="10147" spans="8:9" x14ac:dyDescent="0.2">
      <c r="H10147" s="1"/>
      <c r="I10147" s="1"/>
    </row>
    <row r="10148" spans="8:9" x14ac:dyDescent="0.2">
      <c r="H10148" s="1"/>
      <c r="I10148" s="1"/>
    </row>
    <row r="10149" spans="8:9" x14ac:dyDescent="0.2">
      <c r="H10149" s="1"/>
      <c r="I10149" s="1"/>
    </row>
    <row r="10150" spans="8:9" x14ac:dyDescent="0.2">
      <c r="H10150" s="1"/>
      <c r="I10150" s="1"/>
    </row>
    <row r="10151" spans="8:9" x14ac:dyDescent="0.2">
      <c r="H10151" s="1"/>
      <c r="I10151" s="1"/>
    </row>
    <row r="10152" spans="8:9" x14ac:dyDescent="0.2">
      <c r="H10152" s="1"/>
      <c r="I10152" s="1"/>
    </row>
    <row r="10153" spans="8:9" x14ac:dyDescent="0.2">
      <c r="H10153" s="1"/>
      <c r="I10153" s="1"/>
    </row>
    <row r="10154" spans="8:9" x14ac:dyDescent="0.2">
      <c r="H10154" s="1"/>
      <c r="I10154" s="1"/>
    </row>
    <row r="10155" spans="8:9" x14ac:dyDescent="0.2">
      <c r="H10155" s="1"/>
      <c r="I10155" s="1"/>
    </row>
    <row r="10156" spans="8:9" x14ac:dyDescent="0.2">
      <c r="H10156" s="1"/>
      <c r="I10156" s="1"/>
    </row>
    <row r="10157" spans="8:9" x14ac:dyDescent="0.2">
      <c r="H10157" s="1"/>
      <c r="I10157" s="1"/>
    </row>
    <row r="10158" spans="8:9" x14ac:dyDescent="0.2">
      <c r="H10158" s="1"/>
      <c r="I10158" s="1"/>
    </row>
    <row r="10159" spans="8:9" x14ac:dyDescent="0.2">
      <c r="H10159" s="1"/>
      <c r="I10159" s="1"/>
    </row>
    <row r="10160" spans="8:9" x14ac:dyDescent="0.2">
      <c r="H10160" s="1"/>
      <c r="I10160" s="1"/>
    </row>
    <row r="10161" spans="8:9" x14ac:dyDescent="0.2">
      <c r="H10161" s="1"/>
      <c r="I10161" s="1"/>
    </row>
    <row r="10162" spans="8:9" x14ac:dyDescent="0.2">
      <c r="H10162" s="1"/>
      <c r="I10162" s="1"/>
    </row>
    <row r="10163" spans="8:9" x14ac:dyDescent="0.2">
      <c r="H10163" s="1"/>
      <c r="I10163" s="1"/>
    </row>
    <row r="10164" spans="8:9" x14ac:dyDescent="0.2">
      <c r="H10164" s="1"/>
      <c r="I10164" s="1"/>
    </row>
    <row r="10165" spans="8:9" x14ac:dyDescent="0.2">
      <c r="H10165" s="1"/>
      <c r="I10165" s="1"/>
    </row>
    <row r="10166" spans="8:9" x14ac:dyDescent="0.2">
      <c r="H10166" s="1"/>
      <c r="I10166" s="1"/>
    </row>
    <row r="10167" spans="8:9" x14ac:dyDescent="0.2">
      <c r="H10167" s="1"/>
      <c r="I10167" s="1"/>
    </row>
    <row r="10168" spans="8:9" x14ac:dyDescent="0.2">
      <c r="H10168" s="1"/>
      <c r="I10168" s="1"/>
    </row>
    <row r="10169" spans="8:9" x14ac:dyDescent="0.2">
      <c r="H10169" s="1"/>
      <c r="I10169" s="1"/>
    </row>
    <row r="10170" spans="8:9" x14ac:dyDescent="0.2">
      <c r="H10170" s="1"/>
      <c r="I10170" s="1"/>
    </row>
    <row r="10171" spans="8:9" x14ac:dyDescent="0.2">
      <c r="H10171" s="1"/>
      <c r="I10171" s="1"/>
    </row>
    <row r="10172" spans="8:9" x14ac:dyDescent="0.2">
      <c r="H10172" s="1"/>
      <c r="I10172" s="1"/>
    </row>
    <row r="10173" spans="8:9" x14ac:dyDescent="0.2">
      <c r="H10173" s="1"/>
      <c r="I10173" s="1"/>
    </row>
    <row r="10174" spans="8:9" x14ac:dyDescent="0.2">
      <c r="H10174" s="1"/>
      <c r="I10174" s="1"/>
    </row>
    <row r="10175" spans="8:9" x14ac:dyDescent="0.2">
      <c r="H10175" s="1"/>
      <c r="I10175" s="1"/>
    </row>
    <row r="10176" spans="8:9" x14ac:dyDescent="0.2">
      <c r="H10176" s="1"/>
      <c r="I10176" s="1"/>
    </row>
    <row r="10177" spans="8:9" x14ac:dyDescent="0.2">
      <c r="H10177" s="1"/>
      <c r="I10177" s="1"/>
    </row>
    <row r="10178" spans="8:9" x14ac:dyDescent="0.2">
      <c r="H10178" s="1"/>
      <c r="I10178" s="1"/>
    </row>
    <row r="10179" spans="8:9" x14ac:dyDescent="0.2">
      <c r="H10179" s="1"/>
      <c r="I10179" s="1"/>
    </row>
    <row r="10180" spans="8:9" x14ac:dyDescent="0.2">
      <c r="H10180" s="1"/>
      <c r="I10180" s="1"/>
    </row>
    <row r="10181" spans="8:9" x14ac:dyDescent="0.2">
      <c r="H10181" s="1"/>
      <c r="I10181" s="1"/>
    </row>
    <row r="10182" spans="8:9" x14ac:dyDescent="0.2">
      <c r="H10182" s="1"/>
      <c r="I10182" s="1"/>
    </row>
    <row r="10183" spans="8:9" x14ac:dyDescent="0.2">
      <c r="H10183" s="1"/>
      <c r="I10183" s="1"/>
    </row>
    <row r="10184" spans="8:9" x14ac:dyDescent="0.2">
      <c r="H10184" s="1"/>
      <c r="I10184" s="1"/>
    </row>
    <row r="10185" spans="8:9" x14ac:dyDescent="0.2">
      <c r="H10185" s="1"/>
      <c r="I10185" s="1"/>
    </row>
    <row r="10186" spans="8:9" x14ac:dyDescent="0.2">
      <c r="H10186" s="1"/>
      <c r="I10186" s="1"/>
    </row>
    <row r="10187" spans="8:9" x14ac:dyDescent="0.2">
      <c r="H10187" s="1"/>
      <c r="I10187" s="1"/>
    </row>
    <row r="10188" spans="8:9" x14ac:dyDescent="0.2">
      <c r="H10188" s="1"/>
      <c r="I10188" s="1"/>
    </row>
    <row r="10189" spans="8:9" x14ac:dyDescent="0.2">
      <c r="H10189" s="1"/>
      <c r="I10189" s="1"/>
    </row>
    <row r="10190" spans="8:9" x14ac:dyDescent="0.2">
      <c r="H10190" s="1"/>
      <c r="I10190" s="1"/>
    </row>
    <row r="10191" spans="8:9" x14ac:dyDescent="0.2">
      <c r="H10191" s="1"/>
      <c r="I10191" s="1"/>
    </row>
    <row r="10192" spans="8:9" x14ac:dyDescent="0.2">
      <c r="H10192" s="1"/>
      <c r="I10192" s="1"/>
    </row>
    <row r="10193" spans="8:9" x14ac:dyDescent="0.2">
      <c r="H10193" s="1"/>
      <c r="I10193" s="1"/>
    </row>
    <row r="10194" spans="8:9" x14ac:dyDescent="0.2">
      <c r="H10194" s="1"/>
      <c r="I10194" s="1"/>
    </row>
    <row r="10195" spans="8:9" x14ac:dyDescent="0.2">
      <c r="H10195" s="1"/>
      <c r="I10195" s="1"/>
    </row>
    <row r="10196" spans="8:9" x14ac:dyDescent="0.2">
      <c r="H10196" s="1"/>
      <c r="I10196" s="1"/>
    </row>
    <row r="10197" spans="8:9" x14ac:dyDescent="0.2">
      <c r="H10197" s="1"/>
      <c r="I10197" s="1"/>
    </row>
    <row r="10198" spans="8:9" x14ac:dyDescent="0.2">
      <c r="H10198" s="1"/>
      <c r="I10198" s="1"/>
    </row>
    <row r="10199" spans="8:9" x14ac:dyDescent="0.2">
      <c r="H10199" s="1"/>
      <c r="I10199" s="1"/>
    </row>
    <row r="10200" spans="8:9" x14ac:dyDescent="0.2">
      <c r="H10200" s="1"/>
      <c r="I10200" s="1"/>
    </row>
    <row r="10201" spans="8:9" x14ac:dyDescent="0.2">
      <c r="H10201" s="1"/>
      <c r="I10201" s="1"/>
    </row>
    <row r="10202" spans="8:9" x14ac:dyDescent="0.2">
      <c r="H10202" s="1"/>
      <c r="I10202" s="1"/>
    </row>
    <row r="10203" spans="8:9" x14ac:dyDescent="0.2">
      <c r="H10203" s="1"/>
      <c r="I10203" s="1"/>
    </row>
    <row r="10204" spans="8:9" x14ac:dyDescent="0.2">
      <c r="H10204" s="1"/>
      <c r="I10204" s="1"/>
    </row>
    <row r="10205" spans="8:9" x14ac:dyDescent="0.2">
      <c r="H10205" s="1"/>
      <c r="I10205" s="1"/>
    </row>
    <row r="10206" spans="8:9" x14ac:dyDescent="0.2">
      <c r="H10206" s="1"/>
      <c r="I10206" s="1"/>
    </row>
    <row r="10207" spans="8:9" x14ac:dyDescent="0.2">
      <c r="H10207" s="1"/>
      <c r="I10207" s="1"/>
    </row>
    <row r="10208" spans="8:9" x14ac:dyDescent="0.2">
      <c r="H10208" s="1"/>
      <c r="I10208" s="1"/>
    </row>
    <row r="10209" spans="8:9" x14ac:dyDescent="0.2">
      <c r="H10209" s="1"/>
      <c r="I10209" s="1"/>
    </row>
    <row r="10210" spans="8:9" x14ac:dyDescent="0.2">
      <c r="H10210" s="1"/>
      <c r="I10210" s="1"/>
    </row>
    <row r="10211" spans="8:9" x14ac:dyDescent="0.2">
      <c r="H10211" s="1"/>
      <c r="I10211" s="1"/>
    </row>
    <row r="10212" spans="8:9" x14ac:dyDescent="0.2">
      <c r="H10212" s="1"/>
      <c r="I10212" s="1"/>
    </row>
    <row r="10213" spans="8:9" x14ac:dyDescent="0.2">
      <c r="H10213" s="1"/>
      <c r="I10213" s="1"/>
    </row>
    <row r="10214" spans="8:9" x14ac:dyDescent="0.2">
      <c r="H10214" s="1"/>
      <c r="I10214" s="1"/>
    </row>
    <row r="10215" spans="8:9" x14ac:dyDescent="0.2">
      <c r="H10215" s="1"/>
      <c r="I10215" s="1"/>
    </row>
    <row r="10216" spans="8:9" x14ac:dyDescent="0.2">
      <c r="H10216" s="1"/>
      <c r="I10216" s="1"/>
    </row>
    <row r="10217" spans="8:9" x14ac:dyDescent="0.2">
      <c r="H10217" s="1"/>
      <c r="I10217" s="1"/>
    </row>
    <row r="10218" spans="8:9" x14ac:dyDescent="0.2">
      <c r="H10218" s="1"/>
      <c r="I10218" s="1"/>
    </row>
    <row r="10219" spans="8:9" x14ac:dyDescent="0.2">
      <c r="H10219" s="1"/>
      <c r="I10219" s="1"/>
    </row>
    <row r="10220" spans="8:9" x14ac:dyDescent="0.2">
      <c r="H10220" s="1"/>
      <c r="I10220" s="1"/>
    </row>
    <row r="10221" spans="8:9" x14ac:dyDescent="0.2">
      <c r="H10221" s="1"/>
      <c r="I10221" s="1"/>
    </row>
    <row r="10222" spans="8:9" x14ac:dyDescent="0.2">
      <c r="H10222" s="1"/>
      <c r="I10222" s="1"/>
    </row>
    <row r="10223" spans="8:9" x14ac:dyDescent="0.2">
      <c r="H10223" s="1"/>
      <c r="I10223" s="1"/>
    </row>
    <row r="10224" spans="8:9" x14ac:dyDescent="0.2">
      <c r="H10224" s="1"/>
      <c r="I10224" s="1"/>
    </row>
    <row r="10225" spans="8:9" x14ac:dyDescent="0.2">
      <c r="H10225" s="1"/>
      <c r="I10225" s="1"/>
    </row>
    <row r="10226" spans="8:9" x14ac:dyDescent="0.2">
      <c r="H10226" s="1"/>
      <c r="I10226" s="1"/>
    </row>
    <row r="10227" spans="8:9" x14ac:dyDescent="0.2">
      <c r="H10227" s="1"/>
      <c r="I10227" s="1"/>
    </row>
    <row r="10228" spans="8:9" x14ac:dyDescent="0.2">
      <c r="H10228" s="1"/>
      <c r="I10228" s="1"/>
    </row>
    <row r="10229" spans="8:9" x14ac:dyDescent="0.2">
      <c r="H10229" s="1"/>
      <c r="I10229" s="1"/>
    </row>
    <row r="10230" spans="8:9" x14ac:dyDescent="0.2">
      <c r="H10230" s="1"/>
      <c r="I10230" s="1"/>
    </row>
    <row r="10231" spans="8:9" x14ac:dyDescent="0.2">
      <c r="H10231" s="1"/>
      <c r="I10231" s="1"/>
    </row>
    <row r="10232" spans="8:9" x14ac:dyDescent="0.2">
      <c r="H10232" s="1"/>
      <c r="I10232" s="1"/>
    </row>
    <row r="10233" spans="8:9" x14ac:dyDescent="0.2">
      <c r="H10233" s="1"/>
      <c r="I10233" s="1"/>
    </row>
    <row r="10234" spans="8:9" x14ac:dyDescent="0.2">
      <c r="H10234" s="1"/>
      <c r="I10234" s="1"/>
    </row>
    <row r="10235" spans="8:9" x14ac:dyDescent="0.2">
      <c r="H10235" s="1"/>
      <c r="I10235" s="1"/>
    </row>
    <row r="10236" spans="8:9" x14ac:dyDescent="0.2">
      <c r="H10236" s="1"/>
      <c r="I10236" s="1"/>
    </row>
    <row r="10237" spans="8:9" x14ac:dyDescent="0.2">
      <c r="H10237" s="1"/>
      <c r="I10237" s="1"/>
    </row>
    <row r="10238" spans="8:9" x14ac:dyDescent="0.2">
      <c r="H10238" s="1"/>
      <c r="I10238" s="1"/>
    </row>
    <row r="10239" spans="8:9" x14ac:dyDescent="0.2">
      <c r="H10239" s="1"/>
      <c r="I10239" s="1"/>
    </row>
    <row r="10240" spans="8:9" x14ac:dyDescent="0.2">
      <c r="H10240" s="1"/>
      <c r="I10240" s="1"/>
    </row>
    <row r="10241" spans="8:9" x14ac:dyDescent="0.2">
      <c r="H10241" s="1"/>
      <c r="I10241" s="1"/>
    </row>
    <row r="10242" spans="8:9" x14ac:dyDescent="0.2">
      <c r="H10242" s="1"/>
      <c r="I10242" s="1"/>
    </row>
    <row r="10243" spans="8:9" x14ac:dyDescent="0.2">
      <c r="H10243" s="1"/>
      <c r="I10243" s="1"/>
    </row>
    <row r="10244" spans="8:9" x14ac:dyDescent="0.2">
      <c r="H10244" s="1"/>
      <c r="I10244" s="1"/>
    </row>
    <row r="10245" spans="8:9" x14ac:dyDescent="0.2">
      <c r="H10245" s="1"/>
      <c r="I10245" s="1"/>
    </row>
    <row r="10246" spans="8:9" x14ac:dyDescent="0.2">
      <c r="H10246" s="1"/>
      <c r="I10246" s="1"/>
    </row>
    <row r="10247" spans="8:9" x14ac:dyDescent="0.2">
      <c r="H10247" s="1"/>
      <c r="I10247" s="1"/>
    </row>
    <row r="10248" spans="8:9" x14ac:dyDescent="0.2">
      <c r="H10248" s="1"/>
      <c r="I10248" s="1"/>
    </row>
    <row r="10249" spans="8:9" x14ac:dyDescent="0.2">
      <c r="H10249" s="1"/>
      <c r="I10249" s="1"/>
    </row>
    <row r="10250" spans="8:9" x14ac:dyDescent="0.2">
      <c r="H10250" s="1"/>
      <c r="I10250" s="1"/>
    </row>
    <row r="10251" spans="8:9" x14ac:dyDescent="0.2">
      <c r="H10251" s="1"/>
      <c r="I10251" s="1"/>
    </row>
    <row r="10252" spans="8:9" x14ac:dyDescent="0.2">
      <c r="H10252" s="1"/>
      <c r="I10252" s="1"/>
    </row>
    <row r="10253" spans="8:9" x14ac:dyDescent="0.2">
      <c r="H10253" s="1"/>
      <c r="I10253" s="1"/>
    </row>
    <row r="10254" spans="8:9" x14ac:dyDescent="0.2">
      <c r="H10254" s="1"/>
      <c r="I10254" s="1"/>
    </row>
    <row r="10255" spans="8:9" x14ac:dyDescent="0.2">
      <c r="H10255" s="1"/>
      <c r="I10255" s="1"/>
    </row>
    <row r="10256" spans="8:9" x14ac:dyDescent="0.2">
      <c r="H10256" s="1"/>
      <c r="I10256" s="1"/>
    </row>
    <row r="10257" spans="8:9" x14ac:dyDescent="0.2">
      <c r="H10257" s="1"/>
      <c r="I10257" s="1"/>
    </row>
    <row r="10258" spans="8:9" x14ac:dyDescent="0.2">
      <c r="H10258" s="1"/>
      <c r="I10258" s="1"/>
    </row>
    <row r="10259" spans="8:9" x14ac:dyDescent="0.2">
      <c r="H10259" s="1"/>
      <c r="I10259" s="1"/>
    </row>
    <row r="10260" spans="8:9" x14ac:dyDescent="0.2">
      <c r="H10260" s="1"/>
      <c r="I10260" s="1"/>
    </row>
    <row r="10261" spans="8:9" x14ac:dyDescent="0.2">
      <c r="H10261" s="1"/>
      <c r="I10261" s="1"/>
    </row>
    <row r="10262" spans="8:9" x14ac:dyDescent="0.2">
      <c r="H10262" s="1"/>
      <c r="I10262" s="1"/>
    </row>
    <row r="10263" spans="8:9" x14ac:dyDescent="0.2">
      <c r="H10263" s="1"/>
      <c r="I10263" s="1"/>
    </row>
    <row r="10264" spans="8:9" x14ac:dyDescent="0.2">
      <c r="H10264" s="1"/>
      <c r="I10264" s="1"/>
    </row>
    <row r="10265" spans="8:9" x14ac:dyDescent="0.2">
      <c r="H10265" s="1"/>
      <c r="I10265" s="1"/>
    </row>
    <row r="10266" spans="8:9" x14ac:dyDescent="0.2">
      <c r="H10266" s="1"/>
      <c r="I10266" s="1"/>
    </row>
    <row r="10267" spans="8:9" x14ac:dyDescent="0.2">
      <c r="H10267" s="1"/>
      <c r="I10267" s="1"/>
    </row>
    <row r="10268" spans="8:9" x14ac:dyDescent="0.2">
      <c r="H10268" s="1"/>
      <c r="I10268" s="1"/>
    </row>
    <row r="10269" spans="8:9" x14ac:dyDescent="0.2">
      <c r="H10269" s="1"/>
      <c r="I10269" s="1"/>
    </row>
    <row r="10270" spans="8:9" x14ac:dyDescent="0.2">
      <c r="H10270" s="1"/>
      <c r="I10270" s="1"/>
    </row>
    <row r="10271" spans="8:9" x14ac:dyDescent="0.2">
      <c r="H10271" s="1"/>
      <c r="I10271" s="1"/>
    </row>
    <row r="10272" spans="8:9" x14ac:dyDescent="0.2">
      <c r="H10272" s="1"/>
      <c r="I10272" s="1"/>
    </row>
    <row r="10273" spans="8:9" x14ac:dyDescent="0.2">
      <c r="H10273" s="1"/>
      <c r="I10273" s="1"/>
    </row>
    <row r="10274" spans="8:9" x14ac:dyDescent="0.2">
      <c r="H10274" s="1"/>
      <c r="I10274" s="1"/>
    </row>
    <row r="10275" spans="8:9" x14ac:dyDescent="0.2">
      <c r="H10275" s="1"/>
      <c r="I10275" s="1"/>
    </row>
    <row r="10276" spans="8:9" x14ac:dyDescent="0.2">
      <c r="H10276" s="1"/>
      <c r="I10276" s="1"/>
    </row>
    <row r="10277" spans="8:9" x14ac:dyDescent="0.2">
      <c r="H10277" s="1"/>
      <c r="I10277" s="1"/>
    </row>
    <row r="10278" spans="8:9" x14ac:dyDescent="0.2">
      <c r="H10278" s="1"/>
      <c r="I10278" s="1"/>
    </row>
    <row r="10279" spans="8:9" x14ac:dyDescent="0.2">
      <c r="H10279" s="1"/>
      <c r="I10279" s="1"/>
    </row>
    <row r="10280" spans="8:9" x14ac:dyDescent="0.2">
      <c r="H10280" s="1"/>
      <c r="I10280" s="1"/>
    </row>
    <row r="10281" spans="8:9" x14ac:dyDescent="0.2">
      <c r="H10281" s="1"/>
      <c r="I10281" s="1"/>
    </row>
    <row r="10282" spans="8:9" x14ac:dyDescent="0.2">
      <c r="H10282" s="1"/>
      <c r="I10282" s="1"/>
    </row>
    <row r="10283" spans="8:9" x14ac:dyDescent="0.2">
      <c r="H10283" s="1"/>
      <c r="I10283" s="1"/>
    </row>
    <row r="10284" spans="8:9" x14ac:dyDescent="0.2">
      <c r="H10284" s="1"/>
      <c r="I10284" s="1"/>
    </row>
    <row r="10285" spans="8:9" x14ac:dyDescent="0.2">
      <c r="H10285" s="1"/>
      <c r="I10285" s="1"/>
    </row>
    <row r="10286" spans="8:9" x14ac:dyDescent="0.2">
      <c r="H10286" s="1"/>
      <c r="I10286" s="1"/>
    </row>
    <row r="10287" spans="8:9" x14ac:dyDescent="0.2">
      <c r="H10287" s="1"/>
      <c r="I10287" s="1"/>
    </row>
    <row r="10288" spans="8:9" x14ac:dyDescent="0.2">
      <c r="H10288" s="1"/>
      <c r="I10288" s="1"/>
    </row>
    <row r="10289" spans="8:9" x14ac:dyDescent="0.2">
      <c r="H10289" s="1"/>
      <c r="I10289" s="1"/>
    </row>
    <row r="10290" spans="8:9" x14ac:dyDescent="0.2">
      <c r="H10290" s="1"/>
      <c r="I10290" s="1"/>
    </row>
    <row r="10291" spans="8:9" x14ac:dyDescent="0.2">
      <c r="H10291" s="1"/>
      <c r="I10291" s="1"/>
    </row>
    <row r="10292" spans="8:9" x14ac:dyDescent="0.2">
      <c r="H10292" s="1"/>
      <c r="I10292" s="1"/>
    </row>
    <row r="10293" spans="8:9" x14ac:dyDescent="0.2">
      <c r="H10293" s="1"/>
      <c r="I10293" s="1"/>
    </row>
    <row r="10294" spans="8:9" x14ac:dyDescent="0.2">
      <c r="H10294" s="1"/>
      <c r="I10294" s="1"/>
    </row>
    <row r="10295" spans="8:9" x14ac:dyDescent="0.2">
      <c r="H10295" s="1"/>
      <c r="I10295" s="1"/>
    </row>
    <row r="10296" spans="8:9" x14ac:dyDescent="0.2">
      <c r="H10296" s="1"/>
      <c r="I10296" s="1"/>
    </row>
    <row r="10297" spans="8:9" x14ac:dyDescent="0.2">
      <c r="H10297" s="1"/>
      <c r="I10297" s="1"/>
    </row>
    <row r="10298" spans="8:9" x14ac:dyDescent="0.2">
      <c r="H10298" s="1"/>
      <c r="I10298" s="1"/>
    </row>
    <row r="10299" spans="8:9" x14ac:dyDescent="0.2">
      <c r="H10299" s="1"/>
      <c r="I10299" s="1"/>
    </row>
    <row r="10300" spans="8:9" x14ac:dyDescent="0.2">
      <c r="H10300" s="1"/>
      <c r="I10300" s="1"/>
    </row>
    <row r="10301" spans="8:9" x14ac:dyDescent="0.2">
      <c r="H10301" s="1"/>
      <c r="I10301" s="1"/>
    </row>
    <row r="10302" spans="8:9" x14ac:dyDescent="0.2">
      <c r="H10302" s="1"/>
      <c r="I10302" s="1"/>
    </row>
    <row r="10303" spans="8:9" x14ac:dyDescent="0.2">
      <c r="H10303" s="1"/>
      <c r="I10303" s="1"/>
    </row>
    <row r="10304" spans="8:9" x14ac:dyDescent="0.2">
      <c r="H10304" s="1"/>
      <c r="I10304" s="1"/>
    </row>
    <row r="10305" spans="8:9" x14ac:dyDescent="0.2">
      <c r="H10305" s="1"/>
      <c r="I10305" s="1"/>
    </row>
    <row r="10306" spans="8:9" x14ac:dyDescent="0.2">
      <c r="H10306" s="1"/>
      <c r="I10306" s="1"/>
    </row>
    <row r="10307" spans="8:9" x14ac:dyDescent="0.2">
      <c r="H10307" s="1"/>
      <c r="I10307" s="1"/>
    </row>
    <row r="10308" spans="8:9" x14ac:dyDescent="0.2">
      <c r="H10308" s="1"/>
      <c r="I10308" s="1"/>
    </row>
    <row r="10309" spans="8:9" x14ac:dyDescent="0.2">
      <c r="H10309" s="1"/>
      <c r="I10309" s="1"/>
    </row>
    <row r="10310" spans="8:9" x14ac:dyDescent="0.2">
      <c r="H10310" s="1"/>
      <c r="I10310" s="1"/>
    </row>
    <row r="10311" spans="8:9" x14ac:dyDescent="0.2">
      <c r="H10311" s="1"/>
      <c r="I10311" s="1"/>
    </row>
    <row r="10312" spans="8:9" x14ac:dyDescent="0.2">
      <c r="H10312" s="1"/>
      <c r="I10312" s="1"/>
    </row>
    <row r="10313" spans="8:9" x14ac:dyDescent="0.2">
      <c r="H10313" s="1"/>
      <c r="I10313" s="1"/>
    </row>
    <row r="10314" spans="8:9" x14ac:dyDescent="0.2">
      <c r="H10314" s="1"/>
      <c r="I10314" s="1"/>
    </row>
    <row r="10315" spans="8:9" x14ac:dyDescent="0.2">
      <c r="H10315" s="1"/>
      <c r="I10315" s="1"/>
    </row>
    <row r="10316" spans="8:9" x14ac:dyDescent="0.2">
      <c r="H10316" s="1"/>
      <c r="I10316" s="1"/>
    </row>
    <row r="10317" spans="8:9" x14ac:dyDescent="0.2">
      <c r="H10317" s="1"/>
      <c r="I10317" s="1"/>
    </row>
    <row r="10318" spans="8:9" x14ac:dyDescent="0.2">
      <c r="H10318" s="1"/>
      <c r="I10318" s="1"/>
    </row>
    <row r="10319" spans="8:9" x14ac:dyDescent="0.2">
      <c r="H10319" s="1"/>
      <c r="I10319" s="1"/>
    </row>
    <row r="10320" spans="8:9" x14ac:dyDescent="0.2">
      <c r="H10320" s="1"/>
      <c r="I10320" s="1"/>
    </row>
    <row r="10321" spans="8:9" x14ac:dyDescent="0.2">
      <c r="H10321" s="1"/>
      <c r="I10321" s="1"/>
    </row>
    <row r="10322" spans="8:9" x14ac:dyDescent="0.2">
      <c r="H10322" s="1"/>
      <c r="I10322" s="1"/>
    </row>
    <row r="10323" spans="8:9" x14ac:dyDescent="0.2">
      <c r="H10323" s="1"/>
      <c r="I10323" s="1"/>
    </row>
    <row r="10324" spans="8:9" x14ac:dyDescent="0.2">
      <c r="H10324" s="1"/>
      <c r="I10324" s="1"/>
    </row>
    <row r="10325" spans="8:9" x14ac:dyDescent="0.2">
      <c r="H10325" s="1"/>
      <c r="I10325" s="1"/>
    </row>
    <row r="10326" spans="8:9" x14ac:dyDescent="0.2">
      <c r="H10326" s="1"/>
      <c r="I10326" s="1"/>
    </row>
    <row r="10327" spans="8:9" x14ac:dyDescent="0.2">
      <c r="H10327" s="1"/>
      <c r="I10327" s="1"/>
    </row>
    <row r="10328" spans="8:9" x14ac:dyDescent="0.2">
      <c r="H10328" s="1"/>
      <c r="I10328" s="1"/>
    </row>
    <row r="10329" spans="8:9" x14ac:dyDescent="0.2">
      <c r="H10329" s="1"/>
      <c r="I10329" s="1"/>
    </row>
    <row r="10330" spans="8:9" x14ac:dyDescent="0.2">
      <c r="H10330" s="1"/>
      <c r="I10330" s="1"/>
    </row>
    <row r="10331" spans="8:9" x14ac:dyDescent="0.2">
      <c r="H10331" s="1"/>
      <c r="I10331" s="1"/>
    </row>
    <row r="10332" spans="8:9" x14ac:dyDescent="0.2">
      <c r="H10332" s="1"/>
      <c r="I10332" s="1"/>
    </row>
    <row r="10333" spans="8:9" x14ac:dyDescent="0.2">
      <c r="H10333" s="1"/>
      <c r="I10333" s="1"/>
    </row>
    <row r="10334" spans="8:9" x14ac:dyDescent="0.2">
      <c r="H10334" s="1"/>
      <c r="I10334" s="1"/>
    </row>
    <row r="10335" spans="8:9" x14ac:dyDescent="0.2">
      <c r="H10335" s="1"/>
      <c r="I10335" s="1"/>
    </row>
    <row r="10336" spans="8:9" x14ac:dyDescent="0.2">
      <c r="H10336" s="1"/>
      <c r="I10336" s="1"/>
    </row>
    <row r="10337" spans="8:9" x14ac:dyDescent="0.2">
      <c r="H10337" s="1"/>
      <c r="I10337" s="1"/>
    </row>
    <row r="10338" spans="8:9" x14ac:dyDescent="0.2">
      <c r="H10338" s="1"/>
      <c r="I10338" s="1"/>
    </row>
    <row r="10339" spans="8:9" x14ac:dyDescent="0.2">
      <c r="H10339" s="1"/>
      <c r="I10339" s="1"/>
    </row>
    <row r="10340" spans="8:9" x14ac:dyDescent="0.2">
      <c r="H10340" s="1"/>
      <c r="I10340" s="1"/>
    </row>
    <row r="10341" spans="8:9" x14ac:dyDescent="0.2">
      <c r="H10341" s="1"/>
      <c r="I10341" s="1"/>
    </row>
    <row r="10342" spans="8:9" x14ac:dyDescent="0.2">
      <c r="H10342" s="1"/>
      <c r="I10342" s="1"/>
    </row>
    <row r="10343" spans="8:9" x14ac:dyDescent="0.2">
      <c r="H10343" s="1"/>
      <c r="I10343" s="1"/>
    </row>
    <row r="10344" spans="8:9" x14ac:dyDescent="0.2">
      <c r="H10344" s="1"/>
      <c r="I10344" s="1"/>
    </row>
    <row r="10345" spans="8:9" x14ac:dyDescent="0.2">
      <c r="H10345" s="1"/>
      <c r="I10345" s="1"/>
    </row>
    <row r="10346" spans="8:9" x14ac:dyDescent="0.2">
      <c r="H10346" s="1"/>
      <c r="I10346" s="1"/>
    </row>
    <row r="10347" spans="8:9" x14ac:dyDescent="0.2">
      <c r="H10347" s="1"/>
      <c r="I10347" s="1"/>
    </row>
    <row r="10348" spans="8:9" x14ac:dyDescent="0.2">
      <c r="H10348" s="1"/>
      <c r="I10348" s="1"/>
    </row>
    <row r="10349" spans="8:9" x14ac:dyDescent="0.2">
      <c r="H10349" s="1"/>
      <c r="I10349" s="1"/>
    </row>
    <row r="10350" spans="8:9" x14ac:dyDescent="0.2">
      <c r="H10350" s="1"/>
      <c r="I10350" s="1"/>
    </row>
    <row r="10351" spans="8:9" x14ac:dyDescent="0.2">
      <c r="H10351" s="1"/>
      <c r="I10351" s="1"/>
    </row>
    <row r="10352" spans="8:9" x14ac:dyDescent="0.2">
      <c r="H10352" s="1"/>
      <c r="I10352" s="1"/>
    </row>
    <row r="10353" spans="8:9" x14ac:dyDescent="0.2">
      <c r="H10353" s="1"/>
      <c r="I10353" s="1"/>
    </row>
    <row r="10354" spans="8:9" x14ac:dyDescent="0.2">
      <c r="H10354" s="1"/>
      <c r="I10354" s="1"/>
    </row>
    <row r="10355" spans="8:9" x14ac:dyDescent="0.2">
      <c r="H10355" s="1"/>
      <c r="I10355" s="1"/>
    </row>
    <row r="10356" spans="8:9" x14ac:dyDescent="0.2">
      <c r="H10356" s="1"/>
      <c r="I10356" s="1"/>
    </row>
    <row r="10357" spans="8:9" x14ac:dyDescent="0.2">
      <c r="H10357" s="1"/>
      <c r="I10357" s="1"/>
    </row>
    <row r="10358" spans="8:9" x14ac:dyDescent="0.2">
      <c r="H10358" s="1"/>
      <c r="I10358" s="1"/>
    </row>
    <row r="10359" spans="8:9" x14ac:dyDescent="0.2">
      <c r="H10359" s="1"/>
      <c r="I10359" s="1"/>
    </row>
    <row r="10360" spans="8:9" x14ac:dyDescent="0.2">
      <c r="H10360" s="1"/>
      <c r="I10360" s="1"/>
    </row>
    <row r="10361" spans="8:9" x14ac:dyDescent="0.2">
      <c r="H10361" s="1"/>
      <c r="I10361" s="1"/>
    </row>
    <row r="10362" spans="8:9" x14ac:dyDescent="0.2">
      <c r="H10362" s="1"/>
      <c r="I10362" s="1"/>
    </row>
    <row r="10363" spans="8:9" x14ac:dyDescent="0.2">
      <c r="H10363" s="1"/>
      <c r="I10363" s="1"/>
    </row>
    <row r="10364" spans="8:9" x14ac:dyDescent="0.2">
      <c r="H10364" s="1"/>
      <c r="I10364" s="1"/>
    </row>
    <row r="10365" spans="8:9" x14ac:dyDescent="0.2">
      <c r="H10365" s="1"/>
      <c r="I10365" s="1"/>
    </row>
    <row r="10366" spans="8:9" x14ac:dyDescent="0.2">
      <c r="H10366" s="1"/>
      <c r="I10366" s="1"/>
    </row>
    <row r="10367" spans="8:9" x14ac:dyDescent="0.2">
      <c r="H10367" s="1"/>
      <c r="I10367" s="1"/>
    </row>
    <row r="10368" spans="8:9" x14ac:dyDescent="0.2">
      <c r="H10368" s="1"/>
      <c r="I10368" s="1"/>
    </row>
    <row r="10369" spans="8:9" x14ac:dyDescent="0.2">
      <c r="H10369" s="1"/>
      <c r="I10369" s="1"/>
    </row>
    <row r="10370" spans="8:9" x14ac:dyDescent="0.2">
      <c r="H10370" s="1"/>
      <c r="I10370" s="1"/>
    </row>
    <row r="10371" spans="8:9" x14ac:dyDescent="0.2">
      <c r="H10371" s="1"/>
      <c r="I10371" s="1"/>
    </row>
    <row r="10372" spans="8:9" x14ac:dyDescent="0.2">
      <c r="H10372" s="1"/>
      <c r="I10372" s="1"/>
    </row>
    <row r="10373" spans="8:9" x14ac:dyDescent="0.2">
      <c r="H10373" s="1"/>
      <c r="I10373" s="1"/>
    </row>
    <row r="10374" spans="8:9" x14ac:dyDescent="0.2">
      <c r="H10374" s="1"/>
      <c r="I10374" s="1"/>
    </row>
    <row r="10375" spans="8:9" x14ac:dyDescent="0.2">
      <c r="H10375" s="1"/>
      <c r="I10375" s="1"/>
    </row>
    <row r="10376" spans="8:9" x14ac:dyDescent="0.2">
      <c r="H10376" s="1"/>
      <c r="I10376" s="1"/>
    </row>
    <row r="10377" spans="8:9" x14ac:dyDescent="0.2">
      <c r="H10377" s="1"/>
      <c r="I10377" s="1"/>
    </row>
    <row r="10378" spans="8:9" x14ac:dyDescent="0.2">
      <c r="H10378" s="1"/>
      <c r="I10378" s="1"/>
    </row>
    <row r="10379" spans="8:9" x14ac:dyDescent="0.2">
      <c r="H10379" s="1"/>
      <c r="I10379" s="1"/>
    </row>
    <row r="10380" spans="8:9" x14ac:dyDescent="0.2">
      <c r="H10380" s="1"/>
      <c r="I10380" s="1"/>
    </row>
    <row r="10381" spans="8:9" x14ac:dyDescent="0.2">
      <c r="H10381" s="1"/>
      <c r="I10381" s="1"/>
    </row>
    <row r="10382" spans="8:9" x14ac:dyDescent="0.2">
      <c r="H10382" s="1"/>
      <c r="I10382" s="1"/>
    </row>
    <row r="10383" spans="8:9" x14ac:dyDescent="0.2">
      <c r="H10383" s="1"/>
      <c r="I10383" s="1"/>
    </row>
    <row r="10384" spans="8:9" x14ac:dyDescent="0.2">
      <c r="H10384" s="1"/>
      <c r="I10384" s="1"/>
    </row>
    <row r="10385" spans="8:9" x14ac:dyDescent="0.2">
      <c r="H10385" s="1"/>
      <c r="I10385" s="1"/>
    </row>
    <row r="10386" spans="8:9" x14ac:dyDescent="0.2">
      <c r="H10386" s="1"/>
      <c r="I10386" s="1"/>
    </row>
    <row r="10387" spans="8:9" x14ac:dyDescent="0.2">
      <c r="H10387" s="1"/>
      <c r="I10387" s="1"/>
    </row>
    <row r="10388" spans="8:9" x14ac:dyDescent="0.2">
      <c r="H10388" s="1"/>
      <c r="I10388" s="1"/>
    </row>
    <row r="10389" spans="8:9" x14ac:dyDescent="0.2">
      <c r="H10389" s="1"/>
      <c r="I10389" s="1"/>
    </row>
    <row r="10390" spans="8:9" x14ac:dyDescent="0.2">
      <c r="H10390" s="1"/>
      <c r="I10390" s="1"/>
    </row>
    <row r="10391" spans="8:9" x14ac:dyDescent="0.2">
      <c r="H10391" s="1"/>
      <c r="I10391" s="1"/>
    </row>
    <row r="10392" spans="8:9" x14ac:dyDescent="0.2">
      <c r="H10392" s="1"/>
      <c r="I10392" s="1"/>
    </row>
    <row r="10393" spans="8:9" x14ac:dyDescent="0.2">
      <c r="H10393" s="1"/>
      <c r="I10393" s="1"/>
    </row>
    <row r="10394" spans="8:9" x14ac:dyDescent="0.2">
      <c r="H10394" s="1"/>
      <c r="I10394" s="1"/>
    </row>
    <row r="10395" spans="8:9" x14ac:dyDescent="0.2">
      <c r="H10395" s="1"/>
      <c r="I10395" s="1"/>
    </row>
    <row r="10396" spans="8:9" x14ac:dyDescent="0.2">
      <c r="H10396" s="1"/>
      <c r="I10396" s="1"/>
    </row>
    <row r="10397" spans="8:9" x14ac:dyDescent="0.2">
      <c r="H10397" s="1"/>
      <c r="I10397" s="1"/>
    </row>
    <row r="10398" spans="8:9" x14ac:dyDescent="0.2">
      <c r="H10398" s="1"/>
      <c r="I10398" s="1"/>
    </row>
    <row r="10399" spans="8:9" x14ac:dyDescent="0.2">
      <c r="H10399" s="1"/>
      <c r="I10399" s="1"/>
    </row>
    <row r="10400" spans="8:9" x14ac:dyDescent="0.2">
      <c r="H10400" s="1"/>
      <c r="I10400" s="1"/>
    </row>
    <row r="10401" spans="8:9" x14ac:dyDescent="0.2">
      <c r="H10401" s="1"/>
      <c r="I10401" s="1"/>
    </row>
    <row r="10402" spans="8:9" x14ac:dyDescent="0.2">
      <c r="H10402" s="1"/>
      <c r="I10402" s="1"/>
    </row>
    <row r="10403" spans="8:9" x14ac:dyDescent="0.2">
      <c r="H10403" s="1"/>
      <c r="I10403" s="1"/>
    </row>
    <row r="10404" spans="8:9" x14ac:dyDescent="0.2">
      <c r="H10404" s="1"/>
      <c r="I10404" s="1"/>
    </row>
    <row r="10405" spans="8:9" x14ac:dyDescent="0.2">
      <c r="H10405" s="1"/>
      <c r="I10405" s="1"/>
    </row>
    <row r="10406" spans="8:9" x14ac:dyDescent="0.2">
      <c r="H10406" s="1"/>
      <c r="I10406" s="1"/>
    </row>
    <row r="10407" spans="8:9" x14ac:dyDescent="0.2">
      <c r="H10407" s="1"/>
      <c r="I10407" s="1"/>
    </row>
    <row r="10408" spans="8:9" x14ac:dyDescent="0.2">
      <c r="H10408" s="1"/>
      <c r="I10408" s="1"/>
    </row>
    <row r="10409" spans="8:9" x14ac:dyDescent="0.2">
      <c r="H10409" s="1"/>
      <c r="I10409" s="1"/>
    </row>
    <row r="10410" spans="8:9" x14ac:dyDescent="0.2">
      <c r="H10410" s="1"/>
      <c r="I10410" s="1"/>
    </row>
    <row r="10411" spans="8:9" x14ac:dyDescent="0.2">
      <c r="H10411" s="1"/>
      <c r="I10411" s="1"/>
    </row>
    <row r="10412" spans="8:9" x14ac:dyDescent="0.2">
      <c r="H10412" s="1"/>
      <c r="I10412" s="1"/>
    </row>
    <row r="10413" spans="8:9" x14ac:dyDescent="0.2">
      <c r="H10413" s="1"/>
      <c r="I10413" s="1"/>
    </row>
    <row r="10414" spans="8:9" x14ac:dyDescent="0.2">
      <c r="H10414" s="1"/>
      <c r="I10414" s="1"/>
    </row>
    <row r="10415" spans="8:9" x14ac:dyDescent="0.2">
      <c r="H10415" s="1"/>
      <c r="I10415" s="1"/>
    </row>
    <row r="10416" spans="8:9" x14ac:dyDescent="0.2">
      <c r="H10416" s="1"/>
      <c r="I10416" s="1"/>
    </row>
    <row r="10417" spans="8:9" x14ac:dyDescent="0.2">
      <c r="H10417" s="1"/>
      <c r="I10417" s="1"/>
    </row>
    <row r="10418" spans="8:9" x14ac:dyDescent="0.2">
      <c r="H10418" s="1"/>
      <c r="I10418" s="1"/>
    </row>
    <row r="10419" spans="8:9" x14ac:dyDescent="0.2">
      <c r="H10419" s="1"/>
      <c r="I10419" s="1"/>
    </row>
    <row r="10420" spans="8:9" x14ac:dyDescent="0.2">
      <c r="H10420" s="1"/>
      <c r="I10420" s="1"/>
    </row>
    <row r="10421" spans="8:9" x14ac:dyDescent="0.2">
      <c r="H10421" s="1"/>
      <c r="I10421" s="1"/>
    </row>
    <row r="10422" spans="8:9" x14ac:dyDescent="0.2">
      <c r="H10422" s="1"/>
      <c r="I10422" s="1"/>
    </row>
    <row r="10423" spans="8:9" x14ac:dyDescent="0.2">
      <c r="H10423" s="1"/>
      <c r="I10423" s="1"/>
    </row>
    <row r="10424" spans="8:9" x14ac:dyDescent="0.2">
      <c r="H10424" s="1"/>
      <c r="I10424" s="1"/>
    </row>
    <row r="10425" spans="8:9" x14ac:dyDescent="0.2">
      <c r="H10425" s="1"/>
      <c r="I10425" s="1"/>
    </row>
    <row r="10426" spans="8:9" x14ac:dyDescent="0.2">
      <c r="H10426" s="1"/>
      <c r="I10426" s="1"/>
    </row>
    <row r="10427" spans="8:9" x14ac:dyDescent="0.2">
      <c r="H10427" s="1"/>
      <c r="I10427" s="1"/>
    </row>
    <row r="10428" spans="8:9" x14ac:dyDescent="0.2">
      <c r="H10428" s="1"/>
      <c r="I10428" s="1"/>
    </row>
    <row r="10429" spans="8:9" x14ac:dyDescent="0.2">
      <c r="H10429" s="1"/>
      <c r="I10429" s="1"/>
    </row>
    <row r="10430" spans="8:9" x14ac:dyDescent="0.2">
      <c r="H10430" s="1"/>
      <c r="I10430" s="1"/>
    </row>
    <row r="10431" spans="8:9" x14ac:dyDescent="0.2">
      <c r="H10431" s="1"/>
      <c r="I10431" s="1"/>
    </row>
    <row r="10432" spans="8:9" x14ac:dyDescent="0.2">
      <c r="H10432" s="1"/>
      <c r="I10432" s="1"/>
    </row>
    <row r="10433" spans="8:9" x14ac:dyDescent="0.2">
      <c r="H10433" s="1"/>
      <c r="I10433" s="1"/>
    </row>
    <row r="10434" spans="8:9" x14ac:dyDescent="0.2">
      <c r="H10434" s="1"/>
      <c r="I10434" s="1"/>
    </row>
    <row r="10435" spans="8:9" x14ac:dyDescent="0.2">
      <c r="H10435" s="1"/>
      <c r="I10435" s="1"/>
    </row>
    <row r="10436" spans="8:9" x14ac:dyDescent="0.2">
      <c r="H10436" s="1"/>
      <c r="I10436" s="1"/>
    </row>
    <row r="10437" spans="8:9" x14ac:dyDescent="0.2">
      <c r="H10437" s="1"/>
      <c r="I10437" s="1"/>
    </row>
    <row r="10438" spans="8:9" x14ac:dyDescent="0.2">
      <c r="H10438" s="1"/>
      <c r="I10438" s="1"/>
    </row>
    <row r="10439" spans="8:9" x14ac:dyDescent="0.2">
      <c r="H10439" s="1"/>
      <c r="I10439" s="1"/>
    </row>
    <row r="10440" spans="8:9" x14ac:dyDescent="0.2">
      <c r="H10440" s="1"/>
      <c r="I10440" s="1"/>
    </row>
    <row r="10441" spans="8:9" x14ac:dyDescent="0.2">
      <c r="H10441" s="1"/>
      <c r="I10441" s="1"/>
    </row>
    <row r="10442" spans="8:9" x14ac:dyDescent="0.2">
      <c r="H10442" s="1"/>
      <c r="I10442" s="1"/>
    </row>
    <row r="10443" spans="8:9" x14ac:dyDescent="0.2">
      <c r="H10443" s="1"/>
      <c r="I10443" s="1"/>
    </row>
    <row r="10444" spans="8:9" x14ac:dyDescent="0.2">
      <c r="H10444" s="1"/>
      <c r="I10444" s="1"/>
    </row>
    <row r="10445" spans="8:9" x14ac:dyDescent="0.2">
      <c r="H10445" s="1"/>
      <c r="I10445" s="1"/>
    </row>
    <row r="10446" spans="8:9" x14ac:dyDescent="0.2">
      <c r="H10446" s="1"/>
      <c r="I10446" s="1"/>
    </row>
    <row r="10447" spans="8:9" x14ac:dyDescent="0.2">
      <c r="H10447" s="1"/>
      <c r="I10447" s="1"/>
    </row>
    <row r="10448" spans="8:9" x14ac:dyDescent="0.2">
      <c r="H10448" s="1"/>
      <c r="I10448" s="1"/>
    </row>
    <row r="10449" spans="8:9" x14ac:dyDescent="0.2">
      <c r="H10449" s="1"/>
      <c r="I10449" s="1"/>
    </row>
    <row r="10450" spans="8:9" x14ac:dyDescent="0.2">
      <c r="H10450" s="1"/>
      <c r="I10450" s="1"/>
    </row>
    <row r="10451" spans="8:9" x14ac:dyDescent="0.2">
      <c r="H10451" s="1"/>
      <c r="I10451" s="1"/>
    </row>
    <row r="10452" spans="8:9" x14ac:dyDescent="0.2">
      <c r="H10452" s="1"/>
      <c r="I10452" s="1"/>
    </row>
    <row r="10453" spans="8:9" x14ac:dyDescent="0.2">
      <c r="H10453" s="1"/>
      <c r="I10453" s="1"/>
    </row>
    <row r="10454" spans="8:9" x14ac:dyDescent="0.2">
      <c r="H10454" s="1"/>
      <c r="I10454" s="1"/>
    </row>
    <row r="10455" spans="8:9" x14ac:dyDescent="0.2">
      <c r="H10455" s="1"/>
      <c r="I10455" s="1"/>
    </row>
    <row r="10456" spans="8:9" x14ac:dyDescent="0.2">
      <c r="H10456" s="1"/>
      <c r="I10456" s="1"/>
    </row>
    <row r="10457" spans="8:9" x14ac:dyDescent="0.2">
      <c r="H10457" s="1"/>
      <c r="I10457" s="1"/>
    </row>
    <row r="10458" spans="8:9" x14ac:dyDescent="0.2">
      <c r="H10458" s="1"/>
      <c r="I10458" s="1"/>
    </row>
    <row r="10459" spans="8:9" x14ac:dyDescent="0.2">
      <c r="H10459" s="1"/>
      <c r="I10459" s="1"/>
    </row>
    <row r="10460" spans="8:9" x14ac:dyDescent="0.2">
      <c r="H10460" s="1"/>
      <c r="I10460" s="1"/>
    </row>
    <row r="10461" spans="8:9" x14ac:dyDescent="0.2">
      <c r="H10461" s="1"/>
      <c r="I10461" s="1"/>
    </row>
    <row r="10462" spans="8:9" x14ac:dyDescent="0.2">
      <c r="H10462" s="1"/>
      <c r="I10462" s="1"/>
    </row>
    <row r="10463" spans="8:9" x14ac:dyDescent="0.2">
      <c r="H10463" s="1"/>
      <c r="I10463" s="1"/>
    </row>
    <row r="10464" spans="8:9" x14ac:dyDescent="0.2">
      <c r="H10464" s="1"/>
      <c r="I10464" s="1"/>
    </row>
    <row r="10465" spans="8:9" x14ac:dyDescent="0.2">
      <c r="H10465" s="1"/>
      <c r="I10465" s="1"/>
    </row>
    <row r="10466" spans="8:9" x14ac:dyDescent="0.2">
      <c r="H10466" s="1"/>
      <c r="I10466" s="1"/>
    </row>
    <row r="10467" spans="8:9" x14ac:dyDescent="0.2">
      <c r="H10467" s="1"/>
      <c r="I10467" s="1"/>
    </row>
    <row r="10468" spans="8:9" x14ac:dyDescent="0.2">
      <c r="H10468" s="1"/>
      <c r="I10468" s="1"/>
    </row>
    <row r="10469" spans="8:9" x14ac:dyDescent="0.2">
      <c r="H10469" s="1"/>
      <c r="I10469" s="1"/>
    </row>
    <row r="10470" spans="8:9" x14ac:dyDescent="0.2">
      <c r="H10470" s="1"/>
      <c r="I10470" s="1"/>
    </row>
    <row r="10471" spans="8:9" x14ac:dyDescent="0.2">
      <c r="H10471" s="1"/>
      <c r="I10471" s="1"/>
    </row>
    <row r="10472" spans="8:9" x14ac:dyDescent="0.2">
      <c r="H10472" s="1"/>
      <c r="I10472" s="1"/>
    </row>
    <row r="10473" spans="8:9" x14ac:dyDescent="0.2">
      <c r="H10473" s="1"/>
      <c r="I10473" s="1"/>
    </row>
    <row r="10474" spans="8:9" x14ac:dyDescent="0.2">
      <c r="H10474" s="1"/>
      <c r="I10474" s="1"/>
    </row>
    <row r="10475" spans="8:9" x14ac:dyDescent="0.2">
      <c r="H10475" s="1"/>
      <c r="I10475" s="1"/>
    </row>
    <row r="10476" spans="8:9" x14ac:dyDescent="0.2">
      <c r="H10476" s="1"/>
      <c r="I10476" s="1"/>
    </row>
    <row r="10477" spans="8:9" x14ac:dyDescent="0.2">
      <c r="H10477" s="1"/>
      <c r="I10477" s="1"/>
    </row>
    <row r="10478" spans="8:9" x14ac:dyDescent="0.2">
      <c r="H10478" s="1"/>
      <c r="I10478" s="1"/>
    </row>
    <row r="10479" spans="8:9" x14ac:dyDescent="0.2">
      <c r="H10479" s="1"/>
      <c r="I10479" s="1"/>
    </row>
    <row r="10480" spans="8:9" x14ac:dyDescent="0.2">
      <c r="H10480" s="1"/>
      <c r="I10480" s="1"/>
    </row>
    <row r="10481" spans="8:9" x14ac:dyDescent="0.2">
      <c r="H10481" s="1"/>
      <c r="I10481" s="1"/>
    </row>
    <row r="10482" spans="8:9" x14ac:dyDescent="0.2">
      <c r="H10482" s="1"/>
      <c r="I10482" s="1"/>
    </row>
    <row r="10483" spans="8:9" x14ac:dyDescent="0.2">
      <c r="H10483" s="1"/>
      <c r="I10483" s="1"/>
    </row>
    <row r="10484" spans="8:9" x14ac:dyDescent="0.2">
      <c r="H10484" s="1"/>
      <c r="I10484" s="1"/>
    </row>
    <row r="10485" spans="8:9" x14ac:dyDescent="0.2">
      <c r="H10485" s="1"/>
      <c r="I10485" s="1"/>
    </row>
    <row r="10486" spans="8:9" x14ac:dyDescent="0.2">
      <c r="H10486" s="1"/>
      <c r="I10486" s="1"/>
    </row>
    <row r="10487" spans="8:9" x14ac:dyDescent="0.2">
      <c r="H10487" s="1"/>
      <c r="I10487" s="1"/>
    </row>
    <row r="10488" spans="8:9" x14ac:dyDescent="0.2">
      <c r="H10488" s="1"/>
      <c r="I10488" s="1"/>
    </row>
    <row r="10489" spans="8:9" x14ac:dyDescent="0.2">
      <c r="H10489" s="1"/>
      <c r="I10489" s="1"/>
    </row>
    <row r="10490" spans="8:9" x14ac:dyDescent="0.2">
      <c r="H10490" s="1"/>
      <c r="I10490" s="1"/>
    </row>
    <row r="10491" spans="8:9" x14ac:dyDescent="0.2">
      <c r="H10491" s="1"/>
      <c r="I10491" s="1"/>
    </row>
    <row r="10492" spans="8:9" x14ac:dyDescent="0.2">
      <c r="H10492" s="1"/>
      <c r="I10492" s="1"/>
    </row>
    <row r="10493" spans="8:9" x14ac:dyDescent="0.2">
      <c r="H10493" s="1"/>
      <c r="I10493" s="1"/>
    </row>
    <row r="10494" spans="8:9" x14ac:dyDescent="0.2">
      <c r="H10494" s="1"/>
      <c r="I10494" s="1"/>
    </row>
    <row r="10495" spans="8:9" x14ac:dyDescent="0.2">
      <c r="H10495" s="1"/>
      <c r="I10495" s="1"/>
    </row>
    <row r="10496" spans="8:9" x14ac:dyDescent="0.2">
      <c r="H10496" s="1"/>
      <c r="I10496" s="1"/>
    </row>
    <row r="10497" spans="8:9" x14ac:dyDescent="0.2">
      <c r="H10497" s="1"/>
      <c r="I10497" s="1"/>
    </row>
    <row r="10498" spans="8:9" x14ac:dyDescent="0.2">
      <c r="H10498" s="1"/>
      <c r="I10498" s="1"/>
    </row>
    <row r="10499" spans="8:9" x14ac:dyDescent="0.2">
      <c r="H10499" s="1"/>
      <c r="I10499" s="1"/>
    </row>
    <row r="10500" spans="8:9" x14ac:dyDescent="0.2">
      <c r="H10500" s="1"/>
      <c r="I10500" s="1"/>
    </row>
    <row r="10501" spans="8:9" x14ac:dyDescent="0.2">
      <c r="H10501" s="1"/>
      <c r="I10501" s="1"/>
    </row>
    <row r="10502" spans="8:9" x14ac:dyDescent="0.2">
      <c r="H10502" s="1"/>
      <c r="I10502" s="1"/>
    </row>
    <row r="10503" spans="8:9" x14ac:dyDescent="0.2">
      <c r="H10503" s="1"/>
      <c r="I10503" s="1"/>
    </row>
    <row r="10504" spans="8:9" x14ac:dyDescent="0.2">
      <c r="H10504" s="1"/>
      <c r="I10504" s="1"/>
    </row>
    <row r="10505" spans="8:9" x14ac:dyDescent="0.2">
      <c r="H10505" s="1"/>
      <c r="I10505" s="1"/>
    </row>
    <row r="10506" spans="8:9" x14ac:dyDescent="0.2">
      <c r="H10506" s="1"/>
      <c r="I10506" s="1"/>
    </row>
    <row r="10507" spans="8:9" x14ac:dyDescent="0.2">
      <c r="H10507" s="1"/>
      <c r="I10507" s="1"/>
    </row>
    <row r="10508" spans="8:9" x14ac:dyDescent="0.2">
      <c r="H10508" s="1"/>
      <c r="I10508" s="1"/>
    </row>
    <row r="10509" spans="8:9" x14ac:dyDescent="0.2">
      <c r="H10509" s="1"/>
      <c r="I10509" s="1"/>
    </row>
    <row r="10510" spans="8:9" x14ac:dyDescent="0.2">
      <c r="H10510" s="1"/>
      <c r="I10510" s="1"/>
    </row>
    <row r="10511" spans="8:9" x14ac:dyDescent="0.2">
      <c r="H10511" s="1"/>
      <c r="I10511" s="1"/>
    </row>
    <row r="10512" spans="8:9" x14ac:dyDescent="0.2">
      <c r="H10512" s="1"/>
      <c r="I10512" s="1"/>
    </row>
    <row r="10513" spans="8:9" x14ac:dyDescent="0.2">
      <c r="H10513" s="1"/>
      <c r="I10513" s="1"/>
    </row>
    <row r="10514" spans="8:9" x14ac:dyDescent="0.2">
      <c r="H10514" s="1"/>
      <c r="I10514" s="1"/>
    </row>
    <row r="10515" spans="8:9" x14ac:dyDescent="0.2">
      <c r="H10515" s="1"/>
      <c r="I10515" s="1"/>
    </row>
    <row r="10516" spans="8:9" x14ac:dyDescent="0.2">
      <c r="H10516" s="1"/>
      <c r="I10516" s="1"/>
    </row>
    <row r="10517" spans="8:9" x14ac:dyDescent="0.2">
      <c r="H10517" s="1"/>
      <c r="I10517" s="1"/>
    </row>
    <row r="10518" spans="8:9" x14ac:dyDescent="0.2">
      <c r="H10518" s="1"/>
      <c r="I10518" s="1"/>
    </row>
    <row r="10519" spans="8:9" x14ac:dyDescent="0.2">
      <c r="H10519" s="1"/>
      <c r="I10519" s="1"/>
    </row>
    <row r="10520" spans="8:9" x14ac:dyDescent="0.2">
      <c r="H10520" s="1"/>
      <c r="I10520" s="1"/>
    </row>
    <row r="10521" spans="8:9" x14ac:dyDescent="0.2">
      <c r="H10521" s="1"/>
      <c r="I10521" s="1"/>
    </row>
    <row r="10522" spans="8:9" x14ac:dyDescent="0.2">
      <c r="H10522" s="1"/>
      <c r="I10522" s="1"/>
    </row>
    <row r="10523" spans="8:9" x14ac:dyDescent="0.2">
      <c r="H10523" s="1"/>
      <c r="I10523" s="1"/>
    </row>
    <row r="10524" spans="8:9" x14ac:dyDescent="0.2">
      <c r="H10524" s="1"/>
      <c r="I10524" s="1"/>
    </row>
    <row r="10525" spans="8:9" x14ac:dyDescent="0.2">
      <c r="H10525" s="1"/>
      <c r="I10525" s="1"/>
    </row>
    <row r="10526" spans="8:9" x14ac:dyDescent="0.2">
      <c r="H10526" s="1"/>
      <c r="I10526" s="1"/>
    </row>
    <row r="10527" spans="8:9" x14ac:dyDescent="0.2">
      <c r="H10527" s="1"/>
      <c r="I10527" s="1"/>
    </row>
    <row r="10528" spans="8:9" x14ac:dyDescent="0.2">
      <c r="H10528" s="1"/>
      <c r="I10528" s="1"/>
    </row>
    <row r="10529" spans="8:9" x14ac:dyDescent="0.2">
      <c r="H10529" s="1"/>
      <c r="I10529" s="1"/>
    </row>
    <row r="10530" spans="8:9" x14ac:dyDescent="0.2">
      <c r="H10530" s="1"/>
      <c r="I10530" s="1"/>
    </row>
    <row r="10531" spans="8:9" x14ac:dyDescent="0.2">
      <c r="H10531" s="1"/>
      <c r="I10531" s="1"/>
    </row>
    <row r="10532" spans="8:9" x14ac:dyDescent="0.2">
      <c r="H10532" s="1"/>
      <c r="I10532" s="1"/>
    </row>
    <row r="10533" spans="8:9" x14ac:dyDescent="0.2">
      <c r="H10533" s="1"/>
      <c r="I10533" s="1"/>
    </row>
    <row r="10534" spans="8:9" x14ac:dyDescent="0.2">
      <c r="H10534" s="1"/>
      <c r="I10534" s="1"/>
    </row>
    <row r="10535" spans="8:9" x14ac:dyDescent="0.2">
      <c r="H10535" s="1"/>
      <c r="I10535" s="1"/>
    </row>
    <row r="10536" spans="8:9" x14ac:dyDescent="0.2">
      <c r="H10536" s="1"/>
      <c r="I10536" s="1"/>
    </row>
    <row r="10537" spans="8:9" x14ac:dyDescent="0.2">
      <c r="H10537" s="1"/>
      <c r="I10537" s="1"/>
    </row>
    <row r="10538" spans="8:9" x14ac:dyDescent="0.2">
      <c r="H10538" s="1"/>
      <c r="I10538" s="1"/>
    </row>
    <row r="10539" spans="8:9" x14ac:dyDescent="0.2">
      <c r="H10539" s="1"/>
      <c r="I10539" s="1"/>
    </row>
    <row r="10540" spans="8:9" x14ac:dyDescent="0.2">
      <c r="H10540" s="1"/>
      <c r="I10540" s="1"/>
    </row>
    <row r="10541" spans="8:9" x14ac:dyDescent="0.2">
      <c r="H10541" s="1"/>
      <c r="I10541" s="1"/>
    </row>
    <row r="10542" spans="8:9" x14ac:dyDescent="0.2">
      <c r="H10542" s="1"/>
      <c r="I10542" s="1"/>
    </row>
    <row r="10543" spans="8:9" x14ac:dyDescent="0.2">
      <c r="H10543" s="1"/>
      <c r="I10543" s="1"/>
    </row>
    <row r="10544" spans="8:9" x14ac:dyDescent="0.2">
      <c r="H10544" s="1"/>
      <c r="I10544" s="1"/>
    </row>
    <row r="10545" spans="8:9" x14ac:dyDescent="0.2">
      <c r="H10545" s="1"/>
      <c r="I10545" s="1"/>
    </row>
    <row r="10546" spans="8:9" x14ac:dyDescent="0.2">
      <c r="H10546" s="1"/>
      <c r="I10546" s="1"/>
    </row>
    <row r="10547" spans="8:9" x14ac:dyDescent="0.2">
      <c r="H10547" s="1"/>
      <c r="I10547" s="1"/>
    </row>
    <row r="10548" spans="8:9" x14ac:dyDescent="0.2">
      <c r="H10548" s="1"/>
      <c r="I10548" s="1"/>
    </row>
    <row r="10549" spans="8:9" x14ac:dyDescent="0.2">
      <c r="H10549" s="1"/>
      <c r="I10549" s="1"/>
    </row>
    <row r="10550" spans="8:9" x14ac:dyDescent="0.2">
      <c r="H10550" s="1"/>
      <c r="I10550" s="1"/>
    </row>
    <row r="10551" spans="8:9" x14ac:dyDescent="0.2">
      <c r="H10551" s="1"/>
      <c r="I10551" s="1"/>
    </row>
    <row r="10552" spans="8:9" x14ac:dyDescent="0.2">
      <c r="H10552" s="1"/>
      <c r="I10552" s="1"/>
    </row>
    <row r="10553" spans="8:9" x14ac:dyDescent="0.2">
      <c r="H10553" s="1"/>
      <c r="I10553" s="1"/>
    </row>
    <row r="10554" spans="8:9" x14ac:dyDescent="0.2">
      <c r="H10554" s="1"/>
      <c r="I10554" s="1"/>
    </row>
    <row r="10555" spans="8:9" x14ac:dyDescent="0.2">
      <c r="H10555" s="1"/>
      <c r="I10555" s="1"/>
    </row>
    <row r="10556" spans="8:9" x14ac:dyDescent="0.2">
      <c r="H10556" s="1"/>
      <c r="I10556" s="1"/>
    </row>
    <row r="10557" spans="8:9" x14ac:dyDescent="0.2">
      <c r="H10557" s="1"/>
      <c r="I10557" s="1"/>
    </row>
    <row r="10558" spans="8:9" x14ac:dyDescent="0.2">
      <c r="H10558" s="1"/>
      <c r="I10558" s="1"/>
    </row>
    <row r="10559" spans="8:9" x14ac:dyDescent="0.2">
      <c r="H10559" s="1"/>
      <c r="I10559" s="1"/>
    </row>
    <row r="10560" spans="8:9" x14ac:dyDescent="0.2">
      <c r="H10560" s="1"/>
      <c r="I10560" s="1"/>
    </row>
    <row r="10561" spans="8:9" x14ac:dyDescent="0.2">
      <c r="H10561" s="1"/>
      <c r="I10561" s="1"/>
    </row>
    <row r="10562" spans="8:9" x14ac:dyDescent="0.2">
      <c r="H10562" s="1"/>
      <c r="I10562" s="1"/>
    </row>
    <row r="10563" spans="8:9" x14ac:dyDescent="0.2">
      <c r="H10563" s="1"/>
      <c r="I10563" s="1"/>
    </row>
    <row r="10564" spans="8:9" x14ac:dyDescent="0.2">
      <c r="H10564" s="1"/>
      <c r="I10564" s="1"/>
    </row>
    <row r="10565" spans="8:9" x14ac:dyDescent="0.2">
      <c r="H10565" s="1"/>
      <c r="I10565" s="1"/>
    </row>
    <row r="10566" spans="8:9" x14ac:dyDescent="0.2">
      <c r="H10566" s="1"/>
      <c r="I10566" s="1"/>
    </row>
    <row r="10567" spans="8:9" x14ac:dyDescent="0.2">
      <c r="H10567" s="1"/>
      <c r="I10567" s="1"/>
    </row>
    <row r="10568" spans="8:9" x14ac:dyDescent="0.2">
      <c r="H10568" s="1"/>
      <c r="I10568" s="1"/>
    </row>
    <row r="10569" spans="8:9" x14ac:dyDescent="0.2">
      <c r="H10569" s="1"/>
      <c r="I10569" s="1"/>
    </row>
    <row r="10570" spans="8:9" x14ac:dyDescent="0.2">
      <c r="H10570" s="1"/>
      <c r="I10570" s="1"/>
    </row>
    <row r="10571" spans="8:9" x14ac:dyDescent="0.2">
      <c r="H10571" s="1"/>
      <c r="I10571" s="1"/>
    </row>
    <row r="10572" spans="8:9" x14ac:dyDescent="0.2">
      <c r="H10572" s="1"/>
      <c r="I10572" s="1"/>
    </row>
    <row r="10573" spans="8:9" x14ac:dyDescent="0.2">
      <c r="H10573" s="1"/>
      <c r="I10573" s="1"/>
    </row>
    <row r="10574" spans="8:9" x14ac:dyDescent="0.2">
      <c r="H10574" s="1"/>
      <c r="I10574" s="1"/>
    </row>
    <row r="10575" spans="8:9" x14ac:dyDescent="0.2">
      <c r="H10575" s="1"/>
      <c r="I10575" s="1"/>
    </row>
    <row r="10576" spans="8:9" x14ac:dyDescent="0.2">
      <c r="H10576" s="1"/>
      <c r="I10576" s="1"/>
    </row>
    <row r="10577" spans="8:9" x14ac:dyDescent="0.2">
      <c r="H10577" s="1"/>
      <c r="I10577" s="1"/>
    </row>
    <row r="10578" spans="8:9" x14ac:dyDescent="0.2">
      <c r="H10578" s="1"/>
      <c r="I10578" s="1"/>
    </row>
    <row r="10579" spans="8:9" x14ac:dyDescent="0.2">
      <c r="H10579" s="1"/>
      <c r="I10579" s="1"/>
    </row>
    <row r="10580" spans="8:9" x14ac:dyDescent="0.2">
      <c r="H10580" s="1"/>
      <c r="I10580" s="1"/>
    </row>
    <row r="10581" spans="8:9" x14ac:dyDescent="0.2">
      <c r="H10581" s="1"/>
      <c r="I10581" s="1"/>
    </row>
    <row r="10582" spans="8:9" x14ac:dyDescent="0.2">
      <c r="H10582" s="1"/>
      <c r="I10582" s="1"/>
    </row>
    <row r="10583" spans="8:9" x14ac:dyDescent="0.2">
      <c r="H10583" s="1"/>
      <c r="I10583" s="1"/>
    </row>
    <row r="10584" spans="8:9" x14ac:dyDescent="0.2">
      <c r="H10584" s="1"/>
      <c r="I10584" s="1"/>
    </row>
    <row r="10585" spans="8:9" x14ac:dyDescent="0.2">
      <c r="H10585" s="1"/>
      <c r="I10585" s="1"/>
    </row>
    <row r="10586" spans="8:9" x14ac:dyDescent="0.2">
      <c r="H10586" s="1"/>
      <c r="I10586" s="1"/>
    </row>
    <row r="10587" spans="8:9" x14ac:dyDescent="0.2">
      <c r="H10587" s="1"/>
      <c r="I10587" s="1"/>
    </row>
    <row r="10588" spans="8:9" x14ac:dyDescent="0.2">
      <c r="H10588" s="1"/>
      <c r="I10588" s="1"/>
    </row>
    <row r="10589" spans="8:9" x14ac:dyDescent="0.2">
      <c r="H10589" s="1"/>
      <c r="I10589" s="1"/>
    </row>
    <row r="10590" spans="8:9" x14ac:dyDescent="0.2">
      <c r="H10590" s="1"/>
      <c r="I10590" s="1"/>
    </row>
    <row r="10591" spans="8:9" x14ac:dyDescent="0.2">
      <c r="H10591" s="1"/>
      <c r="I10591" s="1"/>
    </row>
    <row r="10592" spans="8:9" x14ac:dyDescent="0.2">
      <c r="H10592" s="1"/>
      <c r="I10592" s="1"/>
    </row>
    <row r="10593" spans="8:9" x14ac:dyDescent="0.2">
      <c r="H10593" s="1"/>
      <c r="I10593" s="1"/>
    </row>
    <row r="10594" spans="8:9" x14ac:dyDescent="0.2">
      <c r="H10594" s="1"/>
      <c r="I10594" s="1"/>
    </row>
    <row r="10595" spans="8:9" x14ac:dyDescent="0.2">
      <c r="H10595" s="1"/>
      <c r="I10595" s="1"/>
    </row>
    <row r="10596" spans="8:9" x14ac:dyDescent="0.2">
      <c r="H10596" s="1"/>
      <c r="I10596" s="1"/>
    </row>
    <row r="10597" spans="8:9" x14ac:dyDescent="0.2">
      <c r="H10597" s="1"/>
      <c r="I10597" s="1"/>
    </row>
    <row r="10598" spans="8:9" x14ac:dyDescent="0.2">
      <c r="H10598" s="1"/>
      <c r="I10598" s="1"/>
    </row>
    <row r="10599" spans="8:9" x14ac:dyDescent="0.2">
      <c r="H10599" s="1"/>
      <c r="I10599" s="1"/>
    </row>
    <row r="10600" spans="8:9" x14ac:dyDescent="0.2">
      <c r="H10600" s="1"/>
      <c r="I10600" s="1"/>
    </row>
    <row r="10601" spans="8:9" x14ac:dyDescent="0.2">
      <c r="H10601" s="1"/>
      <c r="I10601" s="1"/>
    </row>
    <row r="10602" spans="8:9" x14ac:dyDescent="0.2">
      <c r="H10602" s="1"/>
      <c r="I10602" s="1"/>
    </row>
    <row r="10603" spans="8:9" x14ac:dyDescent="0.2">
      <c r="H10603" s="1"/>
      <c r="I10603" s="1"/>
    </row>
    <row r="10604" spans="8:9" x14ac:dyDescent="0.2">
      <c r="H10604" s="1"/>
      <c r="I10604" s="1"/>
    </row>
    <row r="10605" spans="8:9" x14ac:dyDescent="0.2">
      <c r="H10605" s="1"/>
      <c r="I10605" s="1"/>
    </row>
    <row r="10606" spans="8:9" x14ac:dyDescent="0.2">
      <c r="H10606" s="1"/>
      <c r="I10606" s="1"/>
    </row>
    <row r="10607" spans="8:9" x14ac:dyDescent="0.2">
      <c r="H10607" s="1"/>
      <c r="I10607" s="1"/>
    </row>
    <row r="10608" spans="8:9" x14ac:dyDescent="0.2">
      <c r="H10608" s="1"/>
      <c r="I10608" s="1"/>
    </row>
    <row r="10609" spans="8:9" x14ac:dyDescent="0.2">
      <c r="H10609" s="1"/>
      <c r="I10609" s="1"/>
    </row>
    <row r="10610" spans="8:9" x14ac:dyDescent="0.2">
      <c r="H10610" s="1"/>
      <c r="I10610" s="1"/>
    </row>
    <row r="10611" spans="8:9" x14ac:dyDescent="0.2">
      <c r="H10611" s="1"/>
      <c r="I10611" s="1"/>
    </row>
    <row r="10612" spans="8:9" x14ac:dyDescent="0.2">
      <c r="H10612" s="1"/>
      <c r="I10612" s="1"/>
    </row>
    <row r="10613" spans="8:9" x14ac:dyDescent="0.2">
      <c r="H10613" s="1"/>
      <c r="I10613" s="1"/>
    </row>
    <row r="10614" spans="8:9" x14ac:dyDescent="0.2">
      <c r="H10614" s="1"/>
      <c r="I10614" s="1"/>
    </row>
    <row r="10615" spans="8:9" x14ac:dyDescent="0.2">
      <c r="H10615" s="1"/>
      <c r="I10615" s="1"/>
    </row>
    <row r="10616" spans="8:9" x14ac:dyDescent="0.2">
      <c r="H10616" s="1"/>
      <c r="I10616" s="1"/>
    </row>
    <row r="10617" spans="8:9" x14ac:dyDescent="0.2">
      <c r="H10617" s="1"/>
      <c r="I10617" s="1"/>
    </row>
    <row r="10618" spans="8:9" x14ac:dyDescent="0.2">
      <c r="H10618" s="1"/>
      <c r="I10618" s="1"/>
    </row>
    <row r="10619" spans="8:9" x14ac:dyDescent="0.2">
      <c r="H10619" s="1"/>
      <c r="I10619" s="1"/>
    </row>
    <row r="10620" spans="8:9" x14ac:dyDescent="0.2">
      <c r="H10620" s="1"/>
      <c r="I10620" s="1"/>
    </row>
    <row r="10621" spans="8:9" x14ac:dyDescent="0.2">
      <c r="H10621" s="1"/>
      <c r="I10621" s="1"/>
    </row>
    <row r="10622" spans="8:9" x14ac:dyDescent="0.2">
      <c r="H10622" s="1"/>
      <c r="I10622" s="1"/>
    </row>
    <row r="10623" spans="8:9" x14ac:dyDescent="0.2">
      <c r="H10623" s="1"/>
      <c r="I10623" s="1"/>
    </row>
    <row r="10624" spans="8:9" x14ac:dyDescent="0.2">
      <c r="H10624" s="1"/>
      <c r="I10624" s="1"/>
    </row>
    <row r="10625" spans="8:9" x14ac:dyDescent="0.2">
      <c r="H10625" s="1"/>
      <c r="I10625" s="1"/>
    </row>
    <row r="10626" spans="8:9" x14ac:dyDescent="0.2">
      <c r="H10626" s="1"/>
      <c r="I10626" s="1"/>
    </row>
    <row r="10627" spans="8:9" x14ac:dyDescent="0.2">
      <c r="H10627" s="1"/>
      <c r="I10627" s="1"/>
    </row>
    <row r="10628" spans="8:9" x14ac:dyDescent="0.2">
      <c r="H10628" s="1"/>
      <c r="I10628" s="1"/>
    </row>
    <row r="10629" spans="8:9" x14ac:dyDescent="0.2">
      <c r="H10629" s="1"/>
      <c r="I10629" s="1"/>
    </row>
    <row r="10630" spans="8:9" x14ac:dyDescent="0.2">
      <c r="H10630" s="1"/>
      <c r="I10630" s="1"/>
    </row>
    <row r="10631" spans="8:9" x14ac:dyDescent="0.2">
      <c r="H10631" s="1"/>
      <c r="I10631" s="1"/>
    </row>
    <row r="10632" spans="8:9" x14ac:dyDescent="0.2">
      <c r="H10632" s="1"/>
      <c r="I10632" s="1"/>
    </row>
    <row r="10633" spans="8:9" x14ac:dyDescent="0.2">
      <c r="H10633" s="1"/>
      <c r="I10633" s="1"/>
    </row>
    <row r="10634" spans="8:9" x14ac:dyDescent="0.2">
      <c r="H10634" s="1"/>
      <c r="I10634" s="1"/>
    </row>
    <row r="10635" spans="8:9" x14ac:dyDescent="0.2">
      <c r="H10635" s="1"/>
      <c r="I10635" s="1"/>
    </row>
    <row r="10636" spans="8:9" x14ac:dyDescent="0.2">
      <c r="H10636" s="1"/>
      <c r="I10636" s="1"/>
    </row>
    <row r="10637" spans="8:9" x14ac:dyDescent="0.2">
      <c r="H10637" s="1"/>
      <c r="I10637" s="1"/>
    </row>
    <row r="10638" spans="8:9" x14ac:dyDescent="0.2">
      <c r="H10638" s="1"/>
      <c r="I10638" s="1"/>
    </row>
    <row r="10639" spans="8:9" x14ac:dyDescent="0.2">
      <c r="H10639" s="1"/>
      <c r="I10639" s="1"/>
    </row>
    <row r="10640" spans="8:9" x14ac:dyDescent="0.2">
      <c r="H10640" s="1"/>
      <c r="I10640" s="1"/>
    </row>
    <row r="10641" spans="8:9" x14ac:dyDescent="0.2">
      <c r="H10641" s="1"/>
      <c r="I10641" s="1"/>
    </row>
    <row r="10642" spans="8:9" x14ac:dyDescent="0.2">
      <c r="H10642" s="1"/>
      <c r="I10642" s="1"/>
    </row>
    <row r="10643" spans="8:9" x14ac:dyDescent="0.2">
      <c r="H10643" s="1"/>
      <c r="I10643" s="1"/>
    </row>
    <row r="10644" spans="8:9" x14ac:dyDescent="0.2">
      <c r="H10644" s="1"/>
      <c r="I10644" s="1"/>
    </row>
    <row r="10645" spans="8:9" x14ac:dyDescent="0.2">
      <c r="H10645" s="1"/>
      <c r="I10645" s="1"/>
    </row>
    <row r="10646" spans="8:9" x14ac:dyDescent="0.2">
      <c r="H10646" s="1"/>
      <c r="I10646" s="1"/>
    </row>
    <row r="10647" spans="8:9" x14ac:dyDescent="0.2">
      <c r="H10647" s="1"/>
      <c r="I10647" s="1"/>
    </row>
    <row r="10648" spans="8:9" x14ac:dyDescent="0.2">
      <c r="H10648" s="1"/>
      <c r="I10648" s="1"/>
    </row>
    <row r="10649" spans="8:9" x14ac:dyDescent="0.2">
      <c r="H10649" s="1"/>
      <c r="I10649" s="1"/>
    </row>
    <row r="10650" spans="8:9" x14ac:dyDescent="0.2">
      <c r="H10650" s="1"/>
      <c r="I10650" s="1"/>
    </row>
    <row r="10651" spans="8:9" x14ac:dyDescent="0.2">
      <c r="H10651" s="1"/>
      <c r="I10651" s="1"/>
    </row>
    <row r="10652" spans="8:9" x14ac:dyDescent="0.2">
      <c r="H10652" s="1"/>
      <c r="I10652" s="1"/>
    </row>
    <row r="10653" spans="8:9" x14ac:dyDescent="0.2">
      <c r="H10653" s="1"/>
      <c r="I10653" s="1"/>
    </row>
    <row r="10654" spans="8:9" x14ac:dyDescent="0.2">
      <c r="H10654" s="1"/>
      <c r="I10654" s="1"/>
    </row>
    <row r="10655" spans="8:9" x14ac:dyDescent="0.2">
      <c r="H10655" s="1"/>
      <c r="I10655" s="1"/>
    </row>
    <row r="10656" spans="8:9" x14ac:dyDescent="0.2">
      <c r="H10656" s="1"/>
      <c r="I10656" s="1"/>
    </row>
    <row r="10657" spans="8:9" x14ac:dyDescent="0.2">
      <c r="H10657" s="1"/>
      <c r="I10657" s="1"/>
    </row>
    <row r="10658" spans="8:9" x14ac:dyDescent="0.2">
      <c r="H10658" s="1"/>
      <c r="I10658" s="1"/>
    </row>
    <row r="10659" spans="8:9" x14ac:dyDescent="0.2">
      <c r="H10659" s="1"/>
      <c r="I10659" s="1"/>
    </row>
    <row r="10660" spans="8:9" x14ac:dyDescent="0.2">
      <c r="H10660" s="1"/>
      <c r="I10660" s="1"/>
    </row>
    <row r="10661" spans="8:9" x14ac:dyDescent="0.2">
      <c r="H10661" s="1"/>
      <c r="I10661" s="1"/>
    </row>
    <row r="10662" spans="8:9" x14ac:dyDescent="0.2">
      <c r="H10662" s="1"/>
      <c r="I10662" s="1"/>
    </row>
    <row r="10663" spans="8:9" x14ac:dyDescent="0.2">
      <c r="H10663" s="1"/>
      <c r="I10663" s="1"/>
    </row>
    <row r="10664" spans="8:9" x14ac:dyDescent="0.2">
      <c r="H10664" s="1"/>
      <c r="I10664" s="1"/>
    </row>
    <row r="10665" spans="8:9" x14ac:dyDescent="0.2">
      <c r="H10665" s="1"/>
      <c r="I10665" s="1"/>
    </row>
    <row r="10666" spans="8:9" x14ac:dyDescent="0.2">
      <c r="H10666" s="1"/>
      <c r="I10666" s="1"/>
    </row>
    <row r="10667" spans="8:9" x14ac:dyDescent="0.2">
      <c r="H10667" s="1"/>
      <c r="I10667" s="1"/>
    </row>
    <row r="10668" spans="8:9" x14ac:dyDescent="0.2">
      <c r="H10668" s="1"/>
      <c r="I10668" s="1"/>
    </row>
    <row r="10669" spans="8:9" x14ac:dyDescent="0.2">
      <c r="H10669" s="1"/>
      <c r="I10669" s="1"/>
    </row>
    <row r="10670" spans="8:9" x14ac:dyDescent="0.2">
      <c r="H10670" s="1"/>
      <c r="I10670" s="1"/>
    </row>
    <row r="10671" spans="8:9" x14ac:dyDescent="0.2">
      <c r="H10671" s="1"/>
      <c r="I10671" s="1"/>
    </row>
    <row r="10672" spans="8:9" x14ac:dyDescent="0.2">
      <c r="H10672" s="1"/>
      <c r="I10672" s="1"/>
    </row>
    <row r="10673" spans="8:9" x14ac:dyDescent="0.2">
      <c r="H10673" s="1"/>
      <c r="I10673" s="1"/>
    </row>
    <row r="10674" spans="8:9" x14ac:dyDescent="0.2">
      <c r="H10674" s="1"/>
      <c r="I10674" s="1"/>
    </row>
    <row r="10675" spans="8:9" x14ac:dyDescent="0.2">
      <c r="H10675" s="1"/>
      <c r="I10675" s="1"/>
    </row>
    <row r="10676" spans="8:9" x14ac:dyDescent="0.2">
      <c r="H10676" s="1"/>
      <c r="I10676" s="1"/>
    </row>
    <row r="10677" spans="8:9" x14ac:dyDescent="0.2">
      <c r="H10677" s="1"/>
      <c r="I10677" s="1"/>
    </row>
    <row r="10678" spans="8:9" x14ac:dyDescent="0.2">
      <c r="H10678" s="1"/>
      <c r="I10678" s="1"/>
    </row>
    <row r="10679" spans="8:9" x14ac:dyDescent="0.2">
      <c r="H10679" s="1"/>
      <c r="I10679" s="1"/>
    </row>
    <row r="10680" spans="8:9" x14ac:dyDescent="0.2">
      <c r="H10680" s="1"/>
      <c r="I10680" s="1"/>
    </row>
    <row r="10681" spans="8:9" x14ac:dyDescent="0.2">
      <c r="H10681" s="1"/>
      <c r="I10681" s="1"/>
    </row>
    <row r="10682" spans="8:9" x14ac:dyDescent="0.2">
      <c r="H10682" s="1"/>
      <c r="I10682" s="1"/>
    </row>
    <row r="10683" spans="8:9" x14ac:dyDescent="0.2">
      <c r="H10683" s="1"/>
      <c r="I10683" s="1"/>
    </row>
    <row r="10684" spans="8:9" x14ac:dyDescent="0.2">
      <c r="H10684" s="1"/>
      <c r="I10684" s="1"/>
    </row>
    <row r="10685" spans="8:9" x14ac:dyDescent="0.2">
      <c r="H10685" s="1"/>
      <c r="I10685" s="1"/>
    </row>
    <row r="10686" spans="8:9" x14ac:dyDescent="0.2">
      <c r="H10686" s="1"/>
      <c r="I10686" s="1"/>
    </row>
    <row r="10687" spans="8:9" x14ac:dyDescent="0.2">
      <c r="H10687" s="1"/>
      <c r="I10687" s="1"/>
    </row>
    <row r="10688" spans="8:9" x14ac:dyDescent="0.2">
      <c r="H10688" s="1"/>
      <c r="I10688" s="1"/>
    </row>
    <row r="10689" spans="8:9" x14ac:dyDescent="0.2">
      <c r="H10689" s="1"/>
      <c r="I10689" s="1"/>
    </row>
    <row r="10690" spans="8:9" x14ac:dyDescent="0.2">
      <c r="H10690" s="1"/>
      <c r="I10690" s="1"/>
    </row>
    <row r="10691" spans="8:9" x14ac:dyDescent="0.2">
      <c r="H10691" s="1"/>
      <c r="I10691" s="1"/>
    </row>
    <row r="10692" spans="8:9" x14ac:dyDescent="0.2">
      <c r="H10692" s="1"/>
      <c r="I10692" s="1"/>
    </row>
    <row r="10693" spans="8:9" x14ac:dyDescent="0.2">
      <c r="H10693" s="1"/>
      <c r="I10693" s="1"/>
    </row>
    <row r="10694" spans="8:9" x14ac:dyDescent="0.2">
      <c r="H10694" s="1"/>
      <c r="I10694" s="1"/>
    </row>
    <row r="10695" spans="8:9" x14ac:dyDescent="0.2">
      <c r="H10695" s="1"/>
      <c r="I10695" s="1"/>
    </row>
    <row r="10696" spans="8:9" x14ac:dyDescent="0.2">
      <c r="H10696" s="1"/>
      <c r="I10696" s="1"/>
    </row>
    <row r="10697" spans="8:9" x14ac:dyDescent="0.2">
      <c r="H10697" s="1"/>
      <c r="I10697" s="1"/>
    </row>
    <row r="10698" spans="8:9" x14ac:dyDescent="0.2">
      <c r="H10698" s="1"/>
      <c r="I10698" s="1"/>
    </row>
    <row r="10699" spans="8:9" x14ac:dyDescent="0.2">
      <c r="H10699" s="1"/>
      <c r="I10699" s="1"/>
    </row>
    <row r="10700" spans="8:9" x14ac:dyDescent="0.2">
      <c r="H10700" s="1"/>
      <c r="I10700" s="1"/>
    </row>
    <row r="10701" spans="8:9" x14ac:dyDescent="0.2">
      <c r="H10701" s="1"/>
      <c r="I10701" s="1"/>
    </row>
    <row r="10702" spans="8:9" x14ac:dyDescent="0.2">
      <c r="H10702" s="1"/>
      <c r="I10702" s="1"/>
    </row>
    <row r="10703" spans="8:9" x14ac:dyDescent="0.2">
      <c r="H10703" s="1"/>
      <c r="I10703" s="1"/>
    </row>
    <row r="10704" spans="8:9" x14ac:dyDescent="0.2">
      <c r="H10704" s="1"/>
      <c r="I10704" s="1"/>
    </row>
    <row r="10705" spans="8:9" x14ac:dyDescent="0.2">
      <c r="H10705" s="1"/>
      <c r="I10705" s="1"/>
    </row>
    <row r="10706" spans="8:9" x14ac:dyDescent="0.2">
      <c r="H10706" s="1"/>
      <c r="I10706" s="1"/>
    </row>
    <row r="10707" spans="8:9" x14ac:dyDescent="0.2">
      <c r="H10707" s="1"/>
      <c r="I10707" s="1"/>
    </row>
    <row r="10708" spans="8:9" x14ac:dyDescent="0.2">
      <c r="H10708" s="1"/>
      <c r="I10708" s="1"/>
    </row>
    <row r="10709" spans="8:9" x14ac:dyDescent="0.2">
      <c r="H10709" s="1"/>
      <c r="I10709" s="1"/>
    </row>
    <row r="10710" spans="8:9" x14ac:dyDescent="0.2">
      <c r="H10710" s="1"/>
      <c r="I10710" s="1"/>
    </row>
    <row r="10711" spans="8:9" x14ac:dyDescent="0.2">
      <c r="H10711" s="1"/>
      <c r="I10711" s="1"/>
    </row>
    <row r="10712" spans="8:9" x14ac:dyDescent="0.2">
      <c r="H10712" s="1"/>
      <c r="I10712" s="1"/>
    </row>
    <row r="10713" spans="8:9" x14ac:dyDescent="0.2">
      <c r="H10713" s="1"/>
      <c r="I10713" s="1"/>
    </row>
    <row r="10714" spans="8:9" x14ac:dyDescent="0.2">
      <c r="H10714" s="1"/>
      <c r="I10714" s="1"/>
    </row>
    <row r="10715" spans="8:9" x14ac:dyDescent="0.2">
      <c r="H10715" s="1"/>
      <c r="I10715" s="1"/>
    </row>
    <row r="10716" spans="8:9" x14ac:dyDescent="0.2">
      <c r="H10716" s="1"/>
      <c r="I10716" s="1"/>
    </row>
    <row r="10717" spans="8:9" x14ac:dyDescent="0.2">
      <c r="H10717" s="1"/>
      <c r="I10717" s="1"/>
    </row>
    <row r="10718" spans="8:9" x14ac:dyDescent="0.2">
      <c r="H10718" s="1"/>
      <c r="I10718" s="1"/>
    </row>
    <row r="10719" spans="8:9" x14ac:dyDescent="0.2">
      <c r="H10719" s="1"/>
      <c r="I10719" s="1"/>
    </row>
    <row r="10720" spans="8:9" x14ac:dyDescent="0.2">
      <c r="H10720" s="1"/>
      <c r="I10720" s="1"/>
    </row>
    <row r="10721" spans="8:9" x14ac:dyDescent="0.2">
      <c r="H10721" s="1"/>
      <c r="I10721" s="1"/>
    </row>
    <row r="10722" spans="8:9" x14ac:dyDescent="0.2">
      <c r="H10722" s="1"/>
      <c r="I10722" s="1"/>
    </row>
    <row r="10723" spans="8:9" x14ac:dyDescent="0.2">
      <c r="H10723" s="1"/>
      <c r="I10723" s="1"/>
    </row>
    <row r="10724" spans="8:9" x14ac:dyDescent="0.2">
      <c r="H10724" s="1"/>
      <c r="I10724" s="1"/>
    </row>
    <row r="10725" spans="8:9" x14ac:dyDescent="0.2">
      <c r="H10725" s="1"/>
      <c r="I10725" s="1"/>
    </row>
    <row r="10726" spans="8:9" x14ac:dyDescent="0.2">
      <c r="H10726" s="1"/>
      <c r="I10726" s="1"/>
    </row>
    <row r="10727" spans="8:9" x14ac:dyDescent="0.2">
      <c r="H10727" s="1"/>
      <c r="I10727" s="1"/>
    </row>
    <row r="10728" spans="8:9" x14ac:dyDescent="0.2">
      <c r="H10728" s="1"/>
      <c r="I10728" s="1"/>
    </row>
    <row r="10729" spans="8:9" x14ac:dyDescent="0.2">
      <c r="H10729" s="1"/>
      <c r="I10729" s="1"/>
    </row>
    <row r="10730" spans="8:9" x14ac:dyDescent="0.2">
      <c r="H10730" s="1"/>
      <c r="I10730" s="1"/>
    </row>
    <row r="10731" spans="8:9" x14ac:dyDescent="0.2">
      <c r="H10731" s="1"/>
      <c r="I10731" s="1"/>
    </row>
    <row r="10732" spans="8:9" x14ac:dyDescent="0.2">
      <c r="H10732" s="1"/>
      <c r="I10732" s="1"/>
    </row>
    <row r="10733" spans="8:9" x14ac:dyDescent="0.2">
      <c r="H10733" s="1"/>
      <c r="I10733" s="1"/>
    </row>
    <row r="10734" spans="8:9" x14ac:dyDescent="0.2">
      <c r="H10734" s="1"/>
      <c r="I10734" s="1"/>
    </row>
    <row r="10735" spans="8:9" x14ac:dyDescent="0.2">
      <c r="H10735" s="1"/>
      <c r="I10735" s="1"/>
    </row>
    <row r="10736" spans="8:9" x14ac:dyDescent="0.2">
      <c r="H10736" s="1"/>
      <c r="I10736" s="1"/>
    </row>
    <row r="10737" spans="8:9" x14ac:dyDescent="0.2">
      <c r="H10737" s="1"/>
      <c r="I10737" s="1"/>
    </row>
    <row r="10738" spans="8:9" x14ac:dyDescent="0.2">
      <c r="H10738" s="1"/>
      <c r="I10738" s="1"/>
    </row>
    <row r="10739" spans="8:9" x14ac:dyDescent="0.2">
      <c r="H10739" s="1"/>
      <c r="I10739" s="1"/>
    </row>
    <row r="10740" spans="8:9" x14ac:dyDescent="0.2">
      <c r="H10740" s="1"/>
      <c r="I10740" s="1"/>
    </row>
    <row r="10741" spans="8:9" x14ac:dyDescent="0.2">
      <c r="H10741" s="1"/>
      <c r="I10741" s="1"/>
    </row>
    <row r="10742" spans="8:9" x14ac:dyDescent="0.2">
      <c r="H10742" s="1"/>
      <c r="I10742" s="1"/>
    </row>
    <row r="10743" spans="8:9" x14ac:dyDescent="0.2">
      <c r="H10743" s="1"/>
      <c r="I10743" s="1"/>
    </row>
    <row r="10744" spans="8:9" x14ac:dyDescent="0.2">
      <c r="H10744" s="1"/>
      <c r="I10744" s="1"/>
    </row>
    <row r="10745" spans="8:9" x14ac:dyDescent="0.2">
      <c r="H10745" s="1"/>
      <c r="I10745" s="1"/>
    </row>
    <row r="10746" spans="8:9" x14ac:dyDescent="0.2">
      <c r="H10746" s="1"/>
      <c r="I10746" s="1"/>
    </row>
    <row r="10747" spans="8:9" x14ac:dyDescent="0.2">
      <c r="H10747" s="1"/>
      <c r="I10747" s="1"/>
    </row>
    <row r="10748" spans="8:9" x14ac:dyDescent="0.2">
      <c r="H10748" s="1"/>
      <c r="I10748" s="1"/>
    </row>
    <row r="10749" spans="8:9" x14ac:dyDescent="0.2">
      <c r="H10749" s="1"/>
      <c r="I10749" s="1"/>
    </row>
    <row r="10750" spans="8:9" x14ac:dyDescent="0.2">
      <c r="H10750" s="1"/>
      <c r="I10750" s="1"/>
    </row>
    <row r="10751" spans="8:9" x14ac:dyDescent="0.2">
      <c r="H10751" s="1"/>
      <c r="I10751" s="1"/>
    </row>
    <row r="10752" spans="8:9" x14ac:dyDescent="0.2">
      <c r="H10752" s="1"/>
      <c r="I10752" s="1"/>
    </row>
    <row r="10753" spans="8:9" x14ac:dyDescent="0.2">
      <c r="H10753" s="1"/>
      <c r="I10753" s="1"/>
    </row>
    <row r="10754" spans="8:9" x14ac:dyDescent="0.2">
      <c r="H10754" s="1"/>
      <c r="I10754" s="1"/>
    </row>
    <row r="10755" spans="8:9" x14ac:dyDescent="0.2">
      <c r="H10755" s="1"/>
      <c r="I10755" s="1"/>
    </row>
    <row r="10756" spans="8:9" x14ac:dyDescent="0.2">
      <c r="H10756" s="1"/>
      <c r="I10756" s="1"/>
    </row>
    <row r="10757" spans="8:9" x14ac:dyDescent="0.2">
      <c r="H10757" s="1"/>
      <c r="I10757" s="1"/>
    </row>
    <row r="10758" spans="8:9" x14ac:dyDescent="0.2">
      <c r="H10758" s="1"/>
      <c r="I10758" s="1"/>
    </row>
    <row r="10759" spans="8:9" x14ac:dyDescent="0.2">
      <c r="H10759" s="1"/>
      <c r="I10759" s="1"/>
    </row>
    <row r="10760" spans="8:9" x14ac:dyDescent="0.2">
      <c r="H10760" s="1"/>
      <c r="I10760" s="1"/>
    </row>
    <row r="10761" spans="8:9" x14ac:dyDescent="0.2">
      <c r="H10761" s="1"/>
      <c r="I10761" s="1"/>
    </row>
    <row r="10762" spans="8:9" x14ac:dyDescent="0.2">
      <c r="H10762" s="1"/>
      <c r="I10762" s="1"/>
    </row>
    <row r="10763" spans="8:9" x14ac:dyDescent="0.2">
      <c r="H10763" s="1"/>
      <c r="I10763" s="1"/>
    </row>
    <row r="10764" spans="8:9" x14ac:dyDescent="0.2">
      <c r="H10764" s="1"/>
      <c r="I10764" s="1"/>
    </row>
    <row r="10765" spans="8:9" x14ac:dyDescent="0.2">
      <c r="H10765" s="1"/>
      <c r="I10765" s="1"/>
    </row>
    <row r="10766" spans="8:9" x14ac:dyDescent="0.2">
      <c r="H10766" s="1"/>
      <c r="I10766" s="1"/>
    </row>
    <row r="10767" spans="8:9" x14ac:dyDescent="0.2">
      <c r="H10767" s="1"/>
      <c r="I10767" s="1"/>
    </row>
    <row r="10768" spans="8:9" x14ac:dyDescent="0.2">
      <c r="H10768" s="1"/>
      <c r="I10768" s="1"/>
    </row>
    <row r="10769" spans="8:9" x14ac:dyDescent="0.2">
      <c r="H10769" s="1"/>
      <c r="I10769" s="1"/>
    </row>
    <row r="10770" spans="8:9" x14ac:dyDescent="0.2">
      <c r="H10770" s="1"/>
      <c r="I10770" s="1"/>
    </row>
    <row r="10771" spans="8:9" x14ac:dyDescent="0.2">
      <c r="H10771" s="1"/>
      <c r="I10771" s="1"/>
    </row>
    <row r="10772" spans="8:9" x14ac:dyDescent="0.2">
      <c r="H10772" s="1"/>
      <c r="I10772" s="1"/>
    </row>
    <row r="10773" spans="8:9" x14ac:dyDescent="0.2">
      <c r="H10773" s="1"/>
      <c r="I10773" s="1"/>
    </row>
    <row r="10774" spans="8:9" x14ac:dyDescent="0.2">
      <c r="H10774" s="1"/>
      <c r="I10774" s="1"/>
    </row>
    <row r="10775" spans="8:9" x14ac:dyDescent="0.2">
      <c r="H10775" s="1"/>
      <c r="I10775" s="1"/>
    </row>
    <row r="10776" spans="8:9" x14ac:dyDescent="0.2">
      <c r="H10776" s="1"/>
      <c r="I10776" s="1"/>
    </row>
    <row r="10777" spans="8:9" x14ac:dyDescent="0.2">
      <c r="H10777" s="1"/>
      <c r="I10777" s="1"/>
    </row>
    <row r="10778" spans="8:9" x14ac:dyDescent="0.2">
      <c r="H10778" s="1"/>
      <c r="I10778" s="1"/>
    </row>
    <row r="10779" spans="8:9" x14ac:dyDescent="0.2">
      <c r="H10779" s="1"/>
      <c r="I10779" s="1"/>
    </row>
    <row r="10780" spans="8:9" x14ac:dyDescent="0.2">
      <c r="H10780" s="1"/>
      <c r="I10780" s="1"/>
    </row>
    <row r="10781" spans="8:9" x14ac:dyDescent="0.2">
      <c r="H10781" s="1"/>
      <c r="I10781" s="1"/>
    </row>
    <row r="10782" spans="8:9" x14ac:dyDescent="0.2">
      <c r="H10782" s="1"/>
      <c r="I10782" s="1"/>
    </row>
    <row r="10783" spans="8:9" x14ac:dyDescent="0.2">
      <c r="H10783" s="1"/>
      <c r="I10783" s="1"/>
    </row>
    <row r="10784" spans="8:9" x14ac:dyDescent="0.2">
      <c r="H10784" s="1"/>
      <c r="I10784" s="1"/>
    </row>
    <row r="10785" spans="8:9" x14ac:dyDescent="0.2">
      <c r="H10785" s="1"/>
      <c r="I10785" s="1"/>
    </row>
    <row r="10786" spans="8:9" x14ac:dyDescent="0.2">
      <c r="H10786" s="1"/>
      <c r="I10786" s="1"/>
    </row>
    <row r="10787" spans="8:9" x14ac:dyDescent="0.2">
      <c r="H10787" s="1"/>
      <c r="I10787" s="1"/>
    </row>
    <row r="10788" spans="8:9" x14ac:dyDescent="0.2">
      <c r="H10788" s="1"/>
      <c r="I10788" s="1"/>
    </row>
    <row r="10789" spans="8:9" x14ac:dyDescent="0.2">
      <c r="H10789" s="1"/>
      <c r="I10789" s="1"/>
    </row>
    <row r="10790" spans="8:9" x14ac:dyDescent="0.2">
      <c r="H10790" s="1"/>
      <c r="I10790" s="1"/>
    </row>
    <row r="10791" spans="8:9" x14ac:dyDescent="0.2">
      <c r="H10791" s="1"/>
      <c r="I10791" s="1"/>
    </row>
    <row r="10792" spans="8:9" x14ac:dyDescent="0.2">
      <c r="H10792" s="1"/>
      <c r="I10792" s="1"/>
    </row>
    <row r="10793" spans="8:9" x14ac:dyDescent="0.2">
      <c r="H10793" s="1"/>
      <c r="I10793" s="1"/>
    </row>
    <row r="10794" spans="8:9" x14ac:dyDescent="0.2">
      <c r="H10794" s="1"/>
      <c r="I10794" s="1"/>
    </row>
    <row r="10795" spans="8:9" x14ac:dyDescent="0.2">
      <c r="H10795" s="1"/>
      <c r="I10795" s="1"/>
    </row>
    <row r="10796" spans="8:9" x14ac:dyDescent="0.2">
      <c r="H10796" s="1"/>
      <c r="I10796" s="1"/>
    </row>
    <row r="10797" spans="8:9" x14ac:dyDescent="0.2">
      <c r="H10797" s="1"/>
      <c r="I10797" s="1"/>
    </row>
    <row r="10798" spans="8:9" x14ac:dyDescent="0.2">
      <c r="H10798" s="1"/>
      <c r="I10798" s="1"/>
    </row>
    <row r="10799" spans="8:9" x14ac:dyDescent="0.2">
      <c r="H10799" s="1"/>
      <c r="I10799" s="1"/>
    </row>
    <row r="10800" spans="8:9" x14ac:dyDescent="0.2">
      <c r="H10800" s="1"/>
      <c r="I10800" s="1"/>
    </row>
    <row r="10801" spans="8:9" x14ac:dyDescent="0.2">
      <c r="H10801" s="1"/>
      <c r="I10801" s="1"/>
    </row>
    <row r="10802" spans="8:9" x14ac:dyDescent="0.2">
      <c r="H10802" s="1"/>
      <c r="I10802" s="1"/>
    </row>
    <row r="10803" spans="8:9" x14ac:dyDescent="0.2">
      <c r="H10803" s="1"/>
      <c r="I10803" s="1"/>
    </row>
    <row r="10804" spans="8:9" x14ac:dyDescent="0.2">
      <c r="H10804" s="1"/>
      <c r="I10804" s="1"/>
    </row>
    <row r="10805" spans="8:9" x14ac:dyDescent="0.2">
      <c r="H10805" s="1"/>
      <c r="I10805" s="1"/>
    </row>
    <row r="10806" spans="8:9" x14ac:dyDescent="0.2">
      <c r="H10806" s="1"/>
      <c r="I10806" s="1"/>
    </row>
    <row r="10807" spans="8:9" x14ac:dyDescent="0.2">
      <c r="H10807" s="1"/>
      <c r="I10807" s="1"/>
    </row>
    <row r="10808" spans="8:9" x14ac:dyDescent="0.2">
      <c r="H10808" s="1"/>
      <c r="I10808" s="1"/>
    </row>
    <row r="10809" spans="8:9" x14ac:dyDescent="0.2">
      <c r="H10809" s="1"/>
      <c r="I10809" s="1"/>
    </row>
    <row r="10810" spans="8:9" x14ac:dyDescent="0.2">
      <c r="H10810" s="1"/>
      <c r="I10810" s="1"/>
    </row>
    <row r="10811" spans="8:9" x14ac:dyDescent="0.2">
      <c r="H10811" s="1"/>
      <c r="I10811" s="1"/>
    </row>
    <row r="10812" spans="8:9" x14ac:dyDescent="0.2">
      <c r="H10812" s="1"/>
      <c r="I10812" s="1"/>
    </row>
    <row r="10813" spans="8:9" x14ac:dyDescent="0.2">
      <c r="H10813" s="1"/>
      <c r="I10813" s="1"/>
    </row>
    <row r="10814" spans="8:9" x14ac:dyDescent="0.2">
      <c r="H10814" s="1"/>
      <c r="I10814" s="1"/>
    </row>
    <row r="10815" spans="8:9" x14ac:dyDescent="0.2">
      <c r="H10815" s="1"/>
      <c r="I10815" s="1"/>
    </row>
    <row r="10816" spans="8:9" x14ac:dyDescent="0.2">
      <c r="H10816" s="1"/>
      <c r="I10816" s="1"/>
    </row>
    <row r="10817" spans="8:9" x14ac:dyDescent="0.2">
      <c r="H10817" s="1"/>
      <c r="I10817" s="1"/>
    </row>
    <row r="10818" spans="8:9" x14ac:dyDescent="0.2">
      <c r="H10818" s="1"/>
      <c r="I10818" s="1"/>
    </row>
    <row r="10819" spans="8:9" x14ac:dyDescent="0.2">
      <c r="H10819" s="1"/>
      <c r="I10819" s="1"/>
    </row>
    <row r="10820" spans="8:9" x14ac:dyDescent="0.2">
      <c r="H10820" s="1"/>
      <c r="I10820" s="1"/>
    </row>
    <row r="10821" spans="8:9" x14ac:dyDescent="0.2">
      <c r="H10821" s="1"/>
      <c r="I10821" s="1"/>
    </row>
    <row r="10822" spans="8:9" x14ac:dyDescent="0.2">
      <c r="H10822" s="1"/>
      <c r="I10822" s="1"/>
    </row>
    <row r="10823" spans="8:9" x14ac:dyDescent="0.2">
      <c r="H10823" s="1"/>
      <c r="I10823" s="1"/>
    </row>
    <row r="10824" spans="8:9" x14ac:dyDescent="0.2">
      <c r="H10824" s="1"/>
      <c r="I10824" s="1"/>
    </row>
    <row r="10825" spans="8:9" x14ac:dyDescent="0.2">
      <c r="H10825" s="1"/>
      <c r="I10825" s="1"/>
    </row>
    <row r="10826" spans="8:9" x14ac:dyDescent="0.2">
      <c r="H10826" s="1"/>
      <c r="I10826" s="1"/>
    </row>
    <row r="10827" spans="8:9" x14ac:dyDescent="0.2">
      <c r="H10827" s="1"/>
      <c r="I10827" s="1"/>
    </row>
    <row r="10828" spans="8:9" x14ac:dyDescent="0.2">
      <c r="H10828" s="1"/>
      <c r="I10828" s="1"/>
    </row>
    <row r="10829" spans="8:9" x14ac:dyDescent="0.2">
      <c r="H10829" s="1"/>
      <c r="I10829" s="1"/>
    </row>
    <row r="10830" spans="8:9" x14ac:dyDescent="0.2">
      <c r="H10830" s="1"/>
      <c r="I10830" s="1"/>
    </row>
    <row r="10831" spans="8:9" x14ac:dyDescent="0.2">
      <c r="H10831" s="1"/>
      <c r="I10831" s="1"/>
    </row>
    <row r="10832" spans="8:9" x14ac:dyDescent="0.2">
      <c r="H10832" s="1"/>
      <c r="I10832" s="1"/>
    </row>
    <row r="10833" spans="8:9" x14ac:dyDescent="0.2">
      <c r="H10833" s="1"/>
      <c r="I10833" s="1"/>
    </row>
    <row r="10834" spans="8:9" x14ac:dyDescent="0.2">
      <c r="H10834" s="1"/>
      <c r="I10834" s="1"/>
    </row>
    <row r="10835" spans="8:9" x14ac:dyDescent="0.2">
      <c r="H10835" s="1"/>
      <c r="I10835" s="1"/>
    </row>
    <row r="10836" spans="8:9" x14ac:dyDescent="0.2">
      <c r="H10836" s="1"/>
      <c r="I10836" s="1"/>
    </row>
    <row r="10837" spans="8:9" x14ac:dyDescent="0.2">
      <c r="H10837" s="1"/>
      <c r="I10837" s="1"/>
    </row>
    <row r="10838" spans="8:9" x14ac:dyDescent="0.2">
      <c r="H10838" s="1"/>
      <c r="I10838" s="1"/>
    </row>
    <row r="10839" spans="8:9" x14ac:dyDescent="0.2">
      <c r="H10839" s="1"/>
      <c r="I10839" s="1"/>
    </row>
    <row r="10840" spans="8:9" x14ac:dyDescent="0.2">
      <c r="H10840" s="1"/>
      <c r="I10840" s="1"/>
    </row>
    <row r="10841" spans="8:9" x14ac:dyDescent="0.2">
      <c r="H10841" s="1"/>
      <c r="I10841" s="1"/>
    </row>
    <row r="10842" spans="8:9" x14ac:dyDescent="0.2">
      <c r="H10842" s="1"/>
      <c r="I10842" s="1"/>
    </row>
    <row r="10843" spans="8:9" x14ac:dyDescent="0.2">
      <c r="H10843" s="1"/>
      <c r="I10843" s="1"/>
    </row>
    <row r="10844" spans="8:9" x14ac:dyDescent="0.2">
      <c r="H10844" s="1"/>
      <c r="I10844" s="1"/>
    </row>
    <row r="10845" spans="8:9" x14ac:dyDescent="0.2">
      <c r="H10845" s="1"/>
      <c r="I10845" s="1"/>
    </row>
    <row r="10846" spans="8:9" x14ac:dyDescent="0.2">
      <c r="H10846" s="1"/>
      <c r="I10846" s="1"/>
    </row>
    <row r="10847" spans="8:9" x14ac:dyDescent="0.2">
      <c r="H10847" s="1"/>
      <c r="I10847" s="1"/>
    </row>
    <row r="10848" spans="8:9" x14ac:dyDescent="0.2">
      <c r="H10848" s="1"/>
      <c r="I10848" s="1"/>
    </row>
    <row r="10849" spans="8:9" x14ac:dyDescent="0.2">
      <c r="H10849" s="1"/>
      <c r="I10849" s="1"/>
    </row>
    <row r="10850" spans="8:9" x14ac:dyDescent="0.2">
      <c r="H10850" s="1"/>
      <c r="I10850" s="1"/>
    </row>
    <row r="10851" spans="8:9" x14ac:dyDescent="0.2">
      <c r="H10851" s="1"/>
      <c r="I10851" s="1"/>
    </row>
    <row r="10852" spans="8:9" x14ac:dyDescent="0.2">
      <c r="H10852" s="1"/>
      <c r="I10852" s="1"/>
    </row>
    <row r="10853" spans="8:9" x14ac:dyDescent="0.2">
      <c r="H10853" s="1"/>
      <c r="I10853" s="1"/>
    </row>
    <row r="10854" spans="8:9" x14ac:dyDescent="0.2">
      <c r="H10854" s="1"/>
      <c r="I10854" s="1"/>
    </row>
    <row r="10855" spans="8:9" x14ac:dyDescent="0.2">
      <c r="H10855" s="1"/>
      <c r="I10855" s="1"/>
    </row>
    <row r="10856" spans="8:9" x14ac:dyDescent="0.2">
      <c r="H10856" s="1"/>
      <c r="I10856" s="1"/>
    </row>
    <row r="10857" spans="8:9" x14ac:dyDescent="0.2">
      <c r="H10857" s="1"/>
      <c r="I10857" s="1"/>
    </row>
    <row r="10858" spans="8:9" x14ac:dyDescent="0.2">
      <c r="H10858" s="1"/>
      <c r="I10858" s="1"/>
    </row>
    <row r="10859" spans="8:9" x14ac:dyDescent="0.2">
      <c r="H10859" s="1"/>
      <c r="I10859" s="1"/>
    </row>
    <row r="10860" spans="8:9" x14ac:dyDescent="0.2">
      <c r="H10860" s="1"/>
      <c r="I10860" s="1"/>
    </row>
    <row r="10861" spans="8:9" x14ac:dyDescent="0.2">
      <c r="H10861" s="1"/>
      <c r="I10861" s="1"/>
    </row>
    <row r="10862" spans="8:9" x14ac:dyDescent="0.2">
      <c r="H10862" s="1"/>
      <c r="I10862" s="1"/>
    </row>
    <row r="10863" spans="8:9" x14ac:dyDescent="0.2">
      <c r="H10863" s="1"/>
      <c r="I10863" s="1"/>
    </row>
    <row r="10864" spans="8:9" x14ac:dyDescent="0.2">
      <c r="H10864" s="1"/>
      <c r="I10864" s="1"/>
    </row>
    <row r="10865" spans="8:9" x14ac:dyDescent="0.2">
      <c r="H10865" s="1"/>
      <c r="I10865" s="1"/>
    </row>
    <row r="10866" spans="8:9" x14ac:dyDescent="0.2">
      <c r="H10866" s="1"/>
      <c r="I10866" s="1"/>
    </row>
    <row r="10867" spans="8:9" x14ac:dyDescent="0.2">
      <c r="H10867" s="1"/>
      <c r="I10867" s="1"/>
    </row>
    <row r="10868" spans="8:9" x14ac:dyDescent="0.2">
      <c r="H10868" s="1"/>
      <c r="I10868" s="1"/>
    </row>
    <row r="10869" spans="8:9" x14ac:dyDescent="0.2">
      <c r="H10869" s="1"/>
      <c r="I10869" s="1"/>
    </row>
    <row r="10870" spans="8:9" x14ac:dyDescent="0.2">
      <c r="H10870" s="1"/>
      <c r="I10870" s="1"/>
    </row>
    <row r="10871" spans="8:9" x14ac:dyDescent="0.2">
      <c r="H10871" s="1"/>
      <c r="I10871" s="1"/>
    </row>
    <row r="10872" spans="8:9" x14ac:dyDescent="0.2">
      <c r="H10872" s="1"/>
      <c r="I10872" s="1"/>
    </row>
    <row r="10873" spans="8:9" x14ac:dyDescent="0.2">
      <c r="H10873" s="1"/>
      <c r="I10873" s="1"/>
    </row>
    <row r="10874" spans="8:9" x14ac:dyDescent="0.2">
      <c r="H10874" s="1"/>
      <c r="I10874" s="1"/>
    </row>
    <row r="10875" spans="8:9" x14ac:dyDescent="0.2">
      <c r="H10875" s="1"/>
      <c r="I10875" s="1"/>
    </row>
    <row r="10876" spans="8:9" x14ac:dyDescent="0.2">
      <c r="H10876" s="1"/>
      <c r="I10876" s="1"/>
    </row>
    <row r="10877" spans="8:9" x14ac:dyDescent="0.2">
      <c r="H10877" s="1"/>
      <c r="I10877" s="1"/>
    </row>
    <row r="10878" spans="8:9" x14ac:dyDescent="0.2">
      <c r="H10878" s="1"/>
      <c r="I10878" s="1"/>
    </row>
    <row r="10879" spans="8:9" x14ac:dyDescent="0.2">
      <c r="H10879" s="1"/>
      <c r="I10879" s="1"/>
    </row>
    <row r="10880" spans="8:9" x14ac:dyDescent="0.2">
      <c r="H10880" s="1"/>
      <c r="I10880" s="1"/>
    </row>
    <row r="10881" spans="8:9" x14ac:dyDescent="0.2">
      <c r="H10881" s="1"/>
      <c r="I10881" s="1"/>
    </row>
    <row r="10882" spans="8:9" x14ac:dyDescent="0.2">
      <c r="H10882" s="1"/>
      <c r="I10882" s="1"/>
    </row>
    <row r="10883" spans="8:9" x14ac:dyDescent="0.2">
      <c r="H10883" s="1"/>
      <c r="I10883" s="1"/>
    </row>
    <row r="10884" spans="8:9" x14ac:dyDescent="0.2">
      <c r="H10884" s="1"/>
      <c r="I10884" s="1"/>
    </row>
    <row r="10885" spans="8:9" x14ac:dyDescent="0.2">
      <c r="H10885" s="1"/>
      <c r="I10885" s="1"/>
    </row>
    <row r="10886" spans="8:9" x14ac:dyDescent="0.2">
      <c r="H10886" s="1"/>
      <c r="I10886" s="1"/>
    </row>
    <row r="10887" spans="8:9" x14ac:dyDescent="0.2">
      <c r="H10887" s="1"/>
      <c r="I10887" s="1"/>
    </row>
    <row r="10888" spans="8:9" x14ac:dyDescent="0.2">
      <c r="H10888" s="1"/>
      <c r="I10888" s="1"/>
    </row>
    <row r="10889" spans="8:9" x14ac:dyDescent="0.2">
      <c r="H10889" s="1"/>
      <c r="I10889" s="1"/>
    </row>
    <row r="10890" spans="8:9" x14ac:dyDescent="0.2">
      <c r="H10890" s="1"/>
      <c r="I10890" s="1"/>
    </row>
    <row r="10891" spans="8:9" x14ac:dyDescent="0.2">
      <c r="H10891" s="1"/>
      <c r="I10891" s="1"/>
    </row>
    <row r="10892" spans="8:9" x14ac:dyDescent="0.2">
      <c r="H10892" s="1"/>
      <c r="I10892" s="1"/>
    </row>
    <row r="10893" spans="8:9" x14ac:dyDescent="0.2">
      <c r="H10893" s="1"/>
      <c r="I10893" s="1"/>
    </row>
    <row r="10894" spans="8:9" x14ac:dyDescent="0.2">
      <c r="H10894" s="1"/>
      <c r="I10894" s="1"/>
    </row>
    <row r="10895" spans="8:9" x14ac:dyDescent="0.2">
      <c r="H10895" s="1"/>
      <c r="I10895" s="1"/>
    </row>
    <row r="10896" spans="8:9" x14ac:dyDescent="0.2">
      <c r="H10896" s="1"/>
      <c r="I10896" s="1"/>
    </row>
    <row r="10897" spans="8:9" x14ac:dyDescent="0.2">
      <c r="H10897" s="1"/>
      <c r="I10897" s="1"/>
    </row>
    <row r="10898" spans="8:9" x14ac:dyDescent="0.2">
      <c r="H10898" s="1"/>
      <c r="I10898" s="1"/>
    </row>
    <row r="10899" spans="8:9" x14ac:dyDescent="0.2">
      <c r="H10899" s="1"/>
      <c r="I10899" s="1"/>
    </row>
    <row r="10900" spans="8:9" x14ac:dyDescent="0.2">
      <c r="H10900" s="1"/>
      <c r="I10900" s="1"/>
    </row>
    <row r="10901" spans="8:9" x14ac:dyDescent="0.2">
      <c r="H10901" s="1"/>
      <c r="I10901" s="1"/>
    </row>
    <row r="10902" spans="8:9" x14ac:dyDescent="0.2">
      <c r="H10902" s="1"/>
      <c r="I10902" s="1"/>
    </row>
    <row r="10903" spans="8:9" x14ac:dyDescent="0.2">
      <c r="H10903" s="1"/>
      <c r="I10903" s="1"/>
    </row>
    <row r="10904" spans="8:9" x14ac:dyDescent="0.2">
      <c r="H10904" s="1"/>
      <c r="I10904" s="1"/>
    </row>
    <row r="10905" spans="8:9" x14ac:dyDescent="0.2">
      <c r="H10905" s="1"/>
      <c r="I10905" s="1"/>
    </row>
    <row r="10906" spans="8:9" x14ac:dyDescent="0.2">
      <c r="H10906" s="1"/>
      <c r="I10906" s="1"/>
    </row>
    <row r="10907" spans="8:9" x14ac:dyDescent="0.2">
      <c r="H10907" s="1"/>
      <c r="I10907" s="1"/>
    </row>
    <row r="10908" spans="8:9" x14ac:dyDescent="0.2">
      <c r="H10908" s="1"/>
      <c r="I10908" s="1"/>
    </row>
    <row r="10909" spans="8:9" x14ac:dyDescent="0.2">
      <c r="H10909" s="1"/>
      <c r="I10909" s="1"/>
    </row>
    <row r="10910" spans="8:9" x14ac:dyDescent="0.2">
      <c r="H10910" s="1"/>
      <c r="I10910" s="1"/>
    </row>
    <row r="10911" spans="8:9" x14ac:dyDescent="0.2">
      <c r="H10911" s="1"/>
      <c r="I10911" s="1"/>
    </row>
    <row r="10912" spans="8:9" x14ac:dyDescent="0.2">
      <c r="H10912" s="1"/>
      <c r="I10912" s="1"/>
    </row>
    <row r="10913" spans="8:9" x14ac:dyDescent="0.2">
      <c r="H10913" s="1"/>
      <c r="I10913" s="1"/>
    </row>
    <row r="10914" spans="8:9" x14ac:dyDescent="0.2">
      <c r="H10914" s="1"/>
      <c r="I10914" s="1"/>
    </row>
    <row r="10915" spans="8:9" x14ac:dyDescent="0.2">
      <c r="H10915" s="1"/>
      <c r="I10915" s="1"/>
    </row>
    <row r="10916" spans="8:9" x14ac:dyDescent="0.2">
      <c r="H10916" s="1"/>
      <c r="I10916" s="1"/>
    </row>
    <row r="10917" spans="8:9" x14ac:dyDescent="0.2">
      <c r="H10917" s="1"/>
      <c r="I10917" s="1"/>
    </row>
    <row r="10918" spans="8:9" x14ac:dyDescent="0.2">
      <c r="H10918" s="1"/>
      <c r="I10918" s="1"/>
    </row>
    <row r="10919" spans="8:9" x14ac:dyDescent="0.2">
      <c r="H10919" s="1"/>
      <c r="I10919" s="1"/>
    </row>
    <row r="10920" spans="8:9" x14ac:dyDescent="0.2">
      <c r="H10920" s="1"/>
      <c r="I10920" s="1"/>
    </row>
    <row r="10921" spans="8:9" x14ac:dyDescent="0.2">
      <c r="H10921" s="1"/>
      <c r="I10921" s="1"/>
    </row>
    <row r="10922" spans="8:9" x14ac:dyDescent="0.2">
      <c r="H10922" s="1"/>
      <c r="I10922" s="1"/>
    </row>
    <row r="10923" spans="8:9" x14ac:dyDescent="0.2">
      <c r="H10923" s="1"/>
      <c r="I10923" s="1"/>
    </row>
    <row r="10924" spans="8:9" x14ac:dyDescent="0.2">
      <c r="H10924" s="1"/>
      <c r="I10924" s="1"/>
    </row>
    <row r="10925" spans="8:9" x14ac:dyDescent="0.2">
      <c r="H10925" s="1"/>
      <c r="I10925" s="1"/>
    </row>
    <row r="10926" spans="8:9" x14ac:dyDescent="0.2">
      <c r="H10926" s="1"/>
      <c r="I10926" s="1"/>
    </row>
    <row r="10927" spans="8:9" x14ac:dyDescent="0.2">
      <c r="H10927" s="1"/>
      <c r="I10927" s="1"/>
    </row>
    <row r="10928" spans="8:9" x14ac:dyDescent="0.2">
      <c r="H10928" s="1"/>
      <c r="I10928" s="1"/>
    </row>
    <row r="10929" spans="8:9" x14ac:dyDescent="0.2">
      <c r="H10929" s="1"/>
      <c r="I10929" s="1"/>
    </row>
    <row r="10930" spans="8:9" x14ac:dyDescent="0.2">
      <c r="H10930" s="1"/>
      <c r="I10930" s="1"/>
    </row>
    <row r="10931" spans="8:9" x14ac:dyDescent="0.2">
      <c r="H10931" s="1"/>
      <c r="I10931" s="1"/>
    </row>
    <row r="10932" spans="8:9" x14ac:dyDescent="0.2">
      <c r="H10932" s="1"/>
      <c r="I10932" s="1"/>
    </row>
    <row r="10933" spans="8:9" x14ac:dyDescent="0.2">
      <c r="H10933" s="1"/>
      <c r="I10933" s="1"/>
    </row>
    <row r="10934" spans="8:9" x14ac:dyDescent="0.2">
      <c r="H10934" s="1"/>
      <c r="I10934" s="1"/>
    </row>
    <row r="10935" spans="8:9" x14ac:dyDescent="0.2">
      <c r="H10935" s="1"/>
      <c r="I10935" s="1"/>
    </row>
    <row r="10936" spans="8:9" x14ac:dyDescent="0.2">
      <c r="H10936" s="1"/>
      <c r="I10936" s="1"/>
    </row>
    <row r="10937" spans="8:9" x14ac:dyDescent="0.2">
      <c r="H10937" s="1"/>
      <c r="I10937" s="1"/>
    </row>
    <row r="10938" spans="8:9" x14ac:dyDescent="0.2">
      <c r="H10938" s="1"/>
      <c r="I10938" s="1"/>
    </row>
    <row r="10939" spans="8:9" x14ac:dyDescent="0.2">
      <c r="H10939" s="1"/>
      <c r="I10939" s="1"/>
    </row>
    <row r="10940" spans="8:9" x14ac:dyDescent="0.2">
      <c r="H10940" s="1"/>
      <c r="I10940" s="1"/>
    </row>
    <row r="10941" spans="8:9" x14ac:dyDescent="0.2">
      <c r="H10941" s="1"/>
      <c r="I10941" s="1"/>
    </row>
    <row r="10942" spans="8:9" x14ac:dyDescent="0.2">
      <c r="H10942" s="1"/>
      <c r="I10942" s="1"/>
    </row>
    <row r="10943" spans="8:9" x14ac:dyDescent="0.2">
      <c r="H10943" s="1"/>
      <c r="I10943" s="1"/>
    </row>
    <row r="10944" spans="8:9" x14ac:dyDescent="0.2">
      <c r="H10944" s="1"/>
      <c r="I10944" s="1"/>
    </row>
    <row r="10945" spans="8:9" x14ac:dyDescent="0.2">
      <c r="H10945" s="1"/>
      <c r="I10945" s="1"/>
    </row>
    <row r="10946" spans="8:9" x14ac:dyDescent="0.2">
      <c r="H10946" s="1"/>
      <c r="I10946" s="1"/>
    </row>
    <row r="10947" spans="8:9" x14ac:dyDescent="0.2">
      <c r="H10947" s="1"/>
      <c r="I10947" s="1"/>
    </row>
    <row r="10948" spans="8:9" x14ac:dyDescent="0.2">
      <c r="H10948" s="1"/>
      <c r="I10948" s="1"/>
    </row>
    <row r="10949" spans="8:9" x14ac:dyDescent="0.2">
      <c r="H10949" s="1"/>
      <c r="I10949" s="1"/>
    </row>
    <row r="10950" spans="8:9" x14ac:dyDescent="0.2">
      <c r="H10950" s="1"/>
      <c r="I10950" s="1"/>
    </row>
    <row r="10951" spans="8:9" x14ac:dyDescent="0.2">
      <c r="H10951" s="1"/>
      <c r="I10951" s="1"/>
    </row>
    <row r="10952" spans="8:9" x14ac:dyDescent="0.2">
      <c r="H10952" s="1"/>
      <c r="I10952" s="1"/>
    </row>
    <row r="10953" spans="8:9" x14ac:dyDescent="0.2">
      <c r="H10953" s="1"/>
      <c r="I10953" s="1"/>
    </row>
    <row r="10954" spans="8:9" x14ac:dyDescent="0.2">
      <c r="H10954" s="1"/>
      <c r="I10954" s="1"/>
    </row>
    <row r="10955" spans="8:9" x14ac:dyDescent="0.2">
      <c r="H10955" s="1"/>
      <c r="I10955" s="1"/>
    </row>
    <row r="10956" spans="8:9" x14ac:dyDescent="0.2">
      <c r="H10956" s="1"/>
      <c r="I10956" s="1"/>
    </row>
    <row r="10957" spans="8:9" x14ac:dyDescent="0.2">
      <c r="H10957" s="1"/>
      <c r="I10957" s="1"/>
    </row>
    <row r="10958" spans="8:9" x14ac:dyDescent="0.2">
      <c r="H10958" s="1"/>
      <c r="I10958" s="1"/>
    </row>
    <row r="10959" spans="8:9" x14ac:dyDescent="0.2">
      <c r="H10959" s="1"/>
      <c r="I10959" s="1"/>
    </row>
    <row r="10960" spans="8:9" x14ac:dyDescent="0.2">
      <c r="H10960" s="1"/>
      <c r="I10960" s="1"/>
    </row>
    <row r="10961" spans="8:9" x14ac:dyDescent="0.2">
      <c r="H10961" s="1"/>
      <c r="I10961" s="1"/>
    </row>
    <row r="10962" spans="8:9" x14ac:dyDescent="0.2">
      <c r="H10962" s="1"/>
      <c r="I10962" s="1"/>
    </row>
    <row r="10963" spans="8:9" x14ac:dyDescent="0.2">
      <c r="H10963" s="1"/>
      <c r="I10963" s="1"/>
    </row>
    <row r="10964" spans="8:9" x14ac:dyDescent="0.2">
      <c r="H10964" s="1"/>
      <c r="I10964" s="1"/>
    </row>
    <row r="10965" spans="8:9" x14ac:dyDescent="0.2">
      <c r="H10965" s="1"/>
      <c r="I10965" s="1"/>
    </row>
    <row r="10966" spans="8:9" x14ac:dyDescent="0.2">
      <c r="H10966" s="1"/>
      <c r="I10966" s="1"/>
    </row>
    <row r="10967" spans="8:9" x14ac:dyDescent="0.2">
      <c r="H10967" s="1"/>
      <c r="I10967" s="1"/>
    </row>
    <row r="10968" spans="8:9" x14ac:dyDescent="0.2">
      <c r="H10968" s="1"/>
      <c r="I10968" s="1"/>
    </row>
    <row r="10969" spans="8:9" x14ac:dyDescent="0.2">
      <c r="H10969" s="1"/>
      <c r="I10969" s="1"/>
    </row>
    <row r="10970" spans="8:9" x14ac:dyDescent="0.2">
      <c r="H10970" s="1"/>
      <c r="I10970" s="1"/>
    </row>
    <row r="10971" spans="8:9" x14ac:dyDescent="0.2">
      <c r="H10971" s="1"/>
      <c r="I10971" s="1"/>
    </row>
    <row r="10972" spans="8:9" x14ac:dyDescent="0.2">
      <c r="H10972" s="1"/>
      <c r="I10972" s="1"/>
    </row>
    <row r="10973" spans="8:9" x14ac:dyDescent="0.2">
      <c r="H10973" s="1"/>
      <c r="I10973" s="1"/>
    </row>
    <row r="10974" spans="8:9" x14ac:dyDescent="0.2">
      <c r="H10974" s="1"/>
      <c r="I10974" s="1"/>
    </row>
    <row r="10975" spans="8:9" x14ac:dyDescent="0.2">
      <c r="H10975" s="1"/>
      <c r="I10975" s="1"/>
    </row>
    <row r="10976" spans="8:9" x14ac:dyDescent="0.2">
      <c r="H10976" s="1"/>
      <c r="I10976" s="1"/>
    </row>
    <row r="10977" spans="8:9" x14ac:dyDescent="0.2">
      <c r="H10977" s="1"/>
      <c r="I10977" s="1"/>
    </row>
    <row r="10978" spans="8:9" x14ac:dyDescent="0.2">
      <c r="H10978" s="1"/>
      <c r="I10978" s="1"/>
    </row>
    <row r="10979" spans="8:9" x14ac:dyDescent="0.2">
      <c r="H10979" s="1"/>
      <c r="I10979" s="1"/>
    </row>
    <row r="10980" spans="8:9" x14ac:dyDescent="0.2">
      <c r="H10980" s="1"/>
      <c r="I10980" s="1"/>
    </row>
    <row r="10981" spans="8:9" x14ac:dyDescent="0.2">
      <c r="H10981" s="1"/>
      <c r="I10981" s="1"/>
    </row>
    <row r="10982" spans="8:9" x14ac:dyDescent="0.2">
      <c r="H10982" s="1"/>
      <c r="I10982" s="1"/>
    </row>
    <row r="10983" spans="8:9" x14ac:dyDescent="0.2">
      <c r="H10983" s="1"/>
      <c r="I10983" s="1"/>
    </row>
    <row r="10984" spans="8:9" x14ac:dyDescent="0.2">
      <c r="H10984" s="1"/>
      <c r="I10984" s="1"/>
    </row>
    <row r="10985" spans="8:9" x14ac:dyDescent="0.2">
      <c r="H10985" s="1"/>
      <c r="I10985" s="1"/>
    </row>
    <row r="10986" spans="8:9" x14ac:dyDescent="0.2">
      <c r="H10986" s="1"/>
      <c r="I10986" s="1"/>
    </row>
    <row r="10987" spans="8:9" x14ac:dyDescent="0.2">
      <c r="H10987" s="1"/>
      <c r="I10987" s="1"/>
    </row>
    <row r="10988" spans="8:9" x14ac:dyDescent="0.2">
      <c r="H10988" s="1"/>
      <c r="I10988" s="1"/>
    </row>
    <row r="10989" spans="8:9" x14ac:dyDescent="0.2">
      <c r="H10989" s="1"/>
      <c r="I10989" s="1"/>
    </row>
    <row r="10990" spans="8:9" x14ac:dyDescent="0.2">
      <c r="H10990" s="1"/>
      <c r="I10990" s="1"/>
    </row>
    <row r="10991" spans="8:9" x14ac:dyDescent="0.2">
      <c r="H10991" s="1"/>
      <c r="I10991" s="1"/>
    </row>
    <row r="10992" spans="8:9" x14ac:dyDescent="0.2">
      <c r="H10992" s="1"/>
      <c r="I10992" s="1"/>
    </row>
    <row r="10993" spans="8:9" x14ac:dyDescent="0.2">
      <c r="H10993" s="1"/>
      <c r="I10993" s="1"/>
    </row>
    <row r="10994" spans="8:9" x14ac:dyDescent="0.2">
      <c r="H10994" s="1"/>
      <c r="I10994" s="1"/>
    </row>
    <row r="10995" spans="8:9" x14ac:dyDescent="0.2">
      <c r="H10995" s="1"/>
      <c r="I10995" s="1"/>
    </row>
    <row r="10996" spans="8:9" x14ac:dyDescent="0.2">
      <c r="H10996" s="1"/>
      <c r="I10996" s="1"/>
    </row>
    <row r="10997" spans="8:9" x14ac:dyDescent="0.2">
      <c r="H10997" s="1"/>
      <c r="I10997" s="1"/>
    </row>
    <row r="10998" spans="8:9" x14ac:dyDescent="0.2">
      <c r="H10998" s="1"/>
      <c r="I10998" s="1"/>
    </row>
    <row r="10999" spans="8:9" x14ac:dyDescent="0.2">
      <c r="H10999" s="1"/>
      <c r="I10999" s="1"/>
    </row>
    <row r="11000" spans="8:9" x14ac:dyDescent="0.2">
      <c r="H11000" s="1"/>
      <c r="I11000" s="1"/>
    </row>
    <row r="11001" spans="8:9" x14ac:dyDescent="0.2">
      <c r="H11001" s="1"/>
      <c r="I11001" s="1"/>
    </row>
    <row r="11002" spans="8:9" x14ac:dyDescent="0.2">
      <c r="H11002" s="1"/>
      <c r="I11002" s="1"/>
    </row>
    <row r="11003" spans="8:9" x14ac:dyDescent="0.2">
      <c r="H11003" s="1"/>
      <c r="I11003" s="1"/>
    </row>
    <row r="11004" spans="8:9" x14ac:dyDescent="0.2">
      <c r="H11004" s="1"/>
      <c r="I11004" s="1"/>
    </row>
    <row r="11005" spans="8:9" x14ac:dyDescent="0.2">
      <c r="H11005" s="1"/>
      <c r="I11005" s="1"/>
    </row>
    <row r="11006" spans="8:9" x14ac:dyDescent="0.2">
      <c r="H11006" s="1"/>
      <c r="I11006" s="1"/>
    </row>
    <row r="11007" spans="8:9" x14ac:dyDescent="0.2">
      <c r="H11007" s="1"/>
      <c r="I11007" s="1"/>
    </row>
    <row r="11008" spans="8:9" x14ac:dyDescent="0.2">
      <c r="H11008" s="1"/>
      <c r="I11008" s="1"/>
    </row>
    <row r="11009" spans="8:9" x14ac:dyDescent="0.2">
      <c r="H11009" s="1"/>
      <c r="I11009" s="1"/>
    </row>
    <row r="11010" spans="8:9" x14ac:dyDescent="0.2">
      <c r="H11010" s="1"/>
      <c r="I11010" s="1"/>
    </row>
    <row r="11011" spans="8:9" x14ac:dyDescent="0.2">
      <c r="H11011" s="1"/>
      <c r="I11011" s="1"/>
    </row>
    <row r="11012" spans="8:9" x14ac:dyDescent="0.2">
      <c r="H11012" s="1"/>
      <c r="I11012" s="1"/>
    </row>
    <row r="11013" spans="8:9" x14ac:dyDescent="0.2">
      <c r="H11013" s="1"/>
      <c r="I11013" s="1"/>
    </row>
    <row r="11014" spans="8:9" x14ac:dyDescent="0.2">
      <c r="H11014" s="1"/>
      <c r="I11014" s="1"/>
    </row>
    <row r="11015" spans="8:9" x14ac:dyDescent="0.2">
      <c r="H11015" s="1"/>
      <c r="I11015" s="1"/>
    </row>
    <row r="11016" spans="8:9" x14ac:dyDescent="0.2">
      <c r="H11016" s="1"/>
      <c r="I11016" s="1"/>
    </row>
    <row r="11017" spans="8:9" x14ac:dyDescent="0.2">
      <c r="H11017" s="1"/>
      <c r="I11017" s="1"/>
    </row>
    <row r="11018" spans="8:9" x14ac:dyDescent="0.2">
      <c r="H11018" s="1"/>
      <c r="I11018" s="1"/>
    </row>
    <row r="11019" spans="8:9" x14ac:dyDescent="0.2">
      <c r="H11019" s="1"/>
      <c r="I11019" s="1"/>
    </row>
    <row r="11020" spans="8:9" x14ac:dyDescent="0.2">
      <c r="H11020" s="1"/>
      <c r="I11020" s="1"/>
    </row>
    <row r="11021" spans="8:9" x14ac:dyDescent="0.2">
      <c r="H11021" s="1"/>
      <c r="I11021" s="1"/>
    </row>
    <row r="11022" spans="8:9" x14ac:dyDescent="0.2">
      <c r="H11022" s="1"/>
      <c r="I11022" s="1"/>
    </row>
    <row r="11023" spans="8:9" x14ac:dyDescent="0.2">
      <c r="H11023" s="1"/>
      <c r="I11023" s="1"/>
    </row>
    <row r="11024" spans="8:9" x14ac:dyDescent="0.2">
      <c r="H11024" s="1"/>
      <c r="I11024" s="1"/>
    </row>
    <row r="11025" spans="8:9" x14ac:dyDescent="0.2">
      <c r="H11025" s="1"/>
      <c r="I11025" s="1"/>
    </row>
    <row r="11026" spans="8:9" x14ac:dyDescent="0.2">
      <c r="H11026" s="1"/>
      <c r="I11026" s="1"/>
    </row>
    <row r="11027" spans="8:9" x14ac:dyDescent="0.2">
      <c r="H11027" s="1"/>
      <c r="I11027" s="1"/>
    </row>
    <row r="11028" spans="8:9" x14ac:dyDescent="0.2">
      <c r="H11028" s="1"/>
      <c r="I11028" s="1"/>
    </row>
    <row r="11029" spans="8:9" x14ac:dyDescent="0.2">
      <c r="H11029" s="1"/>
      <c r="I11029" s="1"/>
    </row>
    <row r="11030" spans="8:9" x14ac:dyDescent="0.2">
      <c r="H11030" s="1"/>
      <c r="I11030" s="1"/>
    </row>
    <row r="11031" spans="8:9" x14ac:dyDescent="0.2">
      <c r="H11031" s="1"/>
      <c r="I11031" s="1"/>
    </row>
    <row r="11032" spans="8:9" x14ac:dyDescent="0.2">
      <c r="H11032" s="1"/>
      <c r="I11032" s="1"/>
    </row>
    <row r="11033" spans="8:9" x14ac:dyDescent="0.2">
      <c r="H11033" s="1"/>
      <c r="I11033" s="1"/>
    </row>
    <row r="11034" spans="8:9" x14ac:dyDescent="0.2">
      <c r="H11034" s="1"/>
      <c r="I11034" s="1"/>
    </row>
    <row r="11035" spans="8:9" x14ac:dyDescent="0.2">
      <c r="H11035" s="1"/>
      <c r="I11035" s="1"/>
    </row>
    <row r="11036" spans="8:9" x14ac:dyDescent="0.2">
      <c r="H11036" s="1"/>
      <c r="I11036" s="1"/>
    </row>
    <row r="11037" spans="8:9" x14ac:dyDescent="0.2">
      <c r="H11037" s="1"/>
      <c r="I11037" s="1"/>
    </row>
    <row r="11038" spans="8:9" x14ac:dyDescent="0.2">
      <c r="H11038" s="1"/>
      <c r="I11038" s="1"/>
    </row>
    <row r="11039" spans="8:9" x14ac:dyDescent="0.2">
      <c r="H11039" s="1"/>
      <c r="I11039" s="1"/>
    </row>
    <row r="11040" spans="8:9" x14ac:dyDescent="0.2">
      <c r="H11040" s="1"/>
      <c r="I11040" s="1"/>
    </row>
    <row r="11041" spans="8:9" x14ac:dyDescent="0.2">
      <c r="H11041" s="1"/>
      <c r="I11041" s="1"/>
    </row>
    <row r="11042" spans="8:9" x14ac:dyDescent="0.2">
      <c r="H11042" s="1"/>
      <c r="I11042" s="1"/>
    </row>
    <row r="11043" spans="8:9" x14ac:dyDescent="0.2">
      <c r="H11043" s="1"/>
      <c r="I11043" s="1"/>
    </row>
    <row r="11044" spans="8:9" x14ac:dyDescent="0.2">
      <c r="H11044" s="1"/>
      <c r="I11044" s="1"/>
    </row>
    <row r="11045" spans="8:9" x14ac:dyDescent="0.2">
      <c r="H11045" s="1"/>
      <c r="I11045" s="1"/>
    </row>
    <row r="11046" spans="8:9" x14ac:dyDescent="0.2">
      <c r="H11046" s="1"/>
      <c r="I11046" s="1"/>
    </row>
    <row r="11047" spans="8:9" x14ac:dyDescent="0.2">
      <c r="H11047" s="1"/>
      <c r="I11047" s="1"/>
    </row>
    <row r="11048" spans="8:9" x14ac:dyDescent="0.2">
      <c r="H11048" s="1"/>
      <c r="I11048" s="1"/>
    </row>
    <row r="11049" spans="8:9" x14ac:dyDescent="0.2">
      <c r="H11049" s="1"/>
      <c r="I11049" s="1"/>
    </row>
    <row r="11050" spans="8:9" x14ac:dyDescent="0.2">
      <c r="H11050" s="1"/>
      <c r="I11050" s="1"/>
    </row>
    <row r="11051" spans="8:9" x14ac:dyDescent="0.2">
      <c r="H11051" s="1"/>
      <c r="I11051" s="1"/>
    </row>
    <row r="11052" spans="8:9" x14ac:dyDescent="0.2">
      <c r="H11052" s="1"/>
      <c r="I11052" s="1"/>
    </row>
    <row r="11053" spans="8:9" x14ac:dyDescent="0.2">
      <c r="H11053" s="1"/>
      <c r="I11053" s="1"/>
    </row>
    <row r="11054" spans="8:9" x14ac:dyDescent="0.2">
      <c r="H11054" s="1"/>
      <c r="I11054" s="1"/>
    </row>
    <row r="11055" spans="8:9" x14ac:dyDescent="0.2">
      <c r="H11055" s="1"/>
      <c r="I11055" s="1"/>
    </row>
    <row r="11056" spans="8:9" x14ac:dyDescent="0.2">
      <c r="H11056" s="1"/>
      <c r="I11056" s="1"/>
    </row>
    <row r="11057" spans="8:9" x14ac:dyDescent="0.2">
      <c r="H11057" s="1"/>
      <c r="I11057" s="1"/>
    </row>
    <row r="11058" spans="8:9" x14ac:dyDescent="0.2">
      <c r="H11058" s="1"/>
      <c r="I11058" s="1"/>
    </row>
    <row r="11059" spans="8:9" x14ac:dyDescent="0.2">
      <c r="H11059" s="1"/>
      <c r="I11059" s="1"/>
    </row>
    <row r="11060" spans="8:9" x14ac:dyDescent="0.2">
      <c r="H11060" s="1"/>
      <c r="I11060" s="1"/>
    </row>
    <row r="11061" spans="8:9" x14ac:dyDescent="0.2">
      <c r="H11061" s="1"/>
      <c r="I11061" s="1"/>
    </row>
    <row r="11062" spans="8:9" x14ac:dyDescent="0.2">
      <c r="H11062" s="1"/>
      <c r="I11062" s="1"/>
    </row>
    <row r="11063" spans="8:9" x14ac:dyDescent="0.2">
      <c r="H11063" s="1"/>
      <c r="I11063" s="1"/>
    </row>
    <row r="11064" spans="8:9" x14ac:dyDescent="0.2">
      <c r="H11064" s="1"/>
      <c r="I11064" s="1"/>
    </row>
    <row r="11065" spans="8:9" x14ac:dyDescent="0.2">
      <c r="H11065" s="1"/>
      <c r="I11065" s="1"/>
    </row>
    <row r="11066" spans="8:9" x14ac:dyDescent="0.2">
      <c r="H11066" s="1"/>
      <c r="I11066" s="1"/>
    </row>
    <row r="11067" spans="8:9" x14ac:dyDescent="0.2">
      <c r="H11067" s="1"/>
      <c r="I11067" s="1"/>
    </row>
    <row r="11068" spans="8:9" x14ac:dyDescent="0.2">
      <c r="H11068" s="1"/>
      <c r="I11068" s="1"/>
    </row>
    <row r="11069" spans="8:9" x14ac:dyDescent="0.2">
      <c r="H11069" s="1"/>
      <c r="I11069" s="1"/>
    </row>
    <row r="11070" spans="8:9" x14ac:dyDescent="0.2">
      <c r="H11070" s="1"/>
      <c r="I11070" s="1"/>
    </row>
    <row r="11071" spans="8:9" x14ac:dyDescent="0.2">
      <c r="H11071" s="1"/>
      <c r="I11071" s="1"/>
    </row>
    <row r="11072" spans="8:9" x14ac:dyDescent="0.2">
      <c r="H11072" s="1"/>
      <c r="I11072" s="1"/>
    </row>
    <row r="11073" spans="8:9" x14ac:dyDescent="0.2">
      <c r="H11073" s="1"/>
      <c r="I11073" s="1"/>
    </row>
    <row r="11074" spans="8:9" x14ac:dyDescent="0.2">
      <c r="H11074" s="1"/>
      <c r="I11074" s="1"/>
    </row>
    <row r="11075" spans="8:9" x14ac:dyDescent="0.2">
      <c r="H11075" s="1"/>
      <c r="I11075" s="1"/>
    </row>
    <row r="11076" spans="8:9" x14ac:dyDescent="0.2">
      <c r="H11076" s="1"/>
      <c r="I11076" s="1"/>
    </row>
    <row r="11077" spans="8:9" x14ac:dyDescent="0.2">
      <c r="H11077" s="1"/>
      <c r="I11077" s="1"/>
    </row>
    <row r="11078" spans="8:9" x14ac:dyDescent="0.2">
      <c r="H11078" s="1"/>
      <c r="I11078" s="1"/>
    </row>
    <row r="11079" spans="8:9" x14ac:dyDescent="0.2">
      <c r="H11079" s="1"/>
      <c r="I11079" s="1"/>
    </row>
    <row r="11080" spans="8:9" x14ac:dyDescent="0.2">
      <c r="H11080" s="1"/>
      <c r="I11080" s="1"/>
    </row>
    <row r="11081" spans="8:9" x14ac:dyDescent="0.2">
      <c r="H11081" s="1"/>
      <c r="I11081" s="1"/>
    </row>
    <row r="11082" spans="8:9" x14ac:dyDescent="0.2">
      <c r="H11082" s="1"/>
      <c r="I11082" s="1"/>
    </row>
    <row r="11083" spans="8:9" x14ac:dyDescent="0.2">
      <c r="H11083" s="1"/>
      <c r="I11083" s="1"/>
    </row>
    <row r="11084" spans="8:9" x14ac:dyDescent="0.2">
      <c r="H11084" s="1"/>
      <c r="I11084" s="1"/>
    </row>
    <row r="11085" spans="8:9" x14ac:dyDescent="0.2">
      <c r="H11085" s="1"/>
      <c r="I11085" s="1"/>
    </row>
    <row r="11086" spans="8:9" x14ac:dyDescent="0.2">
      <c r="H11086" s="1"/>
      <c r="I11086" s="1"/>
    </row>
    <row r="11087" spans="8:9" x14ac:dyDescent="0.2">
      <c r="H11087" s="1"/>
      <c r="I11087" s="1"/>
    </row>
    <row r="11088" spans="8:9" x14ac:dyDescent="0.2">
      <c r="H11088" s="1"/>
      <c r="I11088" s="1"/>
    </row>
    <row r="11089" spans="8:9" x14ac:dyDescent="0.2">
      <c r="H11089" s="1"/>
      <c r="I11089" s="1"/>
    </row>
    <row r="11090" spans="8:9" x14ac:dyDescent="0.2">
      <c r="H11090" s="1"/>
      <c r="I11090" s="1"/>
    </row>
    <row r="11091" spans="8:9" x14ac:dyDescent="0.2">
      <c r="H11091" s="1"/>
      <c r="I11091" s="1"/>
    </row>
    <row r="11092" spans="8:9" x14ac:dyDescent="0.2">
      <c r="H11092" s="1"/>
      <c r="I11092" s="1"/>
    </row>
    <row r="11093" spans="8:9" x14ac:dyDescent="0.2">
      <c r="H11093" s="1"/>
      <c r="I11093" s="1"/>
    </row>
    <row r="11094" spans="8:9" x14ac:dyDescent="0.2">
      <c r="H11094" s="1"/>
      <c r="I11094" s="1"/>
    </row>
    <row r="11095" spans="8:9" x14ac:dyDescent="0.2">
      <c r="H11095" s="1"/>
      <c r="I11095" s="1"/>
    </row>
    <row r="11096" spans="8:9" x14ac:dyDescent="0.2">
      <c r="H11096" s="1"/>
      <c r="I11096" s="1"/>
    </row>
    <row r="11097" spans="8:9" x14ac:dyDescent="0.2">
      <c r="H11097" s="1"/>
      <c r="I11097" s="1"/>
    </row>
    <row r="11098" spans="8:9" x14ac:dyDescent="0.2">
      <c r="H11098" s="1"/>
      <c r="I11098" s="1"/>
    </row>
    <row r="11099" spans="8:9" x14ac:dyDescent="0.2">
      <c r="H11099" s="1"/>
      <c r="I11099" s="1"/>
    </row>
    <row r="11100" spans="8:9" x14ac:dyDescent="0.2">
      <c r="H11100" s="1"/>
      <c r="I11100" s="1"/>
    </row>
    <row r="11101" spans="8:9" x14ac:dyDescent="0.2">
      <c r="H11101" s="1"/>
      <c r="I11101" s="1"/>
    </row>
    <row r="11102" spans="8:9" x14ac:dyDescent="0.2">
      <c r="H11102" s="1"/>
      <c r="I11102" s="1"/>
    </row>
    <row r="11103" spans="8:9" x14ac:dyDescent="0.2">
      <c r="H11103" s="1"/>
      <c r="I11103" s="1"/>
    </row>
    <row r="11104" spans="8:9" x14ac:dyDescent="0.2">
      <c r="H11104" s="1"/>
      <c r="I11104" s="1"/>
    </row>
    <row r="11105" spans="8:9" x14ac:dyDescent="0.2">
      <c r="H11105" s="1"/>
      <c r="I11105" s="1"/>
    </row>
    <row r="11106" spans="8:9" x14ac:dyDescent="0.2">
      <c r="H11106" s="1"/>
      <c r="I11106" s="1"/>
    </row>
    <row r="11107" spans="8:9" x14ac:dyDescent="0.2">
      <c r="H11107" s="1"/>
      <c r="I11107" s="1"/>
    </row>
    <row r="11108" spans="8:9" x14ac:dyDescent="0.2">
      <c r="H11108" s="1"/>
      <c r="I11108" s="1"/>
    </row>
    <row r="11109" spans="8:9" x14ac:dyDescent="0.2">
      <c r="H11109" s="1"/>
      <c r="I11109" s="1"/>
    </row>
    <row r="11110" spans="8:9" x14ac:dyDescent="0.2">
      <c r="H11110" s="1"/>
      <c r="I11110" s="1"/>
    </row>
    <row r="11111" spans="8:9" x14ac:dyDescent="0.2">
      <c r="H11111" s="1"/>
      <c r="I11111" s="1"/>
    </row>
    <row r="11112" spans="8:9" x14ac:dyDescent="0.2">
      <c r="H11112" s="1"/>
      <c r="I11112" s="1"/>
    </row>
    <row r="11113" spans="8:9" x14ac:dyDescent="0.2">
      <c r="H11113" s="1"/>
      <c r="I11113" s="1"/>
    </row>
    <row r="11114" spans="8:9" x14ac:dyDescent="0.2">
      <c r="H11114" s="1"/>
      <c r="I11114" s="1"/>
    </row>
    <row r="11115" spans="8:9" x14ac:dyDescent="0.2">
      <c r="H11115" s="1"/>
      <c r="I11115" s="1"/>
    </row>
    <row r="11116" spans="8:9" x14ac:dyDescent="0.2">
      <c r="H11116" s="1"/>
      <c r="I11116" s="1"/>
    </row>
    <row r="11117" spans="8:9" x14ac:dyDescent="0.2">
      <c r="H11117" s="1"/>
      <c r="I11117" s="1"/>
    </row>
    <row r="11118" spans="8:9" x14ac:dyDescent="0.2">
      <c r="H11118" s="1"/>
      <c r="I11118" s="1"/>
    </row>
    <row r="11119" spans="8:9" x14ac:dyDescent="0.2">
      <c r="H11119" s="1"/>
      <c r="I11119" s="1"/>
    </row>
    <row r="11120" spans="8:9" x14ac:dyDescent="0.2">
      <c r="H11120" s="1"/>
      <c r="I11120" s="1"/>
    </row>
    <row r="11121" spans="8:9" x14ac:dyDescent="0.2">
      <c r="H11121" s="1"/>
      <c r="I11121" s="1"/>
    </row>
    <row r="11122" spans="8:9" x14ac:dyDescent="0.2">
      <c r="H11122" s="1"/>
      <c r="I11122" s="1"/>
    </row>
    <row r="11123" spans="8:9" x14ac:dyDescent="0.2">
      <c r="H11123" s="1"/>
      <c r="I11123" s="1"/>
    </row>
    <row r="11124" spans="8:9" x14ac:dyDescent="0.2">
      <c r="H11124" s="1"/>
      <c r="I11124" s="1"/>
    </row>
    <row r="11125" spans="8:9" x14ac:dyDescent="0.2">
      <c r="H11125" s="1"/>
      <c r="I11125" s="1"/>
    </row>
    <row r="11126" spans="8:9" x14ac:dyDescent="0.2">
      <c r="H11126" s="1"/>
      <c r="I11126" s="1"/>
    </row>
    <row r="11127" spans="8:9" x14ac:dyDescent="0.2">
      <c r="H11127" s="1"/>
      <c r="I11127" s="1"/>
    </row>
    <row r="11128" spans="8:9" x14ac:dyDescent="0.2">
      <c r="H11128" s="1"/>
      <c r="I11128" s="1"/>
    </row>
    <row r="11129" spans="8:9" x14ac:dyDescent="0.2">
      <c r="H11129" s="1"/>
      <c r="I11129" s="1"/>
    </row>
    <row r="11130" spans="8:9" x14ac:dyDescent="0.2">
      <c r="H11130" s="1"/>
      <c r="I11130" s="1"/>
    </row>
    <row r="11131" spans="8:9" x14ac:dyDescent="0.2">
      <c r="H11131" s="1"/>
      <c r="I11131" s="1"/>
    </row>
    <row r="11132" spans="8:9" x14ac:dyDescent="0.2">
      <c r="H11132" s="1"/>
      <c r="I11132" s="1"/>
    </row>
    <row r="11133" spans="8:9" x14ac:dyDescent="0.2">
      <c r="H11133" s="1"/>
      <c r="I11133" s="1"/>
    </row>
    <row r="11134" spans="8:9" x14ac:dyDescent="0.2">
      <c r="H11134" s="1"/>
      <c r="I11134" s="1"/>
    </row>
    <row r="11135" spans="8:9" x14ac:dyDescent="0.2">
      <c r="H11135" s="1"/>
      <c r="I11135" s="1"/>
    </row>
    <row r="11136" spans="8:9" x14ac:dyDescent="0.2">
      <c r="H11136" s="1"/>
      <c r="I11136" s="1"/>
    </row>
    <row r="11137" spans="8:9" x14ac:dyDescent="0.2">
      <c r="H11137" s="1"/>
      <c r="I11137" s="1"/>
    </row>
    <row r="11138" spans="8:9" x14ac:dyDescent="0.2">
      <c r="H11138" s="1"/>
      <c r="I11138" s="1"/>
    </row>
    <row r="11139" spans="8:9" x14ac:dyDescent="0.2">
      <c r="H11139" s="1"/>
      <c r="I11139" s="1"/>
    </row>
    <row r="11140" spans="8:9" x14ac:dyDescent="0.2">
      <c r="H11140" s="1"/>
      <c r="I11140" s="1"/>
    </row>
    <row r="11141" spans="8:9" x14ac:dyDescent="0.2">
      <c r="H11141" s="1"/>
      <c r="I11141" s="1"/>
    </row>
    <row r="11142" spans="8:9" x14ac:dyDescent="0.2">
      <c r="H11142" s="1"/>
      <c r="I11142" s="1"/>
    </row>
    <row r="11143" spans="8:9" x14ac:dyDescent="0.2">
      <c r="H11143" s="1"/>
      <c r="I11143" s="1"/>
    </row>
    <row r="11144" spans="8:9" x14ac:dyDescent="0.2">
      <c r="H11144" s="1"/>
      <c r="I11144" s="1"/>
    </row>
    <row r="11145" spans="8:9" x14ac:dyDescent="0.2">
      <c r="H11145" s="1"/>
      <c r="I11145" s="1"/>
    </row>
    <row r="11146" spans="8:9" x14ac:dyDescent="0.2">
      <c r="H11146" s="1"/>
      <c r="I11146" s="1"/>
    </row>
    <row r="11147" spans="8:9" x14ac:dyDescent="0.2">
      <c r="H11147" s="1"/>
      <c r="I11147" s="1"/>
    </row>
    <row r="11148" spans="8:9" x14ac:dyDescent="0.2">
      <c r="H11148" s="1"/>
      <c r="I11148" s="1"/>
    </row>
    <row r="11149" spans="8:9" x14ac:dyDescent="0.2">
      <c r="H11149" s="1"/>
      <c r="I11149" s="1"/>
    </row>
    <row r="11150" spans="8:9" x14ac:dyDescent="0.2">
      <c r="H11150" s="1"/>
      <c r="I11150" s="1"/>
    </row>
    <row r="11151" spans="8:9" x14ac:dyDescent="0.2">
      <c r="H11151" s="1"/>
      <c r="I11151" s="1"/>
    </row>
    <row r="11152" spans="8:9" x14ac:dyDescent="0.2">
      <c r="H11152" s="1"/>
      <c r="I11152" s="1"/>
    </row>
    <row r="11153" spans="8:9" x14ac:dyDescent="0.2">
      <c r="H11153" s="1"/>
      <c r="I11153" s="1"/>
    </row>
    <row r="11154" spans="8:9" x14ac:dyDescent="0.2">
      <c r="H11154" s="1"/>
      <c r="I11154" s="1"/>
    </row>
    <row r="11155" spans="8:9" x14ac:dyDescent="0.2">
      <c r="H11155" s="1"/>
      <c r="I11155" s="1"/>
    </row>
    <row r="11156" spans="8:9" x14ac:dyDescent="0.2">
      <c r="H11156" s="1"/>
      <c r="I11156" s="1"/>
    </row>
    <row r="11157" spans="8:9" x14ac:dyDescent="0.2">
      <c r="H11157" s="1"/>
      <c r="I11157" s="1"/>
    </row>
    <row r="11158" spans="8:9" x14ac:dyDescent="0.2">
      <c r="H11158" s="1"/>
      <c r="I11158" s="1"/>
    </row>
    <row r="11159" spans="8:9" x14ac:dyDescent="0.2">
      <c r="H11159" s="1"/>
      <c r="I11159" s="1"/>
    </row>
    <row r="11160" spans="8:9" x14ac:dyDescent="0.2">
      <c r="H11160" s="1"/>
      <c r="I11160" s="1"/>
    </row>
    <row r="11161" spans="8:9" x14ac:dyDescent="0.2">
      <c r="H11161" s="1"/>
      <c r="I11161" s="1"/>
    </row>
    <row r="11162" spans="8:9" x14ac:dyDescent="0.2">
      <c r="H11162" s="1"/>
      <c r="I11162" s="1"/>
    </row>
    <row r="11163" spans="8:9" x14ac:dyDescent="0.2">
      <c r="H11163" s="1"/>
      <c r="I11163" s="1"/>
    </row>
    <row r="11164" spans="8:9" x14ac:dyDescent="0.2">
      <c r="H11164" s="1"/>
      <c r="I11164" s="1"/>
    </row>
    <row r="11165" spans="8:9" x14ac:dyDescent="0.2">
      <c r="H11165" s="1"/>
      <c r="I11165" s="1"/>
    </row>
    <row r="11166" spans="8:9" x14ac:dyDescent="0.2">
      <c r="H11166" s="1"/>
      <c r="I11166" s="1"/>
    </row>
    <row r="11167" spans="8:9" x14ac:dyDescent="0.2">
      <c r="H11167" s="1"/>
      <c r="I11167" s="1"/>
    </row>
    <row r="11168" spans="8:9" x14ac:dyDescent="0.2">
      <c r="H11168" s="1"/>
      <c r="I11168" s="1"/>
    </row>
    <row r="11169" spans="8:9" x14ac:dyDescent="0.2">
      <c r="H11169" s="1"/>
      <c r="I11169" s="1"/>
    </row>
    <row r="11170" spans="8:9" x14ac:dyDescent="0.2">
      <c r="H11170" s="1"/>
      <c r="I11170" s="1"/>
    </row>
    <row r="11171" spans="8:9" x14ac:dyDescent="0.2">
      <c r="H11171" s="1"/>
      <c r="I11171" s="1"/>
    </row>
    <row r="11172" spans="8:9" x14ac:dyDescent="0.2">
      <c r="H11172" s="1"/>
      <c r="I11172" s="1"/>
    </row>
    <row r="11173" spans="8:9" x14ac:dyDescent="0.2">
      <c r="H11173" s="1"/>
      <c r="I11173" s="1"/>
    </row>
    <row r="11174" spans="8:9" x14ac:dyDescent="0.2">
      <c r="H11174" s="1"/>
      <c r="I11174" s="1"/>
    </row>
    <row r="11175" spans="8:9" x14ac:dyDescent="0.2">
      <c r="H11175" s="1"/>
      <c r="I11175" s="1"/>
    </row>
    <row r="11176" spans="8:9" x14ac:dyDescent="0.2">
      <c r="H11176" s="1"/>
      <c r="I11176" s="1"/>
    </row>
    <row r="11177" spans="8:9" x14ac:dyDescent="0.2">
      <c r="H11177" s="1"/>
      <c r="I11177" s="1"/>
    </row>
    <row r="11178" spans="8:9" x14ac:dyDescent="0.2">
      <c r="H11178" s="1"/>
      <c r="I11178" s="1"/>
    </row>
    <row r="11179" spans="8:9" x14ac:dyDescent="0.2">
      <c r="H11179" s="1"/>
      <c r="I11179" s="1"/>
    </row>
    <row r="11180" spans="8:9" x14ac:dyDescent="0.2">
      <c r="H11180" s="1"/>
      <c r="I11180" s="1"/>
    </row>
    <row r="11181" spans="8:9" x14ac:dyDescent="0.2">
      <c r="H11181" s="1"/>
      <c r="I11181" s="1"/>
    </row>
    <row r="11182" spans="8:9" x14ac:dyDescent="0.2">
      <c r="H11182" s="1"/>
      <c r="I11182" s="1"/>
    </row>
    <row r="11183" spans="8:9" x14ac:dyDescent="0.2">
      <c r="H11183" s="1"/>
      <c r="I11183" s="1"/>
    </row>
    <row r="11184" spans="8:9" x14ac:dyDescent="0.2">
      <c r="H11184" s="1"/>
      <c r="I11184" s="1"/>
    </row>
    <row r="11185" spans="8:9" x14ac:dyDescent="0.2">
      <c r="H11185" s="1"/>
      <c r="I11185" s="1"/>
    </row>
    <row r="11186" spans="8:9" x14ac:dyDescent="0.2">
      <c r="H11186" s="1"/>
      <c r="I11186" s="1"/>
    </row>
    <row r="11187" spans="8:9" x14ac:dyDescent="0.2">
      <c r="H11187" s="1"/>
      <c r="I11187" s="1"/>
    </row>
    <row r="11188" spans="8:9" x14ac:dyDescent="0.2">
      <c r="H11188" s="1"/>
      <c r="I11188" s="1"/>
    </row>
    <row r="11189" spans="8:9" x14ac:dyDescent="0.2">
      <c r="H11189" s="1"/>
      <c r="I11189" s="1"/>
    </row>
    <row r="11190" spans="8:9" x14ac:dyDescent="0.2">
      <c r="H11190" s="1"/>
      <c r="I11190" s="1"/>
    </row>
    <row r="11191" spans="8:9" x14ac:dyDescent="0.2">
      <c r="H11191" s="1"/>
      <c r="I11191" s="1"/>
    </row>
    <row r="11192" spans="8:9" x14ac:dyDescent="0.2">
      <c r="H11192" s="1"/>
      <c r="I11192" s="1"/>
    </row>
    <row r="11193" spans="8:9" x14ac:dyDescent="0.2">
      <c r="H11193" s="1"/>
      <c r="I11193" s="1"/>
    </row>
    <row r="11194" spans="8:9" x14ac:dyDescent="0.2">
      <c r="H11194" s="1"/>
      <c r="I11194" s="1"/>
    </row>
    <row r="11195" spans="8:9" x14ac:dyDescent="0.2">
      <c r="H11195" s="1"/>
      <c r="I11195" s="1"/>
    </row>
    <row r="11196" spans="8:9" x14ac:dyDescent="0.2">
      <c r="H11196" s="1"/>
      <c r="I11196" s="1"/>
    </row>
    <row r="11197" spans="8:9" x14ac:dyDescent="0.2">
      <c r="H11197" s="1"/>
      <c r="I11197" s="1"/>
    </row>
    <row r="11198" spans="8:9" x14ac:dyDescent="0.2">
      <c r="H11198" s="1"/>
      <c r="I11198" s="1"/>
    </row>
    <row r="11199" spans="8:9" x14ac:dyDescent="0.2">
      <c r="H11199" s="1"/>
      <c r="I11199" s="1"/>
    </row>
    <row r="11200" spans="8:9" x14ac:dyDescent="0.2">
      <c r="H11200" s="1"/>
      <c r="I11200" s="1"/>
    </row>
    <row r="11201" spans="8:9" x14ac:dyDescent="0.2">
      <c r="H11201" s="1"/>
      <c r="I11201" s="1"/>
    </row>
    <row r="11202" spans="8:9" x14ac:dyDescent="0.2">
      <c r="H11202" s="1"/>
      <c r="I11202" s="1"/>
    </row>
    <row r="11203" spans="8:9" x14ac:dyDescent="0.2">
      <c r="H11203" s="1"/>
      <c r="I11203" s="1"/>
    </row>
    <row r="11204" spans="8:9" x14ac:dyDescent="0.2">
      <c r="H11204" s="1"/>
      <c r="I11204" s="1"/>
    </row>
    <row r="11205" spans="8:9" x14ac:dyDescent="0.2">
      <c r="H11205" s="1"/>
      <c r="I11205" s="1"/>
    </row>
    <row r="11206" spans="8:9" x14ac:dyDescent="0.2">
      <c r="H11206" s="1"/>
      <c r="I11206" s="1"/>
    </row>
    <row r="11207" spans="8:9" x14ac:dyDescent="0.2">
      <c r="H11207" s="1"/>
      <c r="I11207" s="1"/>
    </row>
    <row r="11208" spans="8:9" x14ac:dyDescent="0.2">
      <c r="H11208" s="1"/>
      <c r="I11208" s="1"/>
    </row>
    <row r="11209" spans="8:9" x14ac:dyDescent="0.2">
      <c r="H11209" s="1"/>
      <c r="I11209" s="1"/>
    </row>
    <row r="11210" spans="8:9" x14ac:dyDescent="0.2">
      <c r="H11210" s="1"/>
      <c r="I11210" s="1"/>
    </row>
    <row r="11211" spans="8:9" x14ac:dyDescent="0.2">
      <c r="H11211" s="1"/>
      <c r="I11211" s="1"/>
    </row>
    <row r="11212" spans="8:9" x14ac:dyDescent="0.2">
      <c r="H11212" s="1"/>
      <c r="I11212" s="1"/>
    </row>
    <row r="11213" spans="8:9" x14ac:dyDescent="0.2">
      <c r="H11213" s="1"/>
      <c r="I11213" s="1"/>
    </row>
    <row r="11214" spans="8:9" x14ac:dyDescent="0.2">
      <c r="H11214" s="1"/>
      <c r="I11214" s="1"/>
    </row>
    <row r="11215" spans="8:9" x14ac:dyDescent="0.2">
      <c r="H11215" s="1"/>
      <c r="I11215" s="1"/>
    </row>
    <row r="11216" spans="8:9" x14ac:dyDescent="0.2">
      <c r="H11216" s="1"/>
      <c r="I11216" s="1"/>
    </row>
    <row r="11217" spans="8:9" x14ac:dyDescent="0.2">
      <c r="H11217" s="1"/>
      <c r="I11217" s="1"/>
    </row>
    <row r="11218" spans="8:9" x14ac:dyDescent="0.2">
      <c r="H11218" s="1"/>
      <c r="I11218" s="1"/>
    </row>
    <row r="11219" spans="8:9" x14ac:dyDescent="0.2">
      <c r="H11219" s="1"/>
      <c r="I11219" s="1"/>
    </row>
    <row r="11220" spans="8:9" x14ac:dyDescent="0.2">
      <c r="H11220" s="1"/>
      <c r="I11220" s="1"/>
    </row>
    <row r="11221" spans="8:9" x14ac:dyDescent="0.2">
      <c r="H11221" s="1"/>
      <c r="I11221" s="1"/>
    </row>
    <row r="11222" spans="8:9" x14ac:dyDescent="0.2">
      <c r="H11222" s="1"/>
      <c r="I11222" s="1"/>
    </row>
    <row r="11223" spans="8:9" x14ac:dyDescent="0.2">
      <c r="H11223" s="1"/>
      <c r="I11223" s="1"/>
    </row>
    <row r="11224" spans="8:9" x14ac:dyDescent="0.2">
      <c r="H11224" s="1"/>
      <c r="I11224" s="1"/>
    </row>
    <row r="11225" spans="8:9" x14ac:dyDescent="0.2">
      <c r="H11225" s="1"/>
      <c r="I11225" s="1"/>
    </row>
    <row r="11226" spans="8:9" x14ac:dyDescent="0.2">
      <c r="H11226" s="1"/>
      <c r="I11226" s="1"/>
    </row>
    <row r="11227" spans="8:9" x14ac:dyDescent="0.2">
      <c r="H11227" s="1"/>
      <c r="I11227" s="1"/>
    </row>
    <row r="11228" spans="8:9" x14ac:dyDescent="0.2">
      <c r="H11228" s="1"/>
      <c r="I11228" s="1"/>
    </row>
    <row r="11229" spans="8:9" x14ac:dyDescent="0.2">
      <c r="H11229" s="1"/>
      <c r="I11229" s="1"/>
    </row>
    <row r="11230" spans="8:9" x14ac:dyDescent="0.2">
      <c r="H11230" s="1"/>
      <c r="I11230" s="1"/>
    </row>
    <row r="11231" spans="8:9" x14ac:dyDescent="0.2">
      <c r="H11231" s="1"/>
      <c r="I11231" s="1"/>
    </row>
    <row r="11232" spans="8:9" x14ac:dyDescent="0.2">
      <c r="H11232" s="1"/>
      <c r="I11232" s="1"/>
    </row>
    <row r="11233" spans="8:9" x14ac:dyDescent="0.2">
      <c r="H11233" s="1"/>
      <c r="I11233" s="1"/>
    </row>
    <row r="11234" spans="8:9" x14ac:dyDescent="0.2">
      <c r="H11234" s="1"/>
      <c r="I11234" s="1"/>
    </row>
    <row r="11235" spans="8:9" x14ac:dyDescent="0.2">
      <c r="H11235" s="1"/>
      <c r="I11235" s="1"/>
    </row>
    <row r="11236" spans="8:9" x14ac:dyDescent="0.2">
      <c r="H11236" s="1"/>
      <c r="I11236" s="1"/>
    </row>
    <row r="11237" spans="8:9" x14ac:dyDescent="0.2">
      <c r="H11237" s="1"/>
      <c r="I11237" s="1"/>
    </row>
    <row r="11238" spans="8:9" x14ac:dyDescent="0.2">
      <c r="H11238" s="1"/>
      <c r="I11238" s="1"/>
    </row>
    <row r="11239" spans="8:9" x14ac:dyDescent="0.2">
      <c r="H11239" s="1"/>
      <c r="I11239" s="1"/>
    </row>
    <row r="11240" spans="8:9" x14ac:dyDescent="0.2">
      <c r="H11240" s="1"/>
      <c r="I11240" s="1"/>
    </row>
    <row r="11241" spans="8:9" x14ac:dyDescent="0.2">
      <c r="H11241" s="1"/>
      <c r="I11241" s="1"/>
    </row>
    <row r="11242" spans="8:9" x14ac:dyDescent="0.2">
      <c r="H11242" s="1"/>
      <c r="I11242" s="1"/>
    </row>
    <row r="11243" spans="8:9" x14ac:dyDescent="0.2">
      <c r="H11243" s="1"/>
      <c r="I11243" s="1"/>
    </row>
    <row r="11244" spans="8:9" x14ac:dyDescent="0.2">
      <c r="H11244" s="1"/>
      <c r="I11244" s="1"/>
    </row>
    <row r="11245" spans="8:9" x14ac:dyDescent="0.2">
      <c r="H11245" s="1"/>
      <c r="I11245" s="1"/>
    </row>
    <row r="11246" spans="8:9" x14ac:dyDescent="0.2">
      <c r="H11246" s="1"/>
      <c r="I11246" s="1"/>
    </row>
    <row r="11247" spans="8:9" x14ac:dyDescent="0.2">
      <c r="H11247" s="1"/>
      <c r="I11247" s="1"/>
    </row>
    <row r="11248" spans="8:9" x14ac:dyDescent="0.2">
      <c r="H11248" s="1"/>
      <c r="I11248" s="1"/>
    </row>
    <row r="11249" spans="8:9" x14ac:dyDescent="0.2">
      <c r="H11249" s="1"/>
      <c r="I11249" s="1"/>
    </row>
    <row r="11250" spans="8:9" x14ac:dyDescent="0.2">
      <c r="H11250" s="1"/>
      <c r="I11250" s="1"/>
    </row>
    <row r="11251" spans="8:9" x14ac:dyDescent="0.2">
      <c r="H11251" s="1"/>
      <c r="I11251" s="1"/>
    </row>
    <row r="11252" spans="8:9" x14ac:dyDescent="0.2">
      <c r="H11252" s="1"/>
      <c r="I11252" s="1"/>
    </row>
    <row r="11253" spans="8:9" x14ac:dyDescent="0.2">
      <c r="H11253" s="1"/>
      <c r="I11253" s="1"/>
    </row>
    <row r="11254" spans="8:9" x14ac:dyDescent="0.2">
      <c r="H11254" s="1"/>
      <c r="I11254" s="1"/>
    </row>
    <row r="11255" spans="8:9" x14ac:dyDescent="0.2">
      <c r="H11255" s="1"/>
      <c r="I11255" s="1"/>
    </row>
    <row r="11256" spans="8:9" x14ac:dyDescent="0.2">
      <c r="H11256" s="1"/>
      <c r="I11256" s="1"/>
    </row>
    <row r="11257" spans="8:9" x14ac:dyDescent="0.2">
      <c r="H11257" s="1"/>
      <c r="I11257" s="1"/>
    </row>
    <row r="11258" spans="8:9" x14ac:dyDescent="0.2">
      <c r="H11258" s="1"/>
      <c r="I11258" s="1"/>
    </row>
    <row r="11259" spans="8:9" x14ac:dyDescent="0.2">
      <c r="H11259" s="1"/>
      <c r="I11259" s="1"/>
    </row>
    <row r="11260" spans="8:9" x14ac:dyDescent="0.2">
      <c r="H11260" s="1"/>
      <c r="I11260" s="1"/>
    </row>
    <row r="11261" spans="8:9" x14ac:dyDescent="0.2">
      <c r="H11261" s="1"/>
      <c r="I11261" s="1"/>
    </row>
    <row r="11262" spans="8:9" x14ac:dyDescent="0.2">
      <c r="H11262" s="1"/>
      <c r="I11262" s="1"/>
    </row>
    <row r="11263" spans="8:9" x14ac:dyDescent="0.2">
      <c r="H11263" s="1"/>
      <c r="I11263" s="1"/>
    </row>
    <row r="11264" spans="8:9" x14ac:dyDescent="0.2">
      <c r="H11264" s="1"/>
      <c r="I11264" s="1"/>
    </row>
    <row r="11265" spans="8:9" x14ac:dyDescent="0.2">
      <c r="H11265" s="1"/>
      <c r="I11265" s="1"/>
    </row>
    <row r="11266" spans="8:9" x14ac:dyDescent="0.2">
      <c r="H11266" s="1"/>
      <c r="I11266" s="1"/>
    </row>
    <row r="11267" spans="8:9" x14ac:dyDescent="0.2">
      <c r="H11267" s="1"/>
      <c r="I11267" s="1"/>
    </row>
    <row r="11268" spans="8:9" x14ac:dyDescent="0.2">
      <c r="H11268" s="1"/>
      <c r="I11268" s="1"/>
    </row>
    <row r="11269" spans="8:9" x14ac:dyDescent="0.2">
      <c r="H11269" s="1"/>
      <c r="I11269" s="1"/>
    </row>
    <row r="11270" spans="8:9" x14ac:dyDescent="0.2">
      <c r="H11270" s="1"/>
      <c r="I11270" s="1"/>
    </row>
    <row r="11271" spans="8:9" x14ac:dyDescent="0.2">
      <c r="H11271" s="1"/>
      <c r="I11271" s="1"/>
    </row>
    <row r="11272" spans="8:9" x14ac:dyDescent="0.2">
      <c r="H11272" s="1"/>
      <c r="I11272" s="1"/>
    </row>
    <row r="11273" spans="8:9" x14ac:dyDescent="0.2">
      <c r="H11273" s="1"/>
      <c r="I11273" s="1"/>
    </row>
    <row r="11274" spans="8:9" x14ac:dyDescent="0.2">
      <c r="H11274" s="1"/>
      <c r="I11274" s="1"/>
    </row>
    <row r="11275" spans="8:9" x14ac:dyDescent="0.2">
      <c r="H11275" s="1"/>
      <c r="I11275" s="1"/>
    </row>
    <row r="11276" spans="8:9" x14ac:dyDescent="0.2">
      <c r="H11276" s="1"/>
      <c r="I11276" s="1"/>
    </row>
    <row r="11277" spans="8:9" x14ac:dyDescent="0.2">
      <c r="H11277" s="1"/>
      <c r="I11277" s="1"/>
    </row>
    <row r="11278" spans="8:9" x14ac:dyDescent="0.2">
      <c r="H11278" s="1"/>
      <c r="I11278" s="1"/>
    </row>
    <row r="11279" spans="8:9" x14ac:dyDescent="0.2">
      <c r="H11279" s="1"/>
      <c r="I11279" s="1"/>
    </row>
    <row r="11280" spans="8:9" x14ac:dyDescent="0.2">
      <c r="H11280" s="1"/>
      <c r="I11280" s="1"/>
    </row>
    <row r="11281" spans="8:9" x14ac:dyDescent="0.2">
      <c r="H11281" s="1"/>
      <c r="I11281" s="1"/>
    </row>
    <row r="11282" spans="8:9" x14ac:dyDescent="0.2">
      <c r="H11282" s="1"/>
      <c r="I11282" s="1"/>
    </row>
    <row r="11283" spans="8:9" x14ac:dyDescent="0.2">
      <c r="H11283" s="1"/>
      <c r="I11283" s="1"/>
    </row>
    <row r="11284" spans="8:9" x14ac:dyDescent="0.2">
      <c r="H11284" s="1"/>
      <c r="I11284" s="1"/>
    </row>
    <row r="11285" spans="8:9" x14ac:dyDescent="0.2">
      <c r="H11285" s="1"/>
      <c r="I11285" s="1"/>
    </row>
    <row r="11286" spans="8:9" x14ac:dyDescent="0.2">
      <c r="H11286" s="1"/>
      <c r="I11286" s="1"/>
    </row>
    <row r="11287" spans="8:9" x14ac:dyDescent="0.2">
      <c r="H11287" s="1"/>
      <c r="I11287" s="1"/>
    </row>
    <row r="11288" spans="8:9" x14ac:dyDescent="0.2">
      <c r="H11288" s="1"/>
      <c r="I11288" s="1"/>
    </row>
    <row r="11289" spans="8:9" x14ac:dyDescent="0.2">
      <c r="H11289" s="1"/>
      <c r="I11289" s="1"/>
    </row>
    <row r="11290" spans="8:9" x14ac:dyDescent="0.2">
      <c r="H11290" s="1"/>
      <c r="I11290" s="1"/>
    </row>
    <row r="11291" spans="8:9" x14ac:dyDescent="0.2">
      <c r="H11291" s="1"/>
      <c r="I11291" s="1"/>
    </row>
    <row r="11292" spans="8:9" x14ac:dyDescent="0.2">
      <c r="H11292" s="1"/>
      <c r="I11292" s="1"/>
    </row>
    <row r="11293" spans="8:9" x14ac:dyDescent="0.2">
      <c r="H11293" s="1"/>
      <c r="I11293" s="1"/>
    </row>
    <row r="11294" spans="8:9" x14ac:dyDescent="0.2">
      <c r="H11294" s="1"/>
      <c r="I11294" s="1"/>
    </row>
    <row r="11295" spans="8:9" x14ac:dyDescent="0.2">
      <c r="H11295" s="1"/>
      <c r="I11295" s="1"/>
    </row>
    <row r="11296" spans="8:9" x14ac:dyDescent="0.2">
      <c r="H11296" s="1"/>
      <c r="I11296" s="1"/>
    </row>
    <row r="11297" spans="8:9" x14ac:dyDescent="0.2">
      <c r="H11297" s="1"/>
      <c r="I11297" s="1"/>
    </row>
    <row r="11298" spans="8:9" x14ac:dyDescent="0.2">
      <c r="H11298" s="1"/>
      <c r="I11298" s="1"/>
    </row>
    <row r="11299" spans="8:9" x14ac:dyDescent="0.2">
      <c r="H11299" s="1"/>
      <c r="I11299" s="1"/>
    </row>
    <row r="11300" spans="8:9" x14ac:dyDescent="0.2">
      <c r="H11300" s="1"/>
      <c r="I11300" s="1"/>
    </row>
    <row r="11301" spans="8:9" x14ac:dyDescent="0.2">
      <c r="H11301" s="1"/>
      <c r="I11301" s="1"/>
    </row>
    <row r="11302" spans="8:9" x14ac:dyDescent="0.2">
      <c r="H11302" s="1"/>
      <c r="I11302" s="1"/>
    </row>
    <row r="11303" spans="8:9" x14ac:dyDescent="0.2">
      <c r="H11303" s="1"/>
      <c r="I11303" s="1"/>
    </row>
    <row r="11304" spans="8:9" x14ac:dyDescent="0.2">
      <c r="H11304" s="1"/>
      <c r="I11304" s="1"/>
    </row>
    <row r="11305" spans="8:9" x14ac:dyDescent="0.2">
      <c r="H11305" s="1"/>
      <c r="I11305" s="1"/>
    </row>
    <row r="11306" spans="8:9" x14ac:dyDescent="0.2">
      <c r="H11306" s="1"/>
      <c r="I11306" s="1"/>
    </row>
    <row r="11307" spans="8:9" x14ac:dyDescent="0.2">
      <c r="H11307" s="1"/>
      <c r="I11307" s="1"/>
    </row>
    <row r="11308" spans="8:9" x14ac:dyDescent="0.2">
      <c r="H11308" s="1"/>
      <c r="I11308" s="1"/>
    </row>
    <row r="11309" spans="8:9" x14ac:dyDescent="0.2">
      <c r="H11309" s="1"/>
      <c r="I11309" s="1"/>
    </row>
    <row r="11310" spans="8:9" x14ac:dyDescent="0.2">
      <c r="H11310" s="1"/>
      <c r="I11310" s="1"/>
    </row>
    <row r="11311" spans="8:9" x14ac:dyDescent="0.2">
      <c r="H11311" s="1"/>
      <c r="I11311" s="1"/>
    </row>
    <row r="11312" spans="8:9" x14ac:dyDescent="0.2">
      <c r="H11312" s="1"/>
      <c r="I11312" s="1"/>
    </row>
    <row r="11313" spans="8:9" x14ac:dyDescent="0.2">
      <c r="H11313" s="1"/>
      <c r="I11313" s="1"/>
    </row>
    <row r="11314" spans="8:9" x14ac:dyDescent="0.2">
      <c r="H11314" s="1"/>
      <c r="I11314" s="1"/>
    </row>
    <row r="11315" spans="8:9" x14ac:dyDescent="0.2">
      <c r="H11315" s="1"/>
      <c r="I11315" s="1"/>
    </row>
    <row r="11316" spans="8:9" x14ac:dyDescent="0.2">
      <c r="H11316" s="1"/>
      <c r="I11316" s="1"/>
    </row>
    <row r="11317" spans="8:9" x14ac:dyDescent="0.2">
      <c r="H11317" s="1"/>
      <c r="I11317" s="1"/>
    </row>
    <row r="11318" spans="8:9" x14ac:dyDescent="0.2">
      <c r="H11318" s="1"/>
      <c r="I11318" s="1"/>
    </row>
    <row r="11319" spans="8:9" x14ac:dyDescent="0.2">
      <c r="H11319" s="1"/>
      <c r="I11319" s="1"/>
    </row>
    <row r="11320" spans="8:9" x14ac:dyDescent="0.2">
      <c r="H11320" s="1"/>
      <c r="I11320" s="1"/>
    </row>
    <row r="11321" spans="8:9" x14ac:dyDescent="0.2">
      <c r="H11321" s="1"/>
      <c r="I11321" s="1"/>
    </row>
    <row r="11322" spans="8:9" x14ac:dyDescent="0.2">
      <c r="H11322" s="1"/>
      <c r="I11322" s="1"/>
    </row>
    <row r="11323" spans="8:9" x14ac:dyDescent="0.2">
      <c r="H11323" s="1"/>
      <c r="I11323" s="1"/>
    </row>
    <row r="11324" spans="8:9" x14ac:dyDescent="0.2">
      <c r="H11324" s="1"/>
      <c r="I11324" s="1"/>
    </row>
    <row r="11325" spans="8:9" x14ac:dyDescent="0.2">
      <c r="H11325" s="1"/>
      <c r="I11325" s="1"/>
    </row>
    <row r="11326" spans="8:9" x14ac:dyDescent="0.2">
      <c r="H11326" s="1"/>
      <c r="I11326" s="1"/>
    </row>
    <row r="11327" spans="8:9" x14ac:dyDescent="0.2">
      <c r="H11327" s="1"/>
      <c r="I11327" s="1"/>
    </row>
    <row r="11328" spans="8:9" x14ac:dyDescent="0.2">
      <c r="H11328" s="1"/>
      <c r="I11328" s="1"/>
    </row>
    <row r="11329" spans="8:9" x14ac:dyDescent="0.2">
      <c r="H11329" s="1"/>
      <c r="I11329" s="1"/>
    </row>
    <row r="11330" spans="8:9" x14ac:dyDescent="0.2">
      <c r="H11330" s="1"/>
      <c r="I11330" s="1"/>
    </row>
    <row r="11331" spans="8:9" x14ac:dyDescent="0.2">
      <c r="H11331" s="1"/>
      <c r="I11331" s="1"/>
    </row>
    <row r="11332" spans="8:9" x14ac:dyDescent="0.2">
      <c r="H11332" s="1"/>
      <c r="I11332" s="1"/>
    </row>
    <row r="11333" spans="8:9" x14ac:dyDescent="0.2">
      <c r="H11333" s="1"/>
      <c r="I11333" s="1"/>
    </row>
    <row r="11334" spans="8:9" x14ac:dyDescent="0.2">
      <c r="H11334" s="1"/>
      <c r="I11334" s="1"/>
    </row>
    <row r="11335" spans="8:9" x14ac:dyDescent="0.2">
      <c r="H11335" s="1"/>
      <c r="I11335" s="1"/>
    </row>
    <row r="11336" spans="8:9" x14ac:dyDescent="0.2">
      <c r="H11336" s="1"/>
      <c r="I11336" s="1"/>
    </row>
    <row r="11337" spans="8:9" x14ac:dyDescent="0.2">
      <c r="H11337" s="1"/>
      <c r="I11337" s="1"/>
    </row>
    <row r="11338" spans="8:9" x14ac:dyDescent="0.2">
      <c r="H11338" s="1"/>
      <c r="I11338" s="1"/>
    </row>
    <row r="11339" spans="8:9" x14ac:dyDescent="0.2">
      <c r="H11339" s="1"/>
      <c r="I11339" s="1"/>
    </row>
    <row r="11340" spans="8:9" x14ac:dyDescent="0.2">
      <c r="H11340" s="1"/>
      <c r="I11340" s="1"/>
    </row>
    <row r="11341" spans="8:9" x14ac:dyDescent="0.2">
      <c r="H11341" s="1"/>
      <c r="I11341" s="1"/>
    </row>
    <row r="11342" spans="8:9" x14ac:dyDescent="0.2">
      <c r="H11342" s="1"/>
      <c r="I11342" s="1"/>
    </row>
    <row r="11343" spans="8:9" x14ac:dyDescent="0.2">
      <c r="H11343" s="1"/>
      <c r="I11343" s="1"/>
    </row>
    <row r="11344" spans="8:9" x14ac:dyDescent="0.2">
      <c r="H11344" s="1"/>
      <c r="I11344" s="1"/>
    </row>
    <row r="11345" spans="8:9" x14ac:dyDescent="0.2">
      <c r="H11345" s="1"/>
      <c r="I11345" s="1"/>
    </row>
    <row r="11346" spans="8:9" x14ac:dyDescent="0.2">
      <c r="H11346" s="1"/>
      <c r="I11346" s="1"/>
    </row>
    <row r="11347" spans="8:9" x14ac:dyDescent="0.2">
      <c r="H11347" s="1"/>
      <c r="I11347" s="1"/>
    </row>
    <row r="11348" spans="8:9" x14ac:dyDescent="0.2">
      <c r="H11348" s="1"/>
      <c r="I11348" s="1"/>
    </row>
    <row r="11349" spans="8:9" x14ac:dyDescent="0.2">
      <c r="H11349" s="1"/>
      <c r="I11349" s="1"/>
    </row>
    <row r="11350" spans="8:9" x14ac:dyDescent="0.2">
      <c r="H11350" s="1"/>
      <c r="I11350" s="1"/>
    </row>
    <row r="11351" spans="8:9" x14ac:dyDescent="0.2">
      <c r="H11351" s="1"/>
      <c r="I11351" s="1"/>
    </row>
    <row r="11352" spans="8:9" x14ac:dyDescent="0.2">
      <c r="H11352" s="1"/>
      <c r="I11352" s="1"/>
    </row>
    <row r="11353" spans="8:9" x14ac:dyDescent="0.2">
      <c r="H11353" s="1"/>
      <c r="I11353" s="1"/>
    </row>
    <row r="11354" spans="8:9" x14ac:dyDescent="0.2">
      <c r="H11354" s="1"/>
      <c r="I11354" s="1"/>
    </row>
    <row r="11355" spans="8:9" x14ac:dyDescent="0.2">
      <c r="H11355" s="1"/>
      <c r="I11355" s="1"/>
    </row>
    <row r="11356" spans="8:9" x14ac:dyDescent="0.2">
      <c r="H11356" s="1"/>
      <c r="I11356" s="1"/>
    </row>
    <row r="11357" spans="8:9" x14ac:dyDescent="0.2">
      <c r="H11357" s="1"/>
      <c r="I11357" s="1"/>
    </row>
    <row r="11358" spans="8:9" x14ac:dyDescent="0.2">
      <c r="H11358" s="1"/>
      <c r="I11358" s="1"/>
    </row>
    <row r="11359" spans="8:9" x14ac:dyDescent="0.2">
      <c r="H11359" s="1"/>
      <c r="I11359" s="1"/>
    </row>
    <row r="11360" spans="8:9" x14ac:dyDescent="0.2">
      <c r="H11360" s="1"/>
      <c r="I11360" s="1"/>
    </row>
    <row r="11361" spans="8:9" x14ac:dyDescent="0.2">
      <c r="H11361" s="1"/>
      <c r="I11361" s="1"/>
    </row>
    <row r="11362" spans="8:9" x14ac:dyDescent="0.2">
      <c r="H11362" s="1"/>
      <c r="I11362" s="1"/>
    </row>
    <row r="11363" spans="8:9" x14ac:dyDescent="0.2">
      <c r="H11363" s="1"/>
      <c r="I11363" s="1"/>
    </row>
    <row r="11364" spans="8:9" x14ac:dyDescent="0.2">
      <c r="H11364" s="1"/>
      <c r="I11364" s="1"/>
    </row>
    <row r="11365" spans="8:9" x14ac:dyDescent="0.2">
      <c r="H11365" s="1"/>
      <c r="I11365" s="1"/>
    </row>
    <row r="11366" spans="8:9" x14ac:dyDescent="0.2">
      <c r="H11366" s="1"/>
      <c r="I11366" s="1"/>
    </row>
    <row r="11367" spans="8:9" x14ac:dyDescent="0.2">
      <c r="H11367" s="1"/>
      <c r="I11367" s="1"/>
    </row>
    <row r="11368" spans="8:9" x14ac:dyDescent="0.2">
      <c r="H11368" s="1"/>
      <c r="I11368" s="1"/>
    </row>
    <row r="11369" spans="8:9" x14ac:dyDescent="0.2">
      <c r="H11369" s="1"/>
      <c r="I11369" s="1"/>
    </row>
    <row r="11370" spans="8:9" x14ac:dyDescent="0.2">
      <c r="H11370" s="1"/>
      <c r="I11370" s="1"/>
    </row>
    <row r="11371" spans="8:9" x14ac:dyDescent="0.2">
      <c r="H11371" s="1"/>
      <c r="I11371" s="1"/>
    </row>
    <row r="11372" spans="8:9" x14ac:dyDescent="0.2">
      <c r="H11372" s="1"/>
      <c r="I11372" s="1"/>
    </row>
    <row r="11373" spans="8:9" x14ac:dyDescent="0.2">
      <c r="H11373" s="1"/>
      <c r="I11373" s="1"/>
    </row>
    <row r="11374" spans="8:9" x14ac:dyDescent="0.2">
      <c r="H11374" s="1"/>
      <c r="I11374" s="1"/>
    </row>
    <row r="11375" spans="8:9" x14ac:dyDescent="0.2">
      <c r="H11375" s="1"/>
      <c r="I11375" s="1"/>
    </row>
    <row r="11376" spans="8:9" x14ac:dyDescent="0.2">
      <c r="H11376" s="1"/>
      <c r="I11376" s="1"/>
    </row>
    <row r="11377" spans="8:9" x14ac:dyDescent="0.2">
      <c r="H11377" s="1"/>
      <c r="I11377" s="1"/>
    </row>
    <row r="11378" spans="8:9" x14ac:dyDescent="0.2">
      <c r="H11378" s="1"/>
      <c r="I11378" s="1"/>
    </row>
    <row r="11379" spans="8:9" x14ac:dyDescent="0.2">
      <c r="H11379" s="1"/>
      <c r="I11379" s="1"/>
    </row>
    <row r="11380" spans="8:9" x14ac:dyDescent="0.2">
      <c r="H11380" s="1"/>
      <c r="I11380" s="1"/>
    </row>
    <row r="11381" spans="8:9" x14ac:dyDescent="0.2">
      <c r="H11381" s="1"/>
      <c r="I11381" s="1"/>
    </row>
    <row r="11382" spans="8:9" x14ac:dyDescent="0.2">
      <c r="H11382" s="1"/>
      <c r="I11382" s="1"/>
    </row>
    <row r="11383" spans="8:9" x14ac:dyDescent="0.2">
      <c r="H11383" s="1"/>
      <c r="I11383" s="1"/>
    </row>
    <row r="11384" spans="8:9" x14ac:dyDescent="0.2">
      <c r="H11384" s="1"/>
      <c r="I11384" s="1"/>
    </row>
    <row r="11385" spans="8:9" x14ac:dyDescent="0.2">
      <c r="H11385" s="1"/>
      <c r="I11385" s="1"/>
    </row>
    <row r="11386" spans="8:9" x14ac:dyDescent="0.2">
      <c r="H11386" s="1"/>
      <c r="I11386" s="1"/>
    </row>
    <row r="11387" spans="8:9" x14ac:dyDescent="0.2">
      <c r="H11387" s="1"/>
      <c r="I11387" s="1"/>
    </row>
    <row r="11388" spans="8:9" x14ac:dyDescent="0.2">
      <c r="H11388" s="1"/>
      <c r="I11388" s="1"/>
    </row>
    <row r="11389" spans="8:9" x14ac:dyDescent="0.2">
      <c r="H11389" s="1"/>
      <c r="I11389" s="1"/>
    </row>
    <row r="11390" spans="8:9" x14ac:dyDescent="0.2">
      <c r="H11390" s="1"/>
      <c r="I11390" s="1"/>
    </row>
    <row r="11391" spans="8:9" x14ac:dyDescent="0.2">
      <c r="H11391" s="1"/>
      <c r="I11391" s="1"/>
    </row>
    <row r="11392" spans="8:9" x14ac:dyDescent="0.2">
      <c r="H11392" s="1"/>
      <c r="I11392" s="1"/>
    </row>
    <row r="11393" spans="8:9" x14ac:dyDescent="0.2">
      <c r="H11393" s="1"/>
      <c r="I11393" s="1"/>
    </row>
    <row r="11394" spans="8:9" x14ac:dyDescent="0.2">
      <c r="H11394" s="1"/>
      <c r="I11394" s="1"/>
    </row>
    <row r="11395" spans="8:9" x14ac:dyDescent="0.2">
      <c r="H11395" s="1"/>
      <c r="I11395" s="1"/>
    </row>
    <row r="11396" spans="8:9" x14ac:dyDescent="0.2">
      <c r="H11396" s="1"/>
      <c r="I11396" s="1"/>
    </row>
    <row r="11397" spans="8:9" x14ac:dyDescent="0.2">
      <c r="H11397" s="1"/>
      <c r="I11397" s="1"/>
    </row>
    <row r="11398" spans="8:9" x14ac:dyDescent="0.2">
      <c r="H11398" s="1"/>
      <c r="I11398" s="1"/>
    </row>
    <row r="11399" spans="8:9" x14ac:dyDescent="0.2">
      <c r="H11399" s="1"/>
      <c r="I11399" s="1"/>
    </row>
    <row r="11400" spans="8:9" x14ac:dyDescent="0.2">
      <c r="H11400" s="1"/>
      <c r="I11400" s="1"/>
    </row>
    <row r="11401" spans="8:9" x14ac:dyDescent="0.2">
      <c r="H11401" s="1"/>
      <c r="I11401" s="1"/>
    </row>
    <row r="11402" spans="8:9" x14ac:dyDescent="0.2">
      <c r="H11402" s="1"/>
      <c r="I11402" s="1"/>
    </row>
    <row r="11403" spans="8:9" x14ac:dyDescent="0.2">
      <c r="H11403" s="1"/>
      <c r="I11403" s="1"/>
    </row>
    <row r="11404" spans="8:9" x14ac:dyDescent="0.2">
      <c r="H11404" s="1"/>
      <c r="I11404" s="1"/>
    </row>
    <row r="11405" spans="8:9" x14ac:dyDescent="0.2">
      <c r="H11405" s="1"/>
      <c r="I11405" s="1"/>
    </row>
    <row r="11406" spans="8:9" x14ac:dyDescent="0.2">
      <c r="H11406" s="1"/>
      <c r="I11406" s="1"/>
    </row>
    <row r="11407" spans="8:9" x14ac:dyDescent="0.2">
      <c r="H11407" s="1"/>
      <c r="I11407" s="1"/>
    </row>
    <row r="11408" spans="8:9" x14ac:dyDescent="0.2">
      <c r="H11408" s="1"/>
      <c r="I11408" s="1"/>
    </row>
    <row r="11409" spans="8:9" x14ac:dyDescent="0.2">
      <c r="H11409" s="1"/>
      <c r="I11409" s="1"/>
    </row>
    <row r="11410" spans="8:9" x14ac:dyDescent="0.2">
      <c r="H11410" s="1"/>
      <c r="I11410" s="1"/>
    </row>
    <row r="11411" spans="8:9" x14ac:dyDescent="0.2">
      <c r="H11411" s="1"/>
      <c r="I11411" s="1"/>
    </row>
    <row r="11412" spans="8:9" x14ac:dyDescent="0.2">
      <c r="H11412" s="1"/>
      <c r="I11412" s="1"/>
    </row>
    <row r="11413" spans="8:9" x14ac:dyDescent="0.2">
      <c r="H11413" s="1"/>
      <c r="I11413" s="1"/>
    </row>
    <row r="11414" spans="8:9" x14ac:dyDescent="0.2">
      <c r="H11414" s="1"/>
      <c r="I11414" s="1"/>
    </row>
    <row r="11415" spans="8:9" x14ac:dyDescent="0.2">
      <c r="H11415" s="1"/>
      <c r="I11415" s="1"/>
    </row>
    <row r="11416" spans="8:9" x14ac:dyDescent="0.2">
      <c r="H11416" s="1"/>
      <c r="I11416" s="1"/>
    </row>
    <row r="11417" spans="8:9" x14ac:dyDescent="0.2">
      <c r="H11417" s="1"/>
      <c r="I11417" s="1"/>
    </row>
    <row r="11418" spans="8:9" x14ac:dyDescent="0.2">
      <c r="H11418" s="1"/>
      <c r="I11418" s="1"/>
    </row>
    <row r="11419" spans="8:9" x14ac:dyDescent="0.2">
      <c r="H11419" s="1"/>
      <c r="I11419" s="1"/>
    </row>
    <row r="11420" spans="8:9" x14ac:dyDescent="0.2">
      <c r="H11420" s="1"/>
      <c r="I11420" s="1"/>
    </row>
    <row r="11421" spans="8:9" x14ac:dyDescent="0.2">
      <c r="H11421" s="1"/>
      <c r="I11421" s="1"/>
    </row>
    <row r="11422" spans="8:9" x14ac:dyDescent="0.2">
      <c r="H11422" s="1"/>
      <c r="I11422" s="1"/>
    </row>
    <row r="11423" spans="8:9" x14ac:dyDescent="0.2">
      <c r="H11423" s="1"/>
      <c r="I11423" s="1"/>
    </row>
    <row r="11424" spans="8:9" x14ac:dyDescent="0.2">
      <c r="H11424" s="1"/>
      <c r="I11424" s="1"/>
    </row>
    <row r="11425" spans="8:9" x14ac:dyDescent="0.2">
      <c r="H11425" s="1"/>
      <c r="I11425" s="1"/>
    </row>
    <row r="11426" spans="8:9" x14ac:dyDescent="0.2">
      <c r="H11426" s="1"/>
      <c r="I11426" s="1"/>
    </row>
    <row r="11427" spans="8:9" x14ac:dyDescent="0.2">
      <c r="H11427" s="1"/>
      <c r="I11427" s="1"/>
    </row>
    <row r="11428" spans="8:9" x14ac:dyDescent="0.2">
      <c r="H11428" s="1"/>
      <c r="I11428" s="1"/>
    </row>
    <row r="11429" spans="8:9" x14ac:dyDescent="0.2">
      <c r="H11429" s="1"/>
      <c r="I11429" s="1"/>
    </row>
    <row r="11430" spans="8:9" x14ac:dyDescent="0.2">
      <c r="H11430" s="1"/>
      <c r="I11430" s="1"/>
    </row>
    <row r="11431" spans="8:9" x14ac:dyDescent="0.2">
      <c r="H11431" s="1"/>
      <c r="I11431" s="1"/>
    </row>
    <row r="11432" spans="8:9" x14ac:dyDescent="0.2">
      <c r="H11432" s="1"/>
      <c r="I11432" s="1"/>
    </row>
    <row r="11433" spans="8:9" x14ac:dyDescent="0.2">
      <c r="H11433" s="1"/>
      <c r="I11433" s="1"/>
    </row>
    <row r="11434" spans="8:9" x14ac:dyDescent="0.2">
      <c r="H11434" s="1"/>
      <c r="I11434" s="1"/>
    </row>
    <row r="11435" spans="8:9" x14ac:dyDescent="0.2">
      <c r="H11435" s="1"/>
      <c r="I11435" s="1"/>
    </row>
    <row r="11436" spans="8:9" x14ac:dyDescent="0.2">
      <c r="H11436" s="1"/>
      <c r="I11436" s="1"/>
    </row>
    <row r="11437" spans="8:9" x14ac:dyDescent="0.2">
      <c r="H11437" s="1"/>
      <c r="I11437" s="1"/>
    </row>
    <row r="11438" spans="8:9" x14ac:dyDescent="0.2">
      <c r="H11438" s="1"/>
      <c r="I11438" s="1"/>
    </row>
    <row r="11439" spans="8:9" x14ac:dyDescent="0.2">
      <c r="H11439" s="1"/>
      <c r="I11439" s="1"/>
    </row>
    <row r="11440" spans="8:9" x14ac:dyDescent="0.2">
      <c r="H11440" s="1"/>
      <c r="I11440" s="1"/>
    </row>
    <row r="11441" spans="8:9" x14ac:dyDescent="0.2">
      <c r="H11441" s="1"/>
      <c r="I11441" s="1"/>
    </row>
    <row r="11442" spans="8:9" x14ac:dyDescent="0.2">
      <c r="H11442" s="1"/>
      <c r="I11442" s="1"/>
    </row>
    <row r="11443" spans="8:9" x14ac:dyDescent="0.2">
      <c r="H11443" s="1"/>
      <c r="I11443" s="1"/>
    </row>
    <row r="11444" spans="8:9" x14ac:dyDescent="0.2">
      <c r="H11444" s="1"/>
      <c r="I11444" s="1"/>
    </row>
    <row r="11445" spans="8:9" x14ac:dyDescent="0.2">
      <c r="H11445" s="1"/>
      <c r="I11445" s="1"/>
    </row>
    <row r="11446" spans="8:9" x14ac:dyDescent="0.2">
      <c r="H11446" s="1"/>
      <c r="I11446" s="1"/>
    </row>
    <row r="11447" spans="8:9" x14ac:dyDescent="0.2">
      <c r="H11447" s="1"/>
      <c r="I11447" s="1"/>
    </row>
    <row r="11448" spans="8:9" x14ac:dyDescent="0.2">
      <c r="H11448" s="1"/>
      <c r="I11448" s="1"/>
    </row>
    <row r="11449" spans="8:9" x14ac:dyDescent="0.2">
      <c r="H11449" s="1"/>
      <c r="I11449" s="1"/>
    </row>
    <row r="11450" spans="8:9" x14ac:dyDescent="0.2">
      <c r="H11450" s="1"/>
      <c r="I11450" s="1"/>
    </row>
    <row r="11451" spans="8:9" x14ac:dyDescent="0.2">
      <c r="H11451" s="1"/>
      <c r="I11451" s="1"/>
    </row>
    <row r="11452" spans="8:9" x14ac:dyDescent="0.2">
      <c r="H11452" s="1"/>
      <c r="I11452" s="1"/>
    </row>
    <row r="11453" spans="8:9" x14ac:dyDescent="0.2">
      <c r="H11453" s="1"/>
      <c r="I11453" s="1"/>
    </row>
    <row r="11454" spans="8:9" x14ac:dyDescent="0.2">
      <c r="H11454" s="1"/>
      <c r="I11454" s="1"/>
    </row>
    <row r="11455" spans="8:9" x14ac:dyDescent="0.2">
      <c r="H11455" s="1"/>
      <c r="I11455" s="1"/>
    </row>
    <row r="11456" spans="8:9" x14ac:dyDescent="0.2">
      <c r="H11456" s="1"/>
      <c r="I11456" s="1"/>
    </row>
    <row r="11457" spans="8:9" x14ac:dyDescent="0.2">
      <c r="H11457" s="1"/>
      <c r="I11457" s="1"/>
    </row>
    <row r="11458" spans="8:9" x14ac:dyDescent="0.2">
      <c r="H11458" s="1"/>
      <c r="I11458" s="1"/>
    </row>
    <row r="11459" spans="8:9" x14ac:dyDescent="0.2">
      <c r="H11459" s="1"/>
      <c r="I11459" s="1"/>
    </row>
    <row r="11460" spans="8:9" x14ac:dyDescent="0.2">
      <c r="H11460" s="1"/>
      <c r="I11460" s="1"/>
    </row>
    <row r="11461" spans="8:9" x14ac:dyDescent="0.2">
      <c r="H11461" s="1"/>
      <c r="I11461" s="1"/>
    </row>
    <row r="11462" spans="8:9" x14ac:dyDescent="0.2">
      <c r="H11462" s="1"/>
      <c r="I11462" s="1"/>
    </row>
    <row r="11463" spans="8:9" x14ac:dyDescent="0.2">
      <c r="H11463" s="1"/>
      <c r="I11463" s="1"/>
    </row>
    <row r="11464" spans="8:9" x14ac:dyDescent="0.2">
      <c r="H11464" s="1"/>
      <c r="I11464" s="1"/>
    </row>
    <row r="11465" spans="8:9" x14ac:dyDescent="0.2">
      <c r="H11465" s="1"/>
      <c r="I11465" s="1"/>
    </row>
    <row r="11466" spans="8:9" x14ac:dyDescent="0.2">
      <c r="H11466" s="1"/>
      <c r="I11466" s="1"/>
    </row>
    <row r="11467" spans="8:9" x14ac:dyDescent="0.2">
      <c r="H11467" s="1"/>
      <c r="I11467" s="1"/>
    </row>
    <row r="11468" spans="8:9" x14ac:dyDescent="0.2">
      <c r="H11468" s="1"/>
      <c r="I11468" s="1"/>
    </row>
    <row r="11469" spans="8:9" x14ac:dyDescent="0.2">
      <c r="H11469" s="1"/>
      <c r="I11469" s="1"/>
    </row>
    <row r="11470" spans="8:9" x14ac:dyDescent="0.2">
      <c r="H11470" s="1"/>
      <c r="I11470" s="1"/>
    </row>
    <row r="11471" spans="8:9" x14ac:dyDescent="0.2">
      <c r="H11471" s="1"/>
      <c r="I11471" s="1"/>
    </row>
    <row r="11472" spans="8:9" x14ac:dyDescent="0.2">
      <c r="H11472" s="1"/>
      <c r="I11472" s="1"/>
    </row>
    <row r="11473" spans="8:9" x14ac:dyDescent="0.2">
      <c r="H11473" s="1"/>
      <c r="I11473" s="1"/>
    </row>
    <row r="11474" spans="8:9" x14ac:dyDescent="0.2">
      <c r="H11474" s="1"/>
      <c r="I11474" s="1"/>
    </row>
    <row r="11475" spans="8:9" x14ac:dyDescent="0.2">
      <c r="H11475" s="1"/>
      <c r="I11475" s="1"/>
    </row>
    <row r="11476" spans="8:9" x14ac:dyDescent="0.2">
      <c r="H11476" s="1"/>
      <c r="I11476" s="1"/>
    </row>
    <row r="11477" spans="8:9" x14ac:dyDescent="0.2">
      <c r="H11477" s="1"/>
      <c r="I11477" s="1"/>
    </row>
    <row r="11478" spans="8:9" x14ac:dyDescent="0.2">
      <c r="H11478" s="1"/>
      <c r="I11478" s="1"/>
    </row>
    <row r="11479" spans="8:9" x14ac:dyDescent="0.2">
      <c r="H11479" s="1"/>
      <c r="I11479" s="1"/>
    </row>
    <row r="11480" spans="8:9" x14ac:dyDescent="0.2">
      <c r="H11480" s="1"/>
      <c r="I11480" s="1"/>
    </row>
    <row r="11481" spans="8:9" x14ac:dyDescent="0.2">
      <c r="H11481" s="1"/>
      <c r="I11481" s="1"/>
    </row>
    <row r="11482" spans="8:9" x14ac:dyDescent="0.2">
      <c r="H11482" s="1"/>
      <c r="I11482" s="1"/>
    </row>
    <row r="11483" spans="8:9" x14ac:dyDescent="0.2">
      <c r="H11483" s="1"/>
      <c r="I11483" s="1"/>
    </row>
    <row r="11484" spans="8:9" x14ac:dyDescent="0.2">
      <c r="H11484" s="1"/>
      <c r="I11484" s="1"/>
    </row>
    <row r="11485" spans="8:9" x14ac:dyDescent="0.2">
      <c r="H11485" s="1"/>
      <c r="I11485" s="1"/>
    </row>
    <row r="11486" spans="8:9" x14ac:dyDescent="0.2">
      <c r="H11486" s="1"/>
      <c r="I11486" s="1"/>
    </row>
    <row r="11487" spans="8:9" x14ac:dyDescent="0.2">
      <c r="H11487" s="1"/>
      <c r="I11487" s="1"/>
    </row>
    <row r="11488" spans="8:9" x14ac:dyDescent="0.2">
      <c r="H11488" s="1"/>
      <c r="I11488" s="1"/>
    </row>
    <row r="11489" spans="8:9" x14ac:dyDescent="0.2">
      <c r="H11489" s="1"/>
      <c r="I11489" s="1"/>
    </row>
    <row r="11490" spans="8:9" x14ac:dyDescent="0.2">
      <c r="H11490" s="1"/>
      <c r="I11490" s="1"/>
    </row>
    <row r="11491" spans="8:9" x14ac:dyDescent="0.2">
      <c r="H11491" s="1"/>
      <c r="I11491" s="1"/>
    </row>
    <row r="11492" spans="8:9" x14ac:dyDescent="0.2">
      <c r="H11492" s="1"/>
      <c r="I11492" s="1"/>
    </row>
    <row r="11493" spans="8:9" x14ac:dyDescent="0.2">
      <c r="H11493" s="1"/>
      <c r="I11493" s="1"/>
    </row>
    <row r="11494" spans="8:9" x14ac:dyDescent="0.2">
      <c r="H11494" s="1"/>
      <c r="I11494" s="1"/>
    </row>
    <row r="11495" spans="8:9" x14ac:dyDescent="0.2">
      <c r="H11495" s="1"/>
      <c r="I11495" s="1"/>
    </row>
    <row r="11496" spans="8:9" x14ac:dyDescent="0.2">
      <c r="H11496" s="1"/>
      <c r="I11496" s="1"/>
    </row>
    <row r="11497" spans="8:9" x14ac:dyDescent="0.2">
      <c r="H11497" s="1"/>
      <c r="I11497" s="1"/>
    </row>
    <row r="11498" spans="8:9" x14ac:dyDescent="0.2">
      <c r="H11498" s="1"/>
      <c r="I11498" s="1"/>
    </row>
    <row r="11499" spans="8:9" x14ac:dyDescent="0.2">
      <c r="H11499" s="1"/>
      <c r="I11499" s="1"/>
    </row>
    <row r="11500" spans="8:9" x14ac:dyDescent="0.2">
      <c r="H11500" s="1"/>
      <c r="I11500" s="1"/>
    </row>
    <row r="11501" spans="8:9" x14ac:dyDescent="0.2">
      <c r="H11501" s="1"/>
      <c r="I11501" s="1"/>
    </row>
    <row r="11502" spans="8:9" x14ac:dyDescent="0.2">
      <c r="H11502" s="1"/>
      <c r="I11502" s="1"/>
    </row>
    <row r="11503" spans="8:9" x14ac:dyDescent="0.2">
      <c r="H11503" s="1"/>
      <c r="I11503" s="1"/>
    </row>
    <row r="11504" spans="8:9" x14ac:dyDescent="0.2">
      <c r="H11504" s="1"/>
      <c r="I11504" s="1"/>
    </row>
    <row r="11505" spans="8:9" x14ac:dyDescent="0.2">
      <c r="H11505" s="1"/>
      <c r="I11505" s="1"/>
    </row>
    <row r="11506" spans="8:9" x14ac:dyDescent="0.2">
      <c r="H11506" s="1"/>
      <c r="I11506" s="1"/>
    </row>
    <row r="11507" spans="8:9" x14ac:dyDescent="0.2">
      <c r="H11507" s="1"/>
      <c r="I11507" s="1"/>
    </row>
    <row r="11508" spans="8:9" x14ac:dyDescent="0.2">
      <c r="H11508" s="1"/>
      <c r="I11508" s="1"/>
    </row>
    <row r="11509" spans="8:9" x14ac:dyDescent="0.2">
      <c r="H11509" s="1"/>
      <c r="I11509" s="1"/>
    </row>
    <row r="11510" spans="8:9" x14ac:dyDescent="0.2">
      <c r="H11510" s="1"/>
      <c r="I11510" s="1"/>
    </row>
    <row r="11511" spans="8:9" x14ac:dyDescent="0.2">
      <c r="H11511" s="1"/>
      <c r="I11511" s="1"/>
    </row>
    <row r="11512" spans="8:9" x14ac:dyDescent="0.2">
      <c r="H11512" s="1"/>
      <c r="I11512" s="1"/>
    </row>
    <row r="11513" spans="8:9" x14ac:dyDescent="0.2">
      <c r="H11513" s="1"/>
      <c r="I11513" s="1"/>
    </row>
    <row r="11514" spans="8:9" x14ac:dyDescent="0.2">
      <c r="H11514" s="1"/>
      <c r="I11514" s="1"/>
    </row>
    <row r="11515" spans="8:9" x14ac:dyDescent="0.2">
      <c r="H11515" s="1"/>
      <c r="I11515" s="1"/>
    </row>
    <row r="11516" spans="8:9" x14ac:dyDescent="0.2">
      <c r="H11516" s="1"/>
      <c r="I11516" s="1"/>
    </row>
    <row r="11517" spans="8:9" x14ac:dyDescent="0.2">
      <c r="H11517" s="1"/>
      <c r="I11517" s="1"/>
    </row>
    <row r="11518" spans="8:9" x14ac:dyDescent="0.2">
      <c r="H11518" s="1"/>
      <c r="I11518" s="1"/>
    </row>
    <row r="11519" spans="8:9" x14ac:dyDescent="0.2">
      <c r="H11519" s="1"/>
      <c r="I11519" s="1"/>
    </row>
    <row r="11520" spans="8:9" x14ac:dyDescent="0.2">
      <c r="H11520" s="1"/>
      <c r="I11520" s="1"/>
    </row>
    <row r="11521" spans="8:9" x14ac:dyDescent="0.2">
      <c r="H11521" s="1"/>
      <c r="I11521" s="1"/>
    </row>
    <row r="11522" spans="8:9" x14ac:dyDescent="0.2">
      <c r="H11522" s="1"/>
      <c r="I11522" s="1"/>
    </row>
    <row r="11523" spans="8:9" x14ac:dyDescent="0.2">
      <c r="H11523" s="1"/>
      <c r="I11523" s="1"/>
    </row>
    <row r="11524" spans="8:9" x14ac:dyDescent="0.2">
      <c r="H11524" s="1"/>
      <c r="I11524" s="1"/>
    </row>
    <row r="11525" spans="8:9" x14ac:dyDescent="0.2">
      <c r="H11525" s="1"/>
      <c r="I11525" s="1"/>
    </row>
    <row r="11526" spans="8:9" x14ac:dyDescent="0.2">
      <c r="H11526" s="1"/>
      <c r="I11526" s="1"/>
    </row>
    <row r="11527" spans="8:9" x14ac:dyDescent="0.2">
      <c r="H11527" s="1"/>
      <c r="I11527" s="1"/>
    </row>
    <row r="11528" spans="8:9" x14ac:dyDescent="0.2">
      <c r="H11528" s="1"/>
      <c r="I11528" s="1"/>
    </row>
    <row r="11529" spans="8:9" x14ac:dyDescent="0.2">
      <c r="H11529" s="1"/>
      <c r="I11529" s="1"/>
    </row>
    <row r="11530" spans="8:9" x14ac:dyDescent="0.2">
      <c r="H11530" s="1"/>
      <c r="I11530" s="1"/>
    </row>
    <row r="11531" spans="8:9" x14ac:dyDescent="0.2">
      <c r="H11531" s="1"/>
      <c r="I11531" s="1"/>
    </row>
    <row r="11532" spans="8:9" x14ac:dyDescent="0.2">
      <c r="H11532" s="1"/>
      <c r="I11532" s="1"/>
    </row>
    <row r="11533" spans="8:9" x14ac:dyDescent="0.2">
      <c r="H11533" s="1"/>
      <c r="I11533" s="1"/>
    </row>
    <row r="11534" spans="8:9" x14ac:dyDescent="0.2">
      <c r="H11534" s="1"/>
      <c r="I11534" s="1"/>
    </row>
    <row r="11535" spans="8:9" x14ac:dyDescent="0.2">
      <c r="H11535" s="1"/>
      <c r="I11535" s="1"/>
    </row>
    <row r="11536" spans="8:9" x14ac:dyDescent="0.2">
      <c r="H11536" s="1"/>
      <c r="I11536" s="1"/>
    </row>
    <row r="11537" spans="8:9" x14ac:dyDescent="0.2">
      <c r="H11537" s="1"/>
      <c r="I11537" s="1"/>
    </row>
    <row r="11538" spans="8:9" x14ac:dyDescent="0.2">
      <c r="H11538" s="1"/>
      <c r="I11538" s="1"/>
    </row>
    <row r="11539" spans="8:9" x14ac:dyDescent="0.2">
      <c r="H11539" s="1"/>
      <c r="I11539" s="1"/>
    </row>
    <row r="11540" spans="8:9" x14ac:dyDescent="0.2">
      <c r="H11540" s="1"/>
      <c r="I11540" s="1"/>
    </row>
    <row r="11541" spans="8:9" x14ac:dyDescent="0.2">
      <c r="H11541" s="1"/>
      <c r="I11541" s="1"/>
    </row>
    <row r="11542" spans="8:9" x14ac:dyDescent="0.2">
      <c r="H11542" s="1"/>
      <c r="I11542" s="1"/>
    </row>
    <row r="11543" spans="8:9" x14ac:dyDescent="0.2">
      <c r="H11543" s="1"/>
      <c r="I11543" s="1"/>
    </row>
    <row r="11544" spans="8:9" x14ac:dyDescent="0.2">
      <c r="H11544" s="1"/>
      <c r="I11544" s="1"/>
    </row>
    <row r="11545" spans="8:9" x14ac:dyDescent="0.2">
      <c r="H11545" s="1"/>
      <c r="I11545" s="1"/>
    </row>
    <row r="11546" spans="8:9" x14ac:dyDescent="0.2">
      <c r="H11546" s="1"/>
      <c r="I11546" s="1"/>
    </row>
    <row r="11547" spans="8:9" x14ac:dyDescent="0.2">
      <c r="H11547" s="1"/>
      <c r="I11547" s="1"/>
    </row>
    <row r="11548" spans="8:9" x14ac:dyDescent="0.2">
      <c r="H11548" s="1"/>
      <c r="I11548" s="1"/>
    </row>
    <row r="11549" spans="8:9" x14ac:dyDescent="0.2">
      <c r="H11549" s="1"/>
      <c r="I11549" s="1"/>
    </row>
    <row r="11550" spans="8:9" x14ac:dyDescent="0.2">
      <c r="H11550" s="1"/>
      <c r="I11550" s="1"/>
    </row>
    <row r="11551" spans="8:9" x14ac:dyDescent="0.2">
      <c r="H11551" s="1"/>
      <c r="I11551" s="1"/>
    </row>
    <row r="11552" spans="8:9" x14ac:dyDescent="0.2">
      <c r="H11552" s="1"/>
      <c r="I11552" s="1"/>
    </row>
    <row r="11553" spans="8:9" x14ac:dyDescent="0.2">
      <c r="H11553" s="1"/>
      <c r="I11553" s="1"/>
    </row>
    <row r="11554" spans="8:9" x14ac:dyDescent="0.2">
      <c r="H11554" s="1"/>
      <c r="I11554" s="1"/>
    </row>
    <row r="11555" spans="8:9" x14ac:dyDescent="0.2">
      <c r="H11555" s="1"/>
      <c r="I11555" s="1"/>
    </row>
    <row r="11556" spans="8:9" x14ac:dyDescent="0.2">
      <c r="H11556" s="1"/>
      <c r="I11556" s="1"/>
    </row>
    <row r="11557" spans="8:9" x14ac:dyDescent="0.2">
      <c r="H11557" s="1"/>
      <c r="I11557" s="1"/>
    </row>
    <row r="11558" spans="8:9" x14ac:dyDescent="0.2">
      <c r="H11558" s="1"/>
      <c r="I11558" s="1"/>
    </row>
    <row r="11559" spans="8:9" x14ac:dyDescent="0.2">
      <c r="H11559" s="1"/>
      <c r="I11559" s="1"/>
    </row>
    <row r="11560" spans="8:9" x14ac:dyDescent="0.2">
      <c r="H11560" s="1"/>
      <c r="I11560" s="1"/>
    </row>
    <row r="11561" spans="8:9" x14ac:dyDescent="0.2">
      <c r="H11561" s="1"/>
      <c r="I11561" s="1"/>
    </row>
    <row r="11562" spans="8:9" x14ac:dyDescent="0.2">
      <c r="H11562" s="1"/>
      <c r="I11562" s="1"/>
    </row>
    <row r="11563" spans="8:9" x14ac:dyDescent="0.2">
      <c r="H11563" s="1"/>
      <c r="I11563" s="1"/>
    </row>
    <row r="11564" spans="8:9" x14ac:dyDescent="0.2">
      <c r="H11564" s="1"/>
      <c r="I11564" s="1"/>
    </row>
    <row r="11565" spans="8:9" x14ac:dyDescent="0.2">
      <c r="H11565" s="1"/>
      <c r="I11565" s="1"/>
    </row>
    <row r="11566" spans="8:9" x14ac:dyDescent="0.2">
      <c r="H11566" s="1"/>
      <c r="I11566" s="1"/>
    </row>
    <row r="11567" spans="8:9" x14ac:dyDescent="0.2">
      <c r="H11567" s="1"/>
      <c r="I11567" s="1"/>
    </row>
    <row r="11568" spans="8:9" x14ac:dyDescent="0.2">
      <c r="H11568" s="1"/>
      <c r="I11568" s="1"/>
    </row>
    <row r="11569" spans="8:9" x14ac:dyDescent="0.2">
      <c r="H11569" s="1"/>
      <c r="I11569" s="1"/>
    </row>
    <row r="11570" spans="8:9" x14ac:dyDescent="0.2">
      <c r="H11570" s="1"/>
      <c r="I11570" s="1"/>
    </row>
    <row r="11571" spans="8:9" x14ac:dyDescent="0.2">
      <c r="H11571" s="1"/>
      <c r="I11571" s="1"/>
    </row>
    <row r="11572" spans="8:9" x14ac:dyDescent="0.2">
      <c r="H11572" s="1"/>
      <c r="I11572" s="1"/>
    </row>
    <row r="11573" spans="8:9" x14ac:dyDescent="0.2">
      <c r="H11573" s="1"/>
      <c r="I11573" s="1"/>
    </row>
    <row r="11574" spans="8:9" x14ac:dyDescent="0.2">
      <c r="H11574" s="1"/>
      <c r="I11574" s="1"/>
    </row>
    <row r="11575" spans="8:9" x14ac:dyDescent="0.2">
      <c r="H11575" s="1"/>
      <c r="I11575" s="1"/>
    </row>
    <row r="11576" spans="8:9" x14ac:dyDescent="0.2">
      <c r="H11576" s="1"/>
      <c r="I11576" s="1"/>
    </row>
    <row r="11577" spans="8:9" x14ac:dyDescent="0.2">
      <c r="H11577" s="1"/>
      <c r="I11577" s="1"/>
    </row>
    <row r="11578" spans="8:9" x14ac:dyDescent="0.2">
      <c r="H11578" s="1"/>
      <c r="I11578" s="1"/>
    </row>
    <row r="11579" spans="8:9" x14ac:dyDescent="0.2">
      <c r="H11579" s="1"/>
      <c r="I11579" s="1"/>
    </row>
    <row r="11580" spans="8:9" x14ac:dyDescent="0.2">
      <c r="H11580" s="1"/>
      <c r="I11580" s="1"/>
    </row>
    <row r="11581" spans="8:9" x14ac:dyDescent="0.2">
      <c r="H11581" s="1"/>
      <c r="I11581" s="1"/>
    </row>
    <row r="11582" spans="8:9" x14ac:dyDescent="0.2">
      <c r="H11582" s="1"/>
      <c r="I11582" s="1"/>
    </row>
    <row r="11583" spans="8:9" x14ac:dyDescent="0.2">
      <c r="H11583" s="1"/>
      <c r="I11583" s="1"/>
    </row>
    <row r="11584" spans="8:9" x14ac:dyDescent="0.2">
      <c r="H11584" s="1"/>
      <c r="I11584" s="1"/>
    </row>
    <row r="11585" spans="8:9" x14ac:dyDescent="0.2">
      <c r="H11585" s="1"/>
      <c r="I11585" s="1"/>
    </row>
    <row r="11586" spans="8:9" x14ac:dyDescent="0.2">
      <c r="H11586" s="1"/>
      <c r="I11586" s="1"/>
    </row>
    <row r="11587" spans="8:9" x14ac:dyDescent="0.2">
      <c r="H11587" s="1"/>
      <c r="I11587" s="1"/>
    </row>
    <row r="11588" spans="8:9" x14ac:dyDescent="0.2">
      <c r="H11588" s="1"/>
      <c r="I11588" s="1"/>
    </row>
    <row r="11589" spans="8:9" x14ac:dyDescent="0.2">
      <c r="H11589" s="1"/>
      <c r="I11589" s="1"/>
    </row>
    <row r="11590" spans="8:9" x14ac:dyDescent="0.2">
      <c r="H11590" s="1"/>
      <c r="I11590" s="1"/>
    </row>
    <row r="11591" spans="8:9" x14ac:dyDescent="0.2">
      <c r="H11591" s="1"/>
      <c r="I11591" s="1"/>
    </row>
    <row r="11592" spans="8:9" x14ac:dyDescent="0.2">
      <c r="H11592" s="1"/>
      <c r="I11592" s="1"/>
    </row>
    <row r="11593" spans="8:9" x14ac:dyDescent="0.2">
      <c r="H11593" s="1"/>
      <c r="I11593" s="1"/>
    </row>
    <row r="11594" spans="8:9" x14ac:dyDescent="0.2">
      <c r="H11594" s="1"/>
      <c r="I11594" s="1"/>
    </row>
    <row r="11595" spans="8:9" x14ac:dyDescent="0.2">
      <c r="H11595" s="1"/>
      <c r="I11595" s="1"/>
    </row>
    <row r="11596" spans="8:9" x14ac:dyDescent="0.2">
      <c r="H11596" s="1"/>
      <c r="I11596" s="1"/>
    </row>
    <row r="11597" spans="8:9" x14ac:dyDescent="0.2">
      <c r="H11597" s="1"/>
      <c r="I11597" s="1"/>
    </row>
    <row r="11598" spans="8:9" x14ac:dyDescent="0.2">
      <c r="H11598" s="1"/>
      <c r="I11598" s="1"/>
    </row>
    <row r="11599" spans="8:9" x14ac:dyDescent="0.2">
      <c r="H11599" s="1"/>
      <c r="I11599" s="1"/>
    </row>
    <row r="11600" spans="8:9" x14ac:dyDescent="0.2">
      <c r="H11600" s="1"/>
      <c r="I11600" s="1"/>
    </row>
    <row r="11601" spans="8:9" x14ac:dyDescent="0.2">
      <c r="H11601" s="1"/>
      <c r="I11601" s="1"/>
    </row>
    <row r="11602" spans="8:9" x14ac:dyDescent="0.2">
      <c r="H11602" s="1"/>
      <c r="I11602" s="1"/>
    </row>
    <row r="11603" spans="8:9" x14ac:dyDescent="0.2">
      <c r="H11603" s="1"/>
      <c r="I11603" s="1"/>
    </row>
    <row r="11604" spans="8:9" x14ac:dyDescent="0.2">
      <c r="H11604" s="1"/>
      <c r="I11604" s="1"/>
    </row>
    <row r="11605" spans="8:9" x14ac:dyDescent="0.2">
      <c r="H11605" s="1"/>
      <c r="I11605" s="1"/>
    </row>
    <row r="11606" spans="8:9" x14ac:dyDescent="0.2">
      <c r="H11606" s="1"/>
      <c r="I11606" s="1"/>
    </row>
    <row r="11607" spans="8:9" x14ac:dyDescent="0.2">
      <c r="H11607" s="1"/>
      <c r="I11607" s="1"/>
    </row>
    <row r="11608" spans="8:9" x14ac:dyDescent="0.2">
      <c r="H11608" s="1"/>
      <c r="I11608" s="1"/>
    </row>
    <row r="11609" spans="8:9" x14ac:dyDescent="0.2">
      <c r="H11609" s="1"/>
      <c r="I11609" s="1"/>
    </row>
    <row r="11610" spans="8:9" x14ac:dyDescent="0.2">
      <c r="H11610" s="1"/>
      <c r="I11610" s="1"/>
    </row>
    <row r="11611" spans="8:9" x14ac:dyDescent="0.2">
      <c r="H11611" s="1"/>
      <c r="I11611" s="1"/>
    </row>
    <row r="11612" spans="8:9" x14ac:dyDescent="0.2">
      <c r="H11612" s="1"/>
      <c r="I11612" s="1"/>
    </row>
    <row r="11613" spans="8:9" x14ac:dyDescent="0.2">
      <c r="H11613" s="1"/>
      <c r="I11613" s="1"/>
    </row>
    <row r="11614" spans="8:9" x14ac:dyDescent="0.2">
      <c r="H11614" s="1"/>
      <c r="I11614" s="1"/>
    </row>
    <row r="11615" spans="8:9" x14ac:dyDescent="0.2">
      <c r="H11615" s="1"/>
      <c r="I11615" s="1"/>
    </row>
    <row r="11616" spans="8:9" x14ac:dyDescent="0.2">
      <c r="H11616" s="1"/>
      <c r="I11616" s="1"/>
    </row>
    <row r="11617" spans="8:9" x14ac:dyDescent="0.2">
      <c r="H11617" s="1"/>
      <c r="I11617" s="1"/>
    </row>
    <row r="11618" spans="8:9" x14ac:dyDescent="0.2">
      <c r="H11618" s="1"/>
      <c r="I11618" s="1"/>
    </row>
    <row r="11619" spans="8:9" x14ac:dyDescent="0.2">
      <c r="H11619" s="1"/>
      <c r="I11619" s="1"/>
    </row>
    <row r="11620" spans="8:9" x14ac:dyDescent="0.2">
      <c r="H11620" s="1"/>
      <c r="I11620" s="1"/>
    </row>
    <row r="11621" spans="8:9" x14ac:dyDescent="0.2">
      <c r="H11621" s="1"/>
      <c r="I11621" s="1"/>
    </row>
    <row r="11622" spans="8:9" x14ac:dyDescent="0.2">
      <c r="H11622" s="1"/>
      <c r="I11622" s="1"/>
    </row>
    <row r="11623" spans="8:9" x14ac:dyDescent="0.2">
      <c r="H11623" s="1"/>
      <c r="I11623" s="1"/>
    </row>
    <row r="11624" spans="8:9" x14ac:dyDescent="0.2">
      <c r="H11624" s="1"/>
      <c r="I11624" s="1"/>
    </row>
    <row r="11625" spans="8:9" x14ac:dyDescent="0.2">
      <c r="H11625" s="1"/>
      <c r="I11625" s="1"/>
    </row>
    <row r="11626" spans="8:9" x14ac:dyDescent="0.2">
      <c r="H11626" s="1"/>
      <c r="I11626" s="1"/>
    </row>
    <row r="11627" spans="8:9" x14ac:dyDescent="0.2">
      <c r="H11627" s="1"/>
      <c r="I11627" s="1"/>
    </row>
    <row r="11628" spans="8:9" x14ac:dyDescent="0.2">
      <c r="H11628" s="1"/>
      <c r="I11628" s="1"/>
    </row>
    <row r="11629" spans="8:9" x14ac:dyDescent="0.2">
      <c r="H11629" s="1"/>
      <c r="I11629" s="1"/>
    </row>
    <row r="11630" spans="8:9" x14ac:dyDescent="0.2">
      <c r="H11630" s="1"/>
      <c r="I11630" s="1"/>
    </row>
    <row r="11631" spans="8:9" x14ac:dyDescent="0.2">
      <c r="H11631" s="1"/>
      <c r="I11631" s="1"/>
    </row>
    <row r="11632" spans="8:9" x14ac:dyDescent="0.2">
      <c r="H11632" s="1"/>
      <c r="I11632" s="1"/>
    </row>
    <row r="11633" spans="8:9" x14ac:dyDescent="0.2">
      <c r="H11633" s="1"/>
      <c r="I11633" s="1"/>
    </row>
    <row r="11634" spans="8:9" x14ac:dyDescent="0.2">
      <c r="H11634" s="1"/>
      <c r="I11634" s="1"/>
    </row>
    <row r="11635" spans="8:9" x14ac:dyDescent="0.2">
      <c r="H11635" s="1"/>
      <c r="I11635" s="1"/>
    </row>
    <row r="11636" spans="8:9" x14ac:dyDescent="0.2">
      <c r="H11636" s="1"/>
      <c r="I11636" s="1"/>
    </row>
    <row r="11637" spans="8:9" x14ac:dyDescent="0.2">
      <c r="H11637" s="1"/>
      <c r="I11637" s="1"/>
    </row>
    <row r="11638" spans="8:9" x14ac:dyDescent="0.2">
      <c r="H11638" s="1"/>
      <c r="I11638" s="1"/>
    </row>
    <row r="11639" spans="8:9" x14ac:dyDescent="0.2">
      <c r="H11639" s="1"/>
      <c r="I11639" s="1"/>
    </row>
    <row r="11640" spans="8:9" x14ac:dyDescent="0.2">
      <c r="H11640" s="1"/>
      <c r="I11640" s="1"/>
    </row>
    <row r="11641" spans="8:9" x14ac:dyDescent="0.2">
      <c r="H11641" s="1"/>
      <c r="I11641" s="1"/>
    </row>
    <row r="11642" spans="8:9" x14ac:dyDescent="0.2">
      <c r="H11642" s="1"/>
      <c r="I11642" s="1"/>
    </row>
    <row r="11643" spans="8:9" x14ac:dyDescent="0.2">
      <c r="H11643" s="1"/>
      <c r="I11643" s="1"/>
    </row>
    <row r="11644" spans="8:9" x14ac:dyDescent="0.2">
      <c r="H11644" s="1"/>
      <c r="I11644" s="1"/>
    </row>
    <row r="11645" spans="8:9" x14ac:dyDescent="0.2">
      <c r="H11645" s="1"/>
      <c r="I11645" s="1"/>
    </row>
    <row r="11646" spans="8:9" x14ac:dyDescent="0.2">
      <c r="H11646" s="1"/>
      <c r="I11646" s="1"/>
    </row>
    <row r="11647" spans="8:9" x14ac:dyDescent="0.2">
      <c r="H11647" s="1"/>
      <c r="I11647" s="1"/>
    </row>
    <row r="11648" spans="8:9" x14ac:dyDescent="0.2">
      <c r="H11648" s="1"/>
      <c r="I11648" s="1"/>
    </row>
    <row r="11649" spans="8:9" x14ac:dyDescent="0.2">
      <c r="H11649" s="1"/>
      <c r="I11649" s="1"/>
    </row>
    <row r="11650" spans="8:9" x14ac:dyDescent="0.2">
      <c r="H11650" s="1"/>
      <c r="I11650" s="1"/>
    </row>
    <row r="11651" spans="8:9" x14ac:dyDescent="0.2">
      <c r="H11651" s="1"/>
      <c r="I11651" s="1"/>
    </row>
    <row r="11652" spans="8:9" x14ac:dyDescent="0.2">
      <c r="H11652" s="1"/>
      <c r="I11652" s="1"/>
    </row>
    <row r="11653" spans="8:9" x14ac:dyDescent="0.2">
      <c r="H11653" s="1"/>
      <c r="I11653" s="1"/>
    </row>
    <row r="11654" spans="8:9" x14ac:dyDescent="0.2">
      <c r="H11654" s="1"/>
      <c r="I11654" s="1"/>
    </row>
    <row r="11655" spans="8:9" x14ac:dyDescent="0.2">
      <c r="H11655" s="1"/>
      <c r="I11655" s="1"/>
    </row>
    <row r="11656" spans="8:9" x14ac:dyDescent="0.2">
      <c r="H11656" s="1"/>
      <c r="I11656" s="1"/>
    </row>
    <row r="11657" spans="8:9" x14ac:dyDescent="0.2">
      <c r="H11657" s="1"/>
      <c r="I11657" s="1"/>
    </row>
    <row r="11658" spans="8:9" x14ac:dyDescent="0.2">
      <c r="H11658" s="1"/>
      <c r="I11658" s="1"/>
    </row>
    <row r="11659" spans="8:9" x14ac:dyDescent="0.2">
      <c r="H11659" s="1"/>
      <c r="I11659" s="1"/>
    </row>
    <row r="11660" spans="8:9" x14ac:dyDescent="0.2">
      <c r="H11660" s="1"/>
      <c r="I11660" s="1"/>
    </row>
    <row r="11661" spans="8:9" x14ac:dyDescent="0.2">
      <c r="H11661" s="1"/>
      <c r="I11661" s="1"/>
    </row>
    <row r="11662" spans="8:9" x14ac:dyDescent="0.2">
      <c r="H11662" s="1"/>
      <c r="I11662" s="1"/>
    </row>
    <row r="11663" spans="8:9" x14ac:dyDescent="0.2">
      <c r="H11663" s="1"/>
      <c r="I11663" s="1"/>
    </row>
    <row r="11664" spans="8:9" x14ac:dyDescent="0.2">
      <c r="H11664" s="1"/>
      <c r="I11664" s="1"/>
    </row>
    <row r="11665" spans="8:9" x14ac:dyDescent="0.2">
      <c r="H11665" s="1"/>
      <c r="I11665" s="1"/>
    </row>
    <row r="11666" spans="8:9" x14ac:dyDescent="0.2">
      <c r="H11666" s="1"/>
      <c r="I11666" s="1"/>
    </row>
    <row r="11667" spans="8:9" x14ac:dyDescent="0.2">
      <c r="H11667" s="1"/>
      <c r="I11667" s="1"/>
    </row>
    <row r="11668" spans="8:9" x14ac:dyDescent="0.2">
      <c r="H11668" s="1"/>
      <c r="I11668" s="1"/>
    </row>
    <row r="11669" spans="8:9" x14ac:dyDescent="0.2">
      <c r="H11669" s="1"/>
      <c r="I11669" s="1"/>
    </row>
    <row r="11670" spans="8:9" x14ac:dyDescent="0.2">
      <c r="H11670" s="1"/>
      <c r="I11670" s="1"/>
    </row>
    <row r="11671" spans="8:9" x14ac:dyDescent="0.2">
      <c r="H11671" s="1"/>
      <c r="I11671" s="1"/>
    </row>
    <row r="11672" spans="8:9" x14ac:dyDescent="0.2">
      <c r="H11672" s="1"/>
      <c r="I11672" s="1"/>
    </row>
    <row r="11673" spans="8:9" x14ac:dyDescent="0.2">
      <c r="H11673" s="1"/>
      <c r="I11673" s="1"/>
    </row>
    <row r="11674" spans="8:9" x14ac:dyDescent="0.2">
      <c r="H11674" s="1"/>
      <c r="I11674" s="1"/>
    </row>
    <row r="11675" spans="8:9" x14ac:dyDescent="0.2">
      <c r="H11675" s="1"/>
      <c r="I11675" s="1"/>
    </row>
    <row r="11676" spans="8:9" x14ac:dyDescent="0.2">
      <c r="H11676" s="1"/>
      <c r="I11676" s="1"/>
    </row>
    <row r="11677" spans="8:9" x14ac:dyDescent="0.2">
      <c r="H11677" s="1"/>
      <c r="I11677" s="1"/>
    </row>
    <row r="11678" spans="8:9" x14ac:dyDescent="0.2">
      <c r="H11678" s="1"/>
      <c r="I11678" s="1"/>
    </row>
    <row r="11679" spans="8:9" x14ac:dyDescent="0.2">
      <c r="H11679" s="1"/>
      <c r="I11679" s="1"/>
    </row>
    <row r="11680" spans="8:9" x14ac:dyDescent="0.2">
      <c r="H11680" s="1"/>
      <c r="I11680" s="1"/>
    </row>
    <row r="11681" spans="8:9" x14ac:dyDescent="0.2">
      <c r="H11681" s="1"/>
      <c r="I11681" s="1"/>
    </row>
    <row r="11682" spans="8:9" x14ac:dyDescent="0.2">
      <c r="H11682" s="1"/>
      <c r="I11682" s="1"/>
    </row>
    <row r="11683" spans="8:9" x14ac:dyDescent="0.2">
      <c r="H11683" s="1"/>
      <c r="I11683" s="1"/>
    </row>
    <row r="11684" spans="8:9" x14ac:dyDescent="0.2">
      <c r="H11684" s="1"/>
      <c r="I11684" s="1"/>
    </row>
    <row r="11685" spans="8:9" x14ac:dyDescent="0.2">
      <c r="H11685" s="1"/>
      <c r="I11685" s="1"/>
    </row>
    <row r="11686" spans="8:9" x14ac:dyDescent="0.2">
      <c r="H11686" s="1"/>
      <c r="I11686" s="1"/>
    </row>
    <row r="11687" spans="8:9" x14ac:dyDescent="0.2">
      <c r="H11687" s="1"/>
      <c r="I11687" s="1"/>
    </row>
    <row r="11688" spans="8:9" x14ac:dyDescent="0.2">
      <c r="H11688" s="1"/>
      <c r="I11688" s="1"/>
    </row>
    <row r="11689" spans="8:9" x14ac:dyDescent="0.2">
      <c r="H11689" s="1"/>
      <c r="I11689" s="1"/>
    </row>
    <row r="11690" spans="8:9" x14ac:dyDescent="0.2">
      <c r="H11690" s="1"/>
      <c r="I11690" s="1"/>
    </row>
    <row r="11691" spans="8:9" x14ac:dyDescent="0.2">
      <c r="H11691" s="1"/>
      <c r="I11691" s="1"/>
    </row>
    <row r="11692" spans="8:9" x14ac:dyDescent="0.2">
      <c r="H11692" s="1"/>
      <c r="I11692" s="1"/>
    </row>
    <row r="11693" spans="8:9" x14ac:dyDescent="0.2">
      <c r="H11693" s="1"/>
      <c r="I11693" s="1"/>
    </row>
    <row r="11694" spans="8:9" x14ac:dyDescent="0.2">
      <c r="H11694" s="1"/>
      <c r="I11694" s="1"/>
    </row>
    <row r="11695" spans="8:9" x14ac:dyDescent="0.2">
      <c r="H11695" s="1"/>
      <c r="I11695" s="1"/>
    </row>
    <row r="11696" spans="8:9" x14ac:dyDescent="0.2">
      <c r="H11696" s="1"/>
      <c r="I11696" s="1"/>
    </row>
    <row r="11697" spans="8:9" x14ac:dyDescent="0.2">
      <c r="H11697" s="1"/>
      <c r="I11697" s="1"/>
    </row>
    <row r="11698" spans="8:9" x14ac:dyDescent="0.2">
      <c r="H11698" s="1"/>
      <c r="I11698" s="1"/>
    </row>
    <row r="11699" spans="8:9" x14ac:dyDescent="0.2">
      <c r="H11699" s="1"/>
      <c r="I11699" s="1"/>
    </row>
    <row r="11700" spans="8:9" x14ac:dyDescent="0.2">
      <c r="H11700" s="1"/>
      <c r="I11700" s="1"/>
    </row>
    <row r="11701" spans="8:9" x14ac:dyDescent="0.2">
      <c r="H11701" s="1"/>
      <c r="I11701" s="1"/>
    </row>
    <row r="11702" spans="8:9" x14ac:dyDescent="0.2">
      <c r="H11702" s="1"/>
      <c r="I11702" s="1"/>
    </row>
    <row r="11703" spans="8:9" x14ac:dyDescent="0.2">
      <c r="H11703" s="1"/>
      <c r="I11703" s="1"/>
    </row>
    <row r="11704" spans="8:9" x14ac:dyDescent="0.2">
      <c r="H11704" s="1"/>
      <c r="I11704" s="1"/>
    </row>
    <row r="11705" spans="8:9" x14ac:dyDescent="0.2">
      <c r="H11705" s="1"/>
      <c r="I11705" s="1"/>
    </row>
    <row r="11706" spans="8:9" x14ac:dyDescent="0.2">
      <c r="H11706" s="1"/>
      <c r="I11706" s="1"/>
    </row>
    <row r="11707" spans="8:9" x14ac:dyDescent="0.2">
      <c r="H11707" s="1"/>
      <c r="I11707" s="1"/>
    </row>
    <row r="11708" spans="8:9" x14ac:dyDescent="0.2">
      <c r="H11708" s="1"/>
      <c r="I11708" s="1"/>
    </row>
    <row r="11709" spans="8:9" x14ac:dyDescent="0.2">
      <c r="H11709" s="1"/>
      <c r="I11709" s="1"/>
    </row>
    <row r="11710" spans="8:9" x14ac:dyDescent="0.2">
      <c r="H11710" s="1"/>
      <c r="I11710" s="1"/>
    </row>
    <row r="11711" spans="8:9" x14ac:dyDescent="0.2">
      <c r="H11711" s="1"/>
      <c r="I11711" s="1"/>
    </row>
    <row r="11712" spans="8:9" x14ac:dyDescent="0.2">
      <c r="H11712" s="1"/>
      <c r="I11712" s="1"/>
    </row>
    <row r="11713" spans="8:9" x14ac:dyDescent="0.2">
      <c r="H11713" s="1"/>
      <c r="I11713" s="1"/>
    </row>
    <row r="11714" spans="8:9" x14ac:dyDescent="0.2">
      <c r="H11714" s="1"/>
      <c r="I11714" s="1"/>
    </row>
    <row r="11715" spans="8:9" x14ac:dyDescent="0.2">
      <c r="H11715" s="1"/>
      <c r="I11715" s="1"/>
    </row>
    <row r="11716" spans="8:9" x14ac:dyDescent="0.2">
      <c r="H11716" s="1"/>
      <c r="I11716" s="1"/>
    </row>
    <row r="11717" spans="8:9" x14ac:dyDescent="0.2">
      <c r="H11717" s="1"/>
      <c r="I11717" s="1"/>
    </row>
    <row r="11718" spans="8:9" x14ac:dyDescent="0.2">
      <c r="H11718" s="1"/>
      <c r="I11718" s="1"/>
    </row>
    <row r="11719" spans="8:9" x14ac:dyDescent="0.2">
      <c r="H11719" s="1"/>
      <c r="I11719" s="1"/>
    </row>
    <row r="11720" spans="8:9" x14ac:dyDescent="0.2">
      <c r="H11720" s="1"/>
      <c r="I11720" s="1"/>
    </row>
    <row r="11721" spans="8:9" x14ac:dyDescent="0.2">
      <c r="H11721" s="1"/>
      <c r="I11721" s="1"/>
    </row>
    <row r="11722" spans="8:9" x14ac:dyDescent="0.2">
      <c r="H11722" s="1"/>
      <c r="I11722" s="1"/>
    </row>
    <row r="11723" spans="8:9" x14ac:dyDescent="0.2">
      <c r="H11723" s="1"/>
      <c r="I11723" s="1"/>
    </row>
    <row r="11724" spans="8:9" x14ac:dyDescent="0.2">
      <c r="H11724" s="1"/>
      <c r="I11724" s="1"/>
    </row>
    <row r="11725" spans="8:9" x14ac:dyDescent="0.2">
      <c r="H11725" s="1"/>
      <c r="I11725" s="1"/>
    </row>
    <row r="11726" spans="8:9" x14ac:dyDescent="0.2">
      <c r="H11726" s="1"/>
      <c r="I11726" s="1"/>
    </row>
    <row r="11727" spans="8:9" x14ac:dyDescent="0.2">
      <c r="H11727" s="1"/>
      <c r="I11727" s="1"/>
    </row>
    <row r="11728" spans="8:9" x14ac:dyDescent="0.2">
      <c r="H11728" s="1"/>
      <c r="I11728" s="1"/>
    </row>
    <row r="11729" spans="8:9" x14ac:dyDescent="0.2">
      <c r="H11729" s="1"/>
      <c r="I11729" s="1"/>
    </row>
    <row r="11730" spans="8:9" x14ac:dyDescent="0.2">
      <c r="H11730" s="1"/>
      <c r="I11730" s="1"/>
    </row>
    <row r="11731" spans="8:9" x14ac:dyDescent="0.2">
      <c r="H11731" s="1"/>
      <c r="I11731" s="1"/>
    </row>
    <row r="11732" spans="8:9" x14ac:dyDescent="0.2">
      <c r="H11732" s="1"/>
      <c r="I11732" s="1"/>
    </row>
    <row r="11733" spans="8:9" x14ac:dyDescent="0.2">
      <c r="H11733" s="1"/>
      <c r="I11733" s="1"/>
    </row>
    <row r="11734" spans="8:9" x14ac:dyDescent="0.2">
      <c r="H11734" s="1"/>
      <c r="I11734" s="1"/>
    </row>
    <row r="11735" spans="8:9" x14ac:dyDescent="0.2">
      <c r="H11735" s="1"/>
      <c r="I11735" s="1"/>
    </row>
    <row r="11736" spans="8:9" x14ac:dyDescent="0.2">
      <c r="H11736" s="1"/>
      <c r="I11736" s="1"/>
    </row>
    <row r="11737" spans="8:9" x14ac:dyDescent="0.2">
      <c r="H11737" s="1"/>
      <c r="I11737" s="1"/>
    </row>
    <row r="11738" spans="8:9" x14ac:dyDescent="0.2">
      <c r="H11738" s="1"/>
      <c r="I11738" s="1"/>
    </row>
    <row r="11739" spans="8:9" x14ac:dyDescent="0.2">
      <c r="H11739" s="1"/>
      <c r="I11739" s="1"/>
    </row>
    <row r="11740" spans="8:9" x14ac:dyDescent="0.2">
      <c r="H11740" s="1"/>
      <c r="I11740" s="1"/>
    </row>
    <row r="11741" spans="8:9" x14ac:dyDescent="0.2">
      <c r="H11741" s="1"/>
      <c r="I11741" s="1"/>
    </row>
    <row r="11742" spans="8:9" x14ac:dyDescent="0.2">
      <c r="H11742" s="1"/>
      <c r="I11742" s="1"/>
    </row>
    <row r="11743" spans="8:9" x14ac:dyDescent="0.2">
      <c r="H11743" s="1"/>
      <c r="I11743" s="1"/>
    </row>
    <row r="11744" spans="8:9" x14ac:dyDescent="0.2">
      <c r="H11744" s="1"/>
      <c r="I11744" s="1"/>
    </row>
    <row r="11745" spans="8:9" x14ac:dyDescent="0.2">
      <c r="H11745" s="1"/>
      <c r="I11745" s="1"/>
    </row>
    <row r="11746" spans="8:9" x14ac:dyDescent="0.2">
      <c r="H11746" s="1"/>
      <c r="I11746" s="1"/>
    </row>
    <row r="11747" spans="8:9" x14ac:dyDescent="0.2">
      <c r="H11747" s="1"/>
      <c r="I11747" s="1"/>
    </row>
    <row r="11748" spans="8:9" x14ac:dyDescent="0.2">
      <c r="H11748" s="1"/>
      <c r="I11748" s="1"/>
    </row>
    <row r="11749" spans="8:9" x14ac:dyDescent="0.2">
      <c r="H11749" s="1"/>
      <c r="I11749" s="1"/>
    </row>
    <row r="11750" spans="8:9" x14ac:dyDescent="0.2">
      <c r="H11750" s="1"/>
      <c r="I11750" s="1"/>
    </row>
    <row r="11751" spans="8:9" x14ac:dyDescent="0.2">
      <c r="H11751" s="1"/>
      <c r="I11751" s="1"/>
    </row>
    <row r="11752" spans="8:9" x14ac:dyDescent="0.2">
      <c r="H11752" s="1"/>
      <c r="I11752" s="1"/>
    </row>
    <row r="11753" spans="8:9" x14ac:dyDescent="0.2">
      <c r="H11753" s="1"/>
      <c r="I11753" s="1"/>
    </row>
    <row r="11754" spans="8:9" x14ac:dyDescent="0.2">
      <c r="H11754" s="1"/>
      <c r="I11754" s="1"/>
    </row>
    <row r="11755" spans="8:9" x14ac:dyDescent="0.2">
      <c r="H11755" s="1"/>
      <c r="I11755" s="1"/>
    </row>
    <row r="11756" spans="8:9" x14ac:dyDescent="0.2">
      <c r="H11756" s="1"/>
      <c r="I11756" s="1"/>
    </row>
    <row r="11757" spans="8:9" x14ac:dyDescent="0.2">
      <c r="H11757" s="1"/>
      <c r="I11757" s="1"/>
    </row>
    <row r="11758" spans="8:9" x14ac:dyDescent="0.2">
      <c r="H11758" s="1"/>
      <c r="I11758" s="1"/>
    </row>
    <row r="11759" spans="8:9" x14ac:dyDescent="0.2">
      <c r="H11759" s="1"/>
      <c r="I11759" s="1"/>
    </row>
    <row r="11760" spans="8:9" x14ac:dyDescent="0.2">
      <c r="H11760" s="1"/>
      <c r="I11760" s="1"/>
    </row>
    <row r="11761" spans="8:9" x14ac:dyDescent="0.2">
      <c r="H11761" s="1"/>
      <c r="I11761" s="1"/>
    </row>
    <row r="11762" spans="8:9" x14ac:dyDescent="0.2">
      <c r="H11762" s="1"/>
      <c r="I11762" s="1"/>
    </row>
    <row r="11763" spans="8:9" x14ac:dyDescent="0.2">
      <c r="H11763" s="1"/>
      <c r="I11763" s="1"/>
    </row>
    <row r="11764" spans="8:9" x14ac:dyDescent="0.2">
      <c r="H11764" s="1"/>
      <c r="I11764" s="1"/>
    </row>
    <row r="11765" spans="8:9" x14ac:dyDescent="0.2">
      <c r="H11765" s="1"/>
      <c r="I11765" s="1"/>
    </row>
    <row r="11766" spans="8:9" x14ac:dyDescent="0.2">
      <c r="H11766" s="1"/>
      <c r="I11766" s="1"/>
    </row>
    <row r="11767" spans="8:9" x14ac:dyDescent="0.2">
      <c r="H11767" s="1"/>
      <c r="I11767" s="1"/>
    </row>
    <row r="11768" spans="8:9" x14ac:dyDescent="0.2">
      <c r="H11768" s="1"/>
      <c r="I11768" s="1"/>
    </row>
    <row r="11769" spans="8:9" x14ac:dyDescent="0.2">
      <c r="H11769" s="1"/>
      <c r="I11769" s="1"/>
    </row>
    <row r="11770" spans="8:9" x14ac:dyDescent="0.2">
      <c r="H11770" s="1"/>
      <c r="I11770" s="1"/>
    </row>
    <row r="11771" spans="8:9" x14ac:dyDescent="0.2">
      <c r="H11771" s="1"/>
      <c r="I11771" s="1"/>
    </row>
    <row r="11772" spans="8:9" x14ac:dyDescent="0.2">
      <c r="H11772" s="1"/>
      <c r="I11772" s="1"/>
    </row>
    <row r="11773" spans="8:9" x14ac:dyDescent="0.2">
      <c r="H11773" s="1"/>
      <c r="I11773" s="1"/>
    </row>
    <row r="11774" spans="8:9" x14ac:dyDescent="0.2">
      <c r="H11774" s="1"/>
      <c r="I11774" s="1"/>
    </row>
    <row r="11775" spans="8:9" x14ac:dyDescent="0.2">
      <c r="H11775" s="1"/>
      <c r="I11775" s="1"/>
    </row>
    <row r="11776" spans="8:9" x14ac:dyDescent="0.2">
      <c r="H11776" s="1"/>
      <c r="I11776" s="1"/>
    </row>
    <row r="11777" spans="8:9" x14ac:dyDescent="0.2">
      <c r="H11777" s="1"/>
      <c r="I11777" s="1"/>
    </row>
    <row r="11778" spans="8:9" x14ac:dyDescent="0.2">
      <c r="H11778" s="1"/>
      <c r="I11778" s="1"/>
    </row>
    <row r="11779" spans="8:9" x14ac:dyDescent="0.2">
      <c r="H11779" s="1"/>
      <c r="I11779" s="1"/>
    </row>
    <row r="11780" spans="8:9" x14ac:dyDescent="0.2">
      <c r="H11780" s="1"/>
      <c r="I11780" s="1"/>
    </row>
    <row r="11781" spans="8:9" x14ac:dyDescent="0.2">
      <c r="H11781" s="1"/>
      <c r="I11781" s="1"/>
    </row>
    <row r="11782" spans="8:9" x14ac:dyDescent="0.2">
      <c r="H11782" s="1"/>
      <c r="I11782" s="1"/>
    </row>
    <row r="11783" spans="8:9" x14ac:dyDescent="0.2">
      <c r="H11783" s="1"/>
      <c r="I11783" s="1"/>
    </row>
    <row r="11784" spans="8:9" x14ac:dyDescent="0.2">
      <c r="H11784" s="1"/>
      <c r="I11784" s="1"/>
    </row>
    <row r="11785" spans="8:9" x14ac:dyDescent="0.2">
      <c r="H11785" s="1"/>
      <c r="I11785" s="1"/>
    </row>
    <row r="11786" spans="8:9" x14ac:dyDescent="0.2">
      <c r="H11786" s="1"/>
      <c r="I11786" s="1"/>
    </row>
    <row r="11787" spans="8:9" x14ac:dyDescent="0.2">
      <c r="H11787" s="1"/>
      <c r="I11787" s="1"/>
    </row>
    <row r="11788" spans="8:9" x14ac:dyDescent="0.2">
      <c r="H11788" s="1"/>
      <c r="I11788" s="1"/>
    </row>
    <row r="11789" spans="8:9" x14ac:dyDescent="0.2">
      <c r="H11789" s="1"/>
      <c r="I11789" s="1"/>
    </row>
    <row r="11790" spans="8:9" x14ac:dyDescent="0.2">
      <c r="H11790" s="1"/>
      <c r="I11790" s="1"/>
    </row>
    <row r="11791" spans="8:9" x14ac:dyDescent="0.2">
      <c r="H11791" s="1"/>
      <c r="I11791" s="1"/>
    </row>
    <row r="11792" spans="8:9" x14ac:dyDescent="0.2">
      <c r="H11792" s="1"/>
      <c r="I11792" s="1"/>
    </row>
    <row r="11793" spans="8:9" x14ac:dyDescent="0.2">
      <c r="H11793" s="1"/>
      <c r="I11793" s="1"/>
    </row>
    <row r="11794" spans="8:9" x14ac:dyDescent="0.2">
      <c r="H11794" s="1"/>
      <c r="I11794" s="1"/>
    </row>
    <row r="11795" spans="8:9" x14ac:dyDescent="0.2">
      <c r="H11795" s="1"/>
      <c r="I11795" s="1"/>
    </row>
    <row r="11796" spans="8:9" x14ac:dyDescent="0.2">
      <c r="H11796" s="1"/>
      <c r="I11796" s="1"/>
    </row>
    <row r="11797" spans="8:9" x14ac:dyDescent="0.2">
      <c r="H11797" s="1"/>
      <c r="I11797" s="1"/>
    </row>
    <row r="11798" spans="8:9" x14ac:dyDescent="0.2">
      <c r="H11798" s="1"/>
      <c r="I11798" s="1"/>
    </row>
    <row r="11799" spans="8:9" x14ac:dyDescent="0.2">
      <c r="H11799" s="1"/>
      <c r="I11799" s="1"/>
    </row>
    <row r="11800" spans="8:9" x14ac:dyDescent="0.2">
      <c r="H11800" s="1"/>
      <c r="I11800" s="1"/>
    </row>
    <row r="11801" spans="8:9" x14ac:dyDescent="0.2">
      <c r="H11801" s="1"/>
      <c r="I11801" s="1"/>
    </row>
    <row r="11802" spans="8:9" x14ac:dyDescent="0.2">
      <c r="H11802" s="1"/>
      <c r="I11802" s="1"/>
    </row>
    <row r="11803" spans="8:9" x14ac:dyDescent="0.2">
      <c r="H11803" s="1"/>
      <c r="I11803" s="1"/>
    </row>
    <row r="11804" spans="8:9" x14ac:dyDescent="0.2">
      <c r="H11804" s="1"/>
      <c r="I11804" s="1"/>
    </row>
    <row r="11805" spans="8:9" x14ac:dyDescent="0.2">
      <c r="H11805" s="1"/>
      <c r="I11805" s="1"/>
    </row>
    <row r="11806" spans="8:9" x14ac:dyDescent="0.2">
      <c r="H11806" s="1"/>
      <c r="I11806" s="1"/>
    </row>
    <row r="11807" spans="8:9" x14ac:dyDescent="0.2">
      <c r="H11807" s="1"/>
      <c r="I11807" s="1"/>
    </row>
    <row r="11808" spans="8:9" x14ac:dyDescent="0.2">
      <c r="H11808" s="1"/>
      <c r="I11808" s="1"/>
    </row>
    <row r="11809" spans="8:9" x14ac:dyDescent="0.2">
      <c r="H11809" s="1"/>
      <c r="I11809" s="1"/>
    </row>
    <row r="11810" spans="8:9" x14ac:dyDescent="0.2">
      <c r="H11810" s="1"/>
      <c r="I11810" s="1"/>
    </row>
    <row r="11811" spans="8:9" x14ac:dyDescent="0.2">
      <c r="H11811" s="1"/>
      <c r="I11811" s="1"/>
    </row>
    <row r="11812" spans="8:9" x14ac:dyDescent="0.2">
      <c r="H11812" s="1"/>
      <c r="I11812" s="1"/>
    </row>
    <row r="11813" spans="8:9" x14ac:dyDescent="0.2">
      <c r="H11813" s="1"/>
      <c r="I11813" s="1"/>
    </row>
    <row r="11814" spans="8:9" x14ac:dyDescent="0.2">
      <c r="H11814" s="1"/>
      <c r="I11814" s="1"/>
    </row>
    <row r="11815" spans="8:9" x14ac:dyDescent="0.2">
      <c r="H11815" s="1"/>
      <c r="I11815" s="1"/>
    </row>
    <row r="11816" spans="8:9" x14ac:dyDescent="0.2">
      <c r="H11816" s="1"/>
      <c r="I11816" s="1"/>
    </row>
    <row r="11817" spans="8:9" x14ac:dyDescent="0.2">
      <c r="H11817" s="1"/>
      <c r="I11817" s="1"/>
    </row>
    <row r="11818" spans="8:9" x14ac:dyDescent="0.2">
      <c r="H11818" s="1"/>
      <c r="I11818" s="1"/>
    </row>
    <row r="11819" spans="8:9" x14ac:dyDescent="0.2">
      <c r="H11819" s="1"/>
      <c r="I11819" s="1"/>
    </row>
    <row r="11820" spans="8:9" x14ac:dyDescent="0.2">
      <c r="H11820" s="1"/>
      <c r="I11820" s="1"/>
    </row>
    <row r="11821" spans="8:9" x14ac:dyDescent="0.2">
      <c r="H11821" s="1"/>
      <c r="I11821" s="1"/>
    </row>
    <row r="11822" spans="8:9" x14ac:dyDescent="0.2">
      <c r="H11822" s="1"/>
      <c r="I11822" s="1"/>
    </row>
    <row r="11823" spans="8:9" x14ac:dyDescent="0.2">
      <c r="H11823" s="1"/>
      <c r="I11823" s="1"/>
    </row>
    <row r="11824" spans="8:9" x14ac:dyDescent="0.2">
      <c r="H11824" s="1"/>
      <c r="I11824" s="1"/>
    </row>
    <row r="11825" spans="8:9" x14ac:dyDescent="0.2">
      <c r="H11825" s="1"/>
      <c r="I11825" s="1"/>
    </row>
    <row r="11826" spans="8:9" x14ac:dyDescent="0.2">
      <c r="H11826" s="1"/>
      <c r="I11826" s="1"/>
    </row>
    <row r="11827" spans="8:9" x14ac:dyDescent="0.2">
      <c r="H11827" s="1"/>
      <c r="I11827" s="1"/>
    </row>
    <row r="11828" spans="8:9" x14ac:dyDescent="0.2">
      <c r="H11828" s="1"/>
      <c r="I11828" s="1"/>
    </row>
    <row r="11829" spans="8:9" x14ac:dyDescent="0.2">
      <c r="H11829" s="1"/>
      <c r="I11829" s="1"/>
    </row>
    <row r="11830" spans="8:9" x14ac:dyDescent="0.2">
      <c r="H11830" s="1"/>
      <c r="I11830" s="1"/>
    </row>
    <row r="11831" spans="8:9" x14ac:dyDescent="0.2">
      <c r="H11831" s="1"/>
      <c r="I11831" s="1"/>
    </row>
    <row r="11832" spans="8:9" x14ac:dyDescent="0.2">
      <c r="H11832" s="1"/>
      <c r="I11832" s="1"/>
    </row>
    <row r="11833" spans="8:9" x14ac:dyDescent="0.2">
      <c r="H11833" s="1"/>
      <c r="I11833" s="1"/>
    </row>
    <row r="11834" spans="8:9" x14ac:dyDescent="0.2">
      <c r="H11834" s="1"/>
      <c r="I11834" s="1"/>
    </row>
    <row r="11835" spans="8:9" x14ac:dyDescent="0.2">
      <c r="H11835" s="1"/>
      <c r="I11835" s="1"/>
    </row>
    <row r="11836" spans="8:9" x14ac:dyDescent="0.2">
      <c r="H11836" s="1"/>
      <c r="I11836" s="1"/>
    </row>
    <row r="11837" spans="8:9" x14ac:dyDescent="0.2">
      <c r="H11837" s="1"/>
      <c r="I11837" s="1"/>
    </row>
    <row r="11838" spans="8:9" x14ac:dyDescent="0.2">
      <c r="H11838" s="1"/>
      <c r="I11838" s="1"/>
    </row>
    <row r="11839" spans="8:9" x14ac:dyDescent="0.2">
      <c r="H11839" s="1"/>
      <c r="I11839" s="1"/>
    </row>
    <row r="11840" spans="8:9" x14ac:dyDescent="0.2">
      <c r="H11840" s="1"/>
      <c r="I11840" s="1"/>
    </row>
    <row r="11841" spans="8:9" x14ac:dyDescent="0.2">
      <c r="H11841" s="1"/>
      <c r="I11841" s="1"/>
    </row>
    <row r="11842" spans="8:9" x14ac:dyDescent="0.2">
      <c r="H11842" s="1"/>
      <c r="I11842" s="1"/>
    </row>
    <row r="11843" spans="8:9" x14ac:dyDescent="0.2">
      <c r="H11843" s="1"/>
      <c r="I11843" s="1"/>
    </row>
    <row r="11844" spans="8:9" x14ac:dyDescent="0.2">
      <c r="H11844" s="1"/>
      <c r="I11844" s="1"/>
    </row>
    <row r="11845" spans="8:9" x14ac:dyDescent="0.2">
      <c r="H11845" s="1"/>
      <c r="I11845" s="1"/>
    </row>
    <row r="11846" spans="8:9" x14ac:dyDescent="0.2">
      <c r="H11846" s="1"/>
      <c r="I11846" s="1"/>
    </row>
    <row r="11847" spans="8:9" x14ac:dyDescent="0.2">
      <c r="H11847" s="1"/>
      <c r="I11847" s="1"/>
    </row>
    <row r="11848" spans="8:9" x14ac:dyDescent="0.2">
      <c r="H11848" s="1"/>
      <c r="I11848" s="1"/>
    </row>
    <row r="11849" spans="8:9" x14ac:dyDescent="0.2">
      <c r="H11849" s="1"/>
      <c r="I11849" s="1"/>
    </row>
    <row r="11850" spans="8:9" x14ac:dyDescent="0.2">
      <c r="H11850" s="1"/>
      <c r="I11850" s="1"/>
    </row>
    <row r="11851" spans="8:9" x14ac:dyDescent="0.2">
      <c r="H11851" s="1"/>
      <c r="I11851" s="1"/>
    </row>
    <row r="11852" spans="8:9" x14ac:dyDescent="0.2">
      <c r="H11852" s="1"/>
      <c r="I11852" s="1"/>
    </row>
    <row r="11853" spans="8:9" x14ac:dyDescent="0.2">
      <c r="H11853" s="1"/>
      <c r="I11853" s="1"/>
    </row>
    <row r="11854" spans="8:9" x14ac:dyDescent="0.2">
      <c r="H11854" s="1"/>
      <c r="I11854" s="1"/>
    </row>
    <row r="11855" spans="8:9" x14ac:dyDescent="0.2">
      <c r="H11855" s="1"/>
      <c r="I11855" s="1"/>
    </row>
    <row r="11856" spans="8:9" x14ac:dyDescent="0.2">
      <c r="H11856" s="1"/>
      <c r="I11856" s="1"/>
    </row>
    <row r="11857" spans="8:9" x14ac:dyDescent="0.2">
      <c r="H11857" s="1"/>
      <c r="I11857" s="1"/>
    </row>
    <row r="11858" spans="8:9" x14ac:dyDescent="0.2">
      <c r="H11858" s="1"/>
      <c r="I11858" s="1"/>
    </row>
    <row r="11859" spans="8:9" x14ac:dyDescent="0.2">
      <c r="H11859" s="1"/>
      <c r="I11859" s="1"/>
    </row>
    <row r="11860" spans="8:9" x14ac:dyDescent="0.2">
      <c r="H11860" s="1"/>
      <c r="I11860" s="1"/>
    </row>
    <row r="11861" spans="8:9" x14ac:dyDescent="0.2">
      <c r="H11861" s="1"/>
      <c r="I11861" s="1"/>
    </row>
    <row r="11862" spans="8:9" x14ac:dyDescent="0.2">
      <c r="H11862" s="1"/>
      <c r="I11862" s="1"/>
    </row>
    <row r="11863" spans="8:9" x14ac:dyDescent="0.2">
      <c r="H11863" s="1"/>
      <c r="I11863" s="1"/>
    </row>
    <row r="11864" spans="8:9" x14ac:dyDescent="0.2">
      <c r="H11864" s="1"/>
      <c r="I11864" s="1"/>
    </row>
    <row r="11865" spans="8:9" x14ac:dyDescent="0.2">
      <c r="H11865" s="1"/>
      <c r="I11865" s="1"/>
    </row>
    <row r="11866" spans="8:9" x14ac:dyDescent="0.2">
      <c r="H11866" s="1"/>
      <c r="I11866" s="1"/>
    </row>
    <row r="11867" spans="8:9" x14ac:dyDescent="0.2">
      <c r="H11867" s="1"/>
      <c r="I11867" s="1"/>
    </row>
    <row r="11868" spans="8:9" x14ac:dyDescent="0.2">
      <c r="H11868" s="1"/>
      <c r="I11868" s="1"/>
    </row>
    <row r="11869" spans="8:9" x14ac:dyDescent="0.2">
      <c r="H11869" s="1"/>
      <c r="I11869" s="1"/>
    </row>
    <row r="11870" spans="8:9" x14ac:dyDescent="0.2">
      <c r="H11870" s="1"/>
      <c r="I11870" s="1"/>
    </row>
    <row r="11871" spans="8:9" x14ac:dyDescent="0.2">
      <c r="H11871" s="1"/>
      <c r="I11871" s="1"/>
    </row>
    <row r="11872" spans="8:9" x14ac:dyDescent="0.2">
      <c r="H11872" s="1"/>
      <c r="I11872" s="1"/>
    </row>
    <row r="11873" spans="8:9" x14ac:dyDescent="0.2">
      <c r="H11873" s="1"/>
      <c r="I11873" s="1"/>
    </row>
    <row r="11874" spans="8:9" x14ac:dyDescent="0.2">
      <c r="H11874" s="1"/>
      <c r="I11874" s="1"/>
    </row>
    <row r="11875" spans="8:9" x14ac:dyDescent="0.2">
      <c r="H11875" s="1"/>
      <c r="I11875" s="1"/>
    </row>
    <row r="11876" spans="8:9" x14ac:dyDescent="0.2">
      <c r="H11876" s="1"/>
      <c r="I11876" s="1"/>
    </row>
    <row r="11877" spans="8:9" x14ac:dyDescent="0.2">
      <c r="H11877" s="1"/>
      <c r="I11877" s="1"/>
    </row>
    <row r="11878" spans="8:9" x14ac:dyDescent="0.2">
      <c r="H11878" s="1"/>
      <c r="I11878" s="1"/>
    </row>
    <row r="11879" spans="8:9" x14ac:dyDescent="0.2">
      <c r="H11879" s="1"/>
      <c r="I11879" s="1"/>
    </row>
    <row r="11880" spans="8:9" x14ac:dyDescent="0.2">
      <c r="H11880" s="1"/>
      <c r="I11880" s="1"/>
    </row>
    <row r="11881" spans="8:9" x14ac:dyDescent="0.2">
      <c r="H11881" s="1"/>
      <c r="I11881" s="1"/>
    </row>
    <row r="11882" spans="8:9" x14ac:dyDescent="0.2">
      <c r="H11882" s="1"/>
      <c r="I11882" s="1"/>
    </row>
    <row r="11883" spans="8:9" x14ac:dyDescent="0.2">
      <c r="H11883" s="1"/>
      <c r="I11883" s="1"/>
    </row>
    <row r="11884" spans="8:9" x14ac:dyDescent="0.2">
      <c r="H11884" s="1"/>
      <c r="I11884" s="1"/>
    </row>
    <row r="11885" spans="8:9" x14ac:dyDescent="0.2">
      <c r="H11885" s="1"/>
      <c r="I11885" s="1"/>
    </row>
    <row r="11886" spans="8:9" x14ac:dyDescent="0.2">
      <c r="H11886" s="1"/>
      <c r="I11886" s="1"/>
    </row>
    <row r="11887" spans="8:9" x14ac:dyDescent="0.2">
      <c r="H11887" s="1"/>
      <c r="I11887" s="1"/>
    </row>
    <row r="11888" spans="8:9" x14ac:dyDescent="0.2">
      <c r="H11888" s="1"/>
      <c r="I11888" s="1"/>
    </row>
    <row r="11889" spans="8:9" x14ac:dyDescent="0.2">
      <c r="H11889" s="1"/>
      <c r="I11889" s="1"/>
    </row>
    <row r="11890" spans="8:9" x14ac:dyDescent="0.2">
      <c r="H11890" s="1"/>
      <c r="I11890" s="1"/>
    </row>
    <row r="11891" spans="8:9" x14ac:dyDescent="0.2">
      <c r="H11891" s="1"/>
      <c r="I11891" s="1"/>
    </row>
    <row r="11892" spans="8:9" x14ac:dyDescent="0.2">
      <c r="H11892" s="1"/>
      <c r="I11892" s="1"/>
    </row>
    <row r="11893" spans="8:9" x14ac:dyDescent="0.2">
      <c r="H11893" s="1"/>
      <c r="I11893" s="1"/>
    </row>
    <row r="11894" spans="8:9" x14ac:dyDescent="0.2">
      <c r="H11894" s="1"/>
      <c r="I11894" s="1"/>
    </row>
    <row r="11895" spans="8:9" x14ac:dyDescent="0.2">
      <c r="H11895" s="1"/>
      <c r="I11895" s="1"/>
    </row>
    <row r="11896" spans="8:9" x14ac:dyDescent="0.2">
      <c r="H11896" s="1"/>
      <c r="I11896" s="1"/>
    </row>
    <row r="11897" spans="8:9" x14ac:dyDescent="0.2">
      <c r="H11897" s="1"/>
      <c r="I11897" s="1"/>
    </row>
    <row r="11898" spans="8:9" x14ac:dyDescent="0.2">
      <c r="H11898" s="1"/>
      <c r="I11898" s="1"/>
    </row>
    <row r="11899" spans="8:9" x14ac:dyDescent="0.2">
      <c r="H11899" s="1"/>
      <c r="I11899" s="1"/>
    </row>
    <row r="11900" spans="8:9" x14ac:dyDescent="0.2">
      <c r="H11900" s="1"/>
      <c r="I11900" s="1"/>
    </row>
    <row r="11901" spans="8:9" x14ac:dyDescent="0.2">
      <c r="H11901" s="1"/>
      <c r="I11901" s="1"/>
    </row>
    <row r="11902" spans="8:9" x14ac:dyDescent="0.2">
      <c r="H11902" s="1"/>
      <c r="I11902" s="1"/>
    </row>
    <row r="11903" spans="8:9" x14ac:dyDescent="0.2">
      <c r="H11903" s="1"/>
      <c r="I11903" s="1"/>
    </row>
    <row r="11904" spans="8:9" x14ac:dyDescent="0.2">
      <c r="H11904" s="1"/>
      <c r="I11904" s="1"/>
    </row>
    <row r="11905" spans="8:9" x14ac:dyDescent="0.2">
      <c r="H11905" s="1"/>
      <c r="I11905" s="1"/>
    </row>
    <row r="11906" spans="8:9" x14ac:dyDescent="0.2">
      <c r="H11906" s="1"/>
      <c r="I11906" s="1"/>
    </row>
    <row r="11907" spans="8:9" x14ac:dyDescent="0.2">
      <c r="H11907" s="1"/>
      <c r="I11907" s="1"/>
    </row>
    <row r="11908" spans="8:9" x14ac:dyDescent="0.2">
      <c r="H11908" s="1"/>
      <c r="I11908" s="1"/>
    </row>
    <row r="11909" spans="8:9" x14ac:dyDescent="0.2">
      <c r="H11909" s="1"/>
      <c r="I11909" s="1"/>
    </row>
    <row r="11910" spans="8:9" x14ac:dyDescent="0.2">
      <c r="H11910" s="1"/>
      <c r="I11910" s="1"/>
    </row>
    <row r="11911" spans="8:9" x14ac:dyDescent="0.2">
      <c r="H11911" s="1"/>
      <c r="I11911" s="1"/>
    </row>
    <row r="11912" spans="8:9" x14ac:dyDescent="0.2">
      <c r="H11912" s="1"/>
      <c r="I11912" s="1"/>
    </row>
    <row r="11913" spans="8:9" x14ac:dyDescent="0.2">
      <c r="H11913" s="1"/>
      <c r="I11913" s="1"/>
    </row>
    <row r="11914" spans="8:9" x14ac:dyDescent="0.2">
      <c r="H11914" s="1"/>
      <c r="I11914" s="1"/>
    </row>
    <row r="11915" spans="8:9" x14ac:dyDescent="0.2">
      <c r="H11915" s="1"/>
      <c r="I11915" s="1"/>
    </row>
    <row r="11916" spans="8:9" x14ac:dyDescent="0.2">
      <c r="H11916" s="1"/>
      <c r="I11916" s="1"/>
    </row>
    <row r="11917" spans="8:9" x14ac:dyDescent="0.2">
      <c r="H11917" s="1"/>
      <c r="I11917" s="1"/>
    </row>
    <row r="11918" spans="8:9" x14ac:dyDescent="0.2">
      <c r="H11918" s="1"/>
      <c r="I11918" s="1"/>
    </row>
    <row r="11919" spans="8:9" x14ac:dyDescent="0.2">
      <c r="H11919" s="1"/>
      <c r="I11919" s="1"/>
    </row>
    <row r="11920" spans="8:9" x14ac:dyDescent="0.2">
      <c r="H11920" s="1"/>
      <c r="I11920" s="1"/>
    </row>
    <row r="11921" spans="8:9" x14ac:dyDescent="0.2">
      <c r="H11921" s="1"/>
      <c r="I11921" s="1"/>
    </row>
    <row r="11922" spans="8:9" x14ac:dyDescent="0.2">
      <c r="H11922" s="1"/>
      <c r="I11922" s="1"/>
    </row>
    <row r="11923" spans="8:9" x14ac:dyDescent="0.2">
      <c r="H11923" s="1"/>
      <c r="I11923" s="1"/>
    </row>
    <row r="11924" spans="8:9" x14ac:dyDescent="0.2">
      <c r="H11924" s="1"/>
      <c r="I11924" s="1"/>
    </row>
    <row r="11925" spans="8:9" x14ac:dyDescent="0.2">
      <c r="H11925" s="1"/>
      <c r="I11925" s="1"/>
    </row>
    <row r="11926" spans="8:9" x14ac:dyDescent="0.2">
      <c r="H11926" s="1"/>
      <c r="I11926" s="1"/>
    </row>
    <row r="11927" spans="8:9" x14ac:dyDescent="0.2">
      <c r="H11927" s="1"/>
      <c r="I11927" s="1"/>
    </row>
    <row r="11928" spans="8:9" x14ac:dyDescent="0.2">
      <c r="H11928" s="1"/>
      <c r="I11928" s="1"/>
    </row>
    <row r="11929" spans="8:9" x14ac:dyDescent="0.2">
      <c r="H11929" s="1"/>
      <c r="I11929" s="1"/>
    </row>
    <row r="11930" spans="8:9" x14ac:dyDescent="0.2">
      <c r="H11930" s="1"/>
      <c r="I11930" s="1"/>
    </row>
    <row r="11931" spans="8:9" x14ac:dyDescent="0.2">
      <c r="H11931" s="1"/>
      <c r="I11931" s="1"/>
    </row>
    <row r="11932" spans="8:9" x14ac:dyDescent="0.2">
      <c r="H11932" s="1"/>
      <c r="I11932" s="1"/>
    </row>
    <row r="11933" spans="8:9" x14ac:dyDescent="0.2">
      <c r="H11933" s="1"/>
      <c r="I11933" s="1"/>
    </row>
    <row r="11934" spans="8:9" x14ac:dyDescent="0.2">
      <c r="H11934" s="1"/>
      <c r="I11934" s="1"/>
    </row>
    <row r="11935" spans="8:9" x14ac:dyDescent="0.2">
      <c r="H11935" s="1"/>
      <c r="I11935" s="1"/>
    </row>
    <row r="11936" spans="8:9" x14ac:dyDescent="0.2">
      <c r="H11936" s="1"/>
      <c r="I11936" s="1"/>
    </row>
    <row r="11937" spans="8:9" x14ac:dyDescent="0.2">
      <c r="H11937" s="1"/>
      <c r="I11937" s="1"/>
    </row>
    <row r="11938" spans="8:9" x14ac:dyDescent="0.2">
      <c r="H11938" s="1"/>
      <c r="I11938" s="1"/>
    </row>
    <row r="11939" spans="8:9" x14ac:dyDescent="0.2">
      <c r="H11939" s="1"/>
      <c r="I11939" s="1"/>
    </row>
    <row r="11940" spans="8:9" x14ac:dyDescent="0.2">
      <c r="H11940" s="1"/>
      <c r="I11940" s="1"/>
    </row>
    <row r="11941" spans="8:9" x14ac:dyDescent="0.2">
      <c r="H11941" s="1"/>
      <c r="I11941" s="1"/>
    </row>
    <row r="11942" spans="8:9" x14ac:dyDescent="0.2">
      <c r="H11942" s="1"/>
      <c r="I11942" s="1"/>
    </row>
    <row r="11943" spans="8:9" x14ac:dyDescent="0.2">
      <c r="H11943" s="1"/>
      <c r="I11943" s="1"/>
    </row>
    <row r="11944" spans="8:9" x14ac:dyDescent="0.2">
      <c r="H11944" s="1"/>
      <c r="I11944" s="1"/>
    </row>
    <row r="11945" spans="8:9" x14ac:dyDescent="0.2">
      <c r="H11945" s="1"/>
      <c r="I11945" s="1"/>
    </row>
    <row r="11946" spans="8:9" x14ac:dyDescent="0.2">
      <c r="H11946" s="1"/>
      <c r="I11946" s="1"/>
    </row>
    <row r="11947" spans="8:9" x14ac:dyDescent="0.2">
      <c r="H11947" s="1"/>
      <c r="I11947" s="1"/>
    </row>
    <row r="11948" spans="8:9" x14ac:dyDescent="0.2">
      <c r="H11948" s="1"/>
      <c r="I11948" s="1"/>
    </row>
    <row r="11949" spans="8:9" x14ac:dyDescent="0.2">
      <c r="H11949" s="1"/>
      <c r="I11949" s="1"/>
    </row>
    <row r="11950" spans="8:9" x14ac:dyDescent="0.2">
      <c r="H11950" s="1"/>
      <c r="I11950" s="1"/>
    </row>
    <row r="11951" spans="8:9" x14ac:dyDescent="0.2">
      <c r="H11951" s="1"/>
      <c r="I11951" s="1"/>
    </row>
    <row r="11952" spans="8:9" x14ac:dyDescent="0.2">
      <c r="H11952" s="1"/>
      <c r="I11952" s="1"/>
    </row>
    <row r="11953" spans="8:9" x14ac:dyDescent="0.2">
      <c r="H11953" s="1"/>
      <c r="I11953" s="1"/>
    </row>
    <row r="11954" spans="8:9" x14ac:dyDescent="0.2">
      <c r="H11954" s="1"/>
      <c r="I11954" s="1"/>
    </row>
    <row r="11955" spans="8:9" x14ac:dyDescent="0.2">
      <c r="H11955" s="1"/>
      <c r="I11955" s="1"/>
    </row>
    <row r="11956" spans="8:9" x14ac:dyDescent="0.2">
      <c r="H11956" s="1"/>
      <c r="I11956" s="1"/>
    </row>
    <row r="11957" spans="8:9" x14ac:dyDescent="0.2">
      <c r="H11957" s="1"/>
      <c r="I11957" s="1"/>
    </row>
    <row r="11958" spans="8:9" x14ac:dyDescent="0.2">
      <c r="H11958" s="1"/>
      <c r="I11958" s="1"/>
    </row>
    <row r="11959" spans="8:9" x14ac:dyDescent="0.2">
      <c r="H11959" s="1"/>
      <c r="I11959" s="1"/>
    </row>
    <row r="11960" spans="8:9" x14ac:dyDescent="0.2">
      <c r="H11960" s="1"/>
      <c r="I11960" s="1"/>
    </row>
    <row r="11961" spans="8:9" x14ac:dyDescent="0.2">
      <c r="H11961" s="1"/>
      <c r="I11961" s="1"/>
    </row>
    <row r="11962" spans="8:9" x14ac:dyDescent="0.2">
      <c r="H11962" s="1"/>
      <c r="I11962" s="1"/>
    </row>
    <row r="11963" spans="8:9" x14ac:dyDescent="0.2">
      <c r="H11963" s="1"/>
      <c r="I11963" s="1"/>
    </row>
    <row r="11964" spans="8:9" x14ac:dyDescent="0.2">
      <c r="H11964" s="1"/>
      <c r="I11964" s="1"/>
    </row>
    <row r="11965" spans="8:9" x14ac:dyDescent="0.2">
      <c r="H11965" s="1"/>
      <c r="I11965" s="1"/>
    </row>
    <row r="11966" spans="8:9" x14ac:dyDescent="0.2">
      <c r="H11966" s="1"/>
      <c r="I11966" s="1"/>
    </row>
    <row r="11967" spans="8:9" x14ac:dyDescent="0.2">
      <c r="H11967" s="1"/>
      <c r="I11967" s="1"/>
    </row>
    <row r="11968" spans="8:9" x14ac:dyDescent="0.2">
      <c r="H11968" s="1"/>
      <c r="I11968" s="1"/>
    </row>
    <row r="11969" spans="8:9" x14ac:dyDescent="0.2">
      <c r="H11969" s="1"/>
      <c r="I11969" s="1"/>
    </row>
    <row r="11970" spans="8:9" x14ac:dyDescent="0.2">
      <c r="H11970" s="1"/>
      <c r="I11970" s="1"/>
    </row>
    <row r="11971" spans="8:9" x14ac:dyDescent="0.2">
      <c r="H11971" s="1"/>
      <c r="I11971" s="1"/>
    </row>
    <row r="11972" spans="8:9" x14ac:dyDescent="0.2">
      <c r="H11972" s="1"/>
      <c r="I11972" s="1"/>
    </row>
    <row r="11973" spans="8:9" x14ac:dyDescent="0.2">
      <c r="H11973" s="1"/>
      <c r="I11973" s="1"/>
    </row>
    <row r="11974" spans="8:9" x14ac:dyDescent="0.2">
      <c r="H11974" s="1"/>
      <c r="I11974" s="1"/>
    </row>
    <row r="11975" spans="8:9" x14ac:dyDescent="0.2">
      <c r="H11975" s="1"/>
      <c r="I11975" s="1"/>
    </row>
    <row r="11976" spans="8:9" x14ac:dyDescent="0.2">
      <c r="H11976" s="1"/>
      <c r="I11976" s="1"/>
    </row>
    <row r="11977" spans="8:9" x14ac:dyDescent="0.2">
      <c r="H11977" s="1"/>
      <c r="I11977" s="1"/>
    </row>
    <row r="11978" spans="8:9" x14ac:dyDescent="0.2">
      <c r="H11978" s="1"/>
      <c r="I11978" s="1"/>
    </row>
    <row r="11979" spans="8:9" x14ac:dyDescent="0.2">
      <c r="H11979" s="1"/>
      <c r="I11979" s="1"/>
    </row>
    <row r="11980" spans="8:9" x14ac:dyDescent="0.2">
      <c r="H11980" s="1"/>
      <c r="I11980" s="1"/>
    </row>
    <row r="11981" spans="8:9" x14ac:dyDescent="0.2">
      <c r="H11981" s="1"/>
      <c r="I11981" s="1"/>
    </row>
    <row r="11982" spans="8:9" x14ac:dyDescent="0.2">
      <c r="H11982" s="1"/>
      <c r="I11982" s="1"/>
    </row>
    <row r="11983" spans="8:9" x14ac:dyDescent="0.2">
      <c r="H11983" s="1"/>
      <c r="I11983" s="1"/>
    </row>
    <row r="11984" spans="8:9" x14ac:dyDescent="0.2">
      <c r="H11984" s="1"/>
      <c r="I11984" s="1"/>
    </row>
    <row r="11985" spans="8:9" x14ac:dyDescent="0.2">
      <c r="H11985" s="1"/>
      <c r="I11985" s="1"/>
    </row>
    <row r="11986" spans="8:9" x14ac:dyDescent="0.2">
      <c r="H11986" s="1"/>
      <c r="I11986" s="1"/>
    </row>
    <row r="11987" spans="8:9" x14ac:dyDescent="0.2">
      <c r="H11987" s="1"/>
      <c r="I11987" s="1"/>
    </row>
    <row r="11988" spans="8:9" x14ac:dyDescent="0.2">
      <c r="H11988" s="1"/>
      <c r="I11988" s="1"/>
    </row>
    <row r="11989" spans="8:9" x14ac:dyDescent="0.2">
      <c r="H11989" s="1"/>
      <c r="I11989" s="1"/>
    </row>
    <row r="11990" spans="8:9" x14ac:dyDescent="0.2">
      <c r="H11990" s="1"/>
      <c r="I11990" s="1"/>
    </row>
    <row r="11991" spans="8:9" x14ac:dyDescent="0.2">
      <c r="H11991" s="1"/>
      <c r="I11991" s="1"/>
    </row>
    <row r="11992" spans="8:9" x14ac:dyDescent="0.2">
      <c r="H11992" s="1"/>
      <c r="I11992" s="1"/>
    </row>
    <row r="11993" spans="8:9" x14ac:dyDescent="0.2">
      <c r="H11993" s="1"/>
      <c r="I11993" s="1"/>
    </row>
    <row r="11994" spans="8:9" x14ac:dyDescent="0.2">
      <c r="H11994" s="1"/>
      <c r="I11994" s="1"/>
    </row>
    <row r="11995" spans="8:9" x14ac:dyDescent="0.2">
      <c r="H11995" s="1"/>
      <c r="I11995" s="1"/>
    </row>
    <row r="11996" spans="8:9" x14ac:dyDescent="0.2">
      <c r="H11996" s="1"/>
      <c r="I11996" s="1"/>
    </row>
    <row r="11997" spans="8:9" x14ac:dyDescent="0.2">
      <c r="H11997" s="1"/>
      <c r="I11997" s="1"/>
    </row>
    <row r="11998" spans="8:9" x14ac:dyDescent="0.2">
      <c r="H11998" s="1"/>
      <c r="I11998" s="1"/>
    </row>
    <row r="11999" spans="8:9" x14ac:dyDescent="0.2">
      <c r="H11999" s="1"/>
      <c r="I11999" s="1"/>
    </row>
    <row r="12000" spans="8:9" x14ac:dyDescent="0.2">
      <c r="H12000" s="1"/>
      <c r="I12000" s="1"/>
    </row>
    <row r="12001" spans="8:9" x14ac:dyDescent="0.2">
      <c r="H12001" s="1"/>
      <c r="I12001" s="1"/>
    </row>
    <row r="12002" spans="8:9" x14ac:dyDescent="0.2">
      <c r="H12002" s="1"/>
      <c r="I12002" s="1"/>
    </row>
    <row r="12003" spans="8:9" x14ac:dyDescent="0.2">
      <c r="H12003" s="1"/>
      <c r="I12003" s="1"/>
    </row>
    <row r="12004" spans="8:9" x14ac:dyDescent="0.2">
      <c r="H12004" s="1"/>
      <c r="I12004" s="1"/>
    </row>
    <row r="12005" spans="8:9" x14ac:dyDescent="0.2">
      <c r="H12005" s="1"/>
      <c r="I12005" s="1"/>
    </row>
    <row r="12006" spans="8:9" x14ac:dyDescent="0.2">
      <c r="H12006" s="1"/>
      <c r="I12006" s="1"/>
    </row>
    <row r="12007" spans="8:9" x14ac:dyDescent="0.2">
      <c r="H12007" s="1"/>
      <c r="I12007" s="1"/>
    </row>
    <row r="12008" spans="8:9" x14ac:dyDescent="0.2">
      <c r="H12008" s="1"/>
      <c r="I12008" s="1"/>
    </row>
    <row r="12009" spans="8:9" x14ac:dyDescent="0.2">
      <c r="H12009" s="1"/>
      <c r="I12009" s="1"/>
    </row>
    <row r="12010" spans="8:9" x14ac:dyDescent="0.2">
      <c r="H12010" s="1"/>
      <c r="I12010" s="1"/>
    </row>
    <row r="12011" spans="8:9" x14ac:dyDescent="0.2">
      <c r="H12011" s="1"/>
      <c r="I12011" s="1"/>
    </row>
    <row r="12012" spans="8:9" x14ac:dyDescent="0.2">
      <c r="H12012" s="1"/>
      <c r="I12012" s="1"/>
    </row>
    <row r="12013" spans="8:9" x14ac:dyDescent="0.2">
      <c r="H12013" s="1"/>
      <c r="I12013" s="1"/>
    </row>
    <row r="12014" spans="8:9" x14ac:dyDescent="0.2">
      <c r="H12014" s="1"/>
      <c r="I12014" s="1"/>
    </row>
    <row r="12015" spans="8:9" x14ac:dyDescent="0.2">
      <c r="H12015" s="1"/>
      <c r="I12015" s="1"/>
    </row>
    <row r="12016" spans="8:9" x14ac:dyDescent="0.2">
      <c r="H12016" s="1"/>
      <c r="I12016" s="1"/>
    </row>
    <row r="12017" spans="8:9" x14ac:dyDescent="0.2">
      <c r="H12017" s="1"/>
      <c r="I12017" s="1"/>
    </row>
    <row r="12018" spans="8:9" x14ac:dyDescent="0.2">
      <c r="H12018" s="1"/>
      <c r="I12018" s="1"/>
    </row>
    <row r="12019" spans="8:9" x14ac:dyDescent="0.2">
      <c r="H12019" s="1"/>
      <c r="I12019" s="1"/>
    </row>
    <row r="12020" spans="8:9" x14ac:dyDescent="0.2">
      <c r="H12020" s="1"/>
      <c r="I12020" s="1"/>
    </row>
    <row r="12021" spans="8:9" x14ac:dyDescent="0.2">
      <c r="H12021" s="1"/>
      <c r="I12021" s="1"/>
    </row>
    <row r="12022" spans="8:9" x14ac:dyDescent="0.2">
      <c r="H12022" s="1"/>
      <c r="I12022" s="1"/>
    </row>
    <row r="12023" spans="8:9" x14ac:dyDescent="0.2">
      <c r="H12023" s="1"/>
      <c r="I12023" s="1"/>
    </row>
    <row r="12024" spans="8:9" x14ac:dyDescent="0.2">
      <c r="H12024" s="1"/>
      <c r="I12024" s="1"/>
    </row>
    <row r="12025" spans="8:9" x14ac:dyDescent="0.2">
      <c r="H12025" s="1"/>
      <c r="I12025" s="1"/>
    </row>
    <row r="12026" spans="8:9" x14ac:dyDescent="0.2">
      <c r="H12026" s="1"/>
      <c r="I12026" s="1"/>
    </row>
    <row r="12027" spans="8:9" x14ac:dyDescent="0.2">
      <c r="H12027" s="1"/>
      <c r="I12027" s="1"/>
    </row>
    <row r="12028" spans="8:9" x14ac:dyDescent="0.2">
      <c r="H12028" s="1"/>
      <c r="I12028" s="1"/>
    </row>
    <row r="12029" spans="8:9" x14ac:dyDescent="0.2">
      <c r="H12029" s="1"/>
      <c r="I12029" s="1"/>
    </row>
    <row r="12030" spans="8:9" x14ac:dyDescent="0.2">
      <c r="H12030" s="1"/>
      <c r="I12030" s="1"/>
    </row>
    <row r="12031" spans="8:9" x14ac:dyDescent="0.2">
      <c r="H12031" s="1"/>
      <c r="I12031" s="1"/>
    </row>
    <row r="12032" spans="8:9" x14ac:dyDescent="0.2">
      <c r="H12032" s="1"/>
      <c r="I12032" s="1"/>
    </row>
    <row r="12033" spans="8:9" x14ac:dyDescent="0.2">
      <c r="H12033" s="1"/>
      <c r="I12033" s="1"/>
    </row>
    <row r="12034" spans="8:9" x14ac:dyDescent="0.2">
      <c r="H12034" s="1"/>
      <c r="I12034" s="1"/>
    </row>
    <row r="12035" spans="8:9" x14ac:dyDescent="0.2">
      <c r="H12035" s="1"/>
      <c r="I12035" s="1"/>
    </row>
    <row r="12036" spans="8:9" x14ac:dyDescent="0.2">
      <c r="H12036" s="1"/>
      <c r="I12036" s="1"/>
    </row>
    <row r="12037" spans="8:9" x14ac:dyDescent="0.2">
      <c r="H12037" s="1"/>
      <c r="I12037" s="1"/>
    </row>
    <row r="12038" spans="8:9" x14ac:dyDescent="0.2">
      <c r="H12038" s="1"/>
      <c r="I12038" s="1"/>
    </row>
    <row r="12039" spans="8:9" x14ac:dyDescent="0.2">
      <c r="H12039" s="1"/>
      <c r="I12039" s="1"/>
    </row>
    <row r="12040" spans="8:9" x14ac:dyDescent="0.2">
      <c r="H12040" s="1"/>
      <c r="I12040" s="1"/>
    </row>
    <row r="12041" spans="8:9" x14ac:dyDescent="0.2">
      <c r="H12041" s="1"/>
      <c r="I12041" s="1"/>
    </row>
    <row r="12042" spans="8:9" x14ac:dyDescent="0.2">
      <c r="H12042" s="1"/>
      <c r="I12042" s="1"/>
    </row>
    <row r="12043" spans="8:9" x14ac:dyDescent="0.2">
      <c r="H12043" s="1"/>
      <c r="I12043" s="1"/>
    </row>
    <row r="12044" spans="8:9" x14ac:dyDescent="0.2">
      <c r="H12044" s="1"/>
      <c r="I12044" s="1"/>
    </row>
    <row r="12045" spans="8:9" x14ac:dyDescent="0.2">
      <c r="H12045" s="1"/>
      <c r="I12045" s="1"/>
    </row>
    <row r="12046" spans="8:9" x14ac:dyDescent="0.2">
      <c r="H12046" s="1"/>
      <c r="I12046" s="1"/>
    </row>
    <row r="12047" spans="8:9" x14ac:dyDescent="0.2">
      <c r="H12047" s="1"/>
      <c r="I12047" s="1"/>
    </row>
    <row r="12048" spans="8:9" x14ac:dyDescent="0.2">
      <c r="H12048" s="1"/>
      <c r="I12048" s="1"/>
    </row>
    <row r="12049" spans="8:9" x14ac:dyDescent="0.2">
      <c r="H12049" s="1"/>
      <c r="I12049" s="1"/>
    </row>
    <row r="12050" spans="8:9" x14ac:dyDescent="0.2">
      <c r="H12050" s="1"/>
      <c r="I12050" s="1"/>
    </row>
    <row r="12051" spans="8:9" x14ac:dyDescent="0.2">
      <c r="H12051" s="1"/>
      <c r="I12051" s="1"/>
    </row>
    <row r="12052" spans="8:9" x14ac:dyDescent="0.2">
      <c r="H12052" s="1"/>
      <c r="I12052" s="1"/>
    </row>
    <row r="12053" spans="8:9" x14ac:dyDescent="0.2">
      <c r="H12053" s="1"/>
      <c r="I12053" s="1"/>
    </row>
    <row r="12054" spans="8:9" x14ac:dyDescent="0.2">
      <c r="H12054" s="1"/>
      <c r="I12054" s="1"/>
    </row>
    <row r="12055" spans="8:9" x14ac:dyDescent="0.2">
      <c r="H12055" s="1"/>
      <c r="I12055" s="1"/>
    </row>
    <row r="12056" spans="8:9" x14ac:dyDescent="0.2">
      <c r="H12056" s="1"/>
      <c r="I12056" s="1"/>
    </row>
    <row r="12057" spans="8:9" x14ac:dyDescent="0.2">
      <c r="H12057" s="1"/>
      <c r="I12057" s="1"/>
    </row>
    <row r="12058" spans="8:9" x14ac:dyDescent="0.2">
      <c r="H12058" s="1"/>
      <c r="I12058" s="1"/>
    </row>
    <row r="12059" spans="8:9" x14ac:dyDescent="0.2">
      <c r="H12059" s="1"/>
      <c r="I12059" s="1"/>
    </row>
    <row r="12060" spans="8:9" x14ac:dyDescent="0.2">
      <c r="H12060" s="1"/>
      <c r="I12060" s="1"/>
    </row>
    <row r="12061" spans="8:9" x14ac:dyDescent="0.2">
      <c r="H12061" s="1"/>
      <c r="I12061" s="1"/>
    </row>
    <row r="12062" spans="8:9" x14ac:dyDescent="0.2">
      <c r="H12062" s="1"/>
      <c r="I12062" s="1"/>
    </row>
    <row r="12063" spans="8:9" x14ac:dyDescent="0.2">
      <c r="H12063" s="1"/>
      <c r="I12063" s="1"/>
    </row>
    <row r="12064" spans="8:9" x14ac:dyDescent="0.2">
      <c r="H12064" s="1"/>
      <c r="I12064" s="1"/>
    </row>
    <row r="12065" spans="8:9" x14ac:dyDescent="0.2">
      <c r="H12065" s="1"/>
      <c r="I12065" s="1"/>
    </row>
    <row r="12066" spans="8:9" x14ac:dyDescent="0.2">
      <c r="H12066" s="1"/>
      <c r="I12066" s="1"/>
    </row>
    <row r="12067" spans="8:9" x14ac:dyDescent="0.2">
      <c r="H12067" s="1"/>
      <c r="I12067" s="1"/>
    </row>
    <row r="12068" spans="8:9" x14ac:dyDescent="0.2">
      <c r="H12068" s="1"/>
      <c r="I12068" s="1"/>
    </row>
    <row r="12069" spans="8:9" x14ac:dyDescent="0.2">
      <c r="H12069" s="1"/>
      <c r="I12069" s="1"/>
    </row>
    <row r="12070" spans="8:9" x14ac:dyDescent="0.2">
      <c r="H12070" s="1"/>
      <c r="I12070" s="1"/>
    </row>
    <row r="12071" spans="8:9" x14ac:dyDescent="0.2">
      <c r="H12071" s="1"/>
      <c r="I12071" s="1"/>
    </row>
    <row r="12072" spans="8:9" x14ac:dyDescent="0.2">
      <c r="H12072" s="1"/>
      <c r="I12072" s="1"/>
    </row>
    <row r="12073" spans="8:9" x14ac:dyDescent="0.2">
      <c r="H12073" s="1"/>
      <c r="I12073" s="1"/>
    </row>
    <row r="12074" spans="8:9" x14ac:dyDescent="0.2">
      <c r="H12074" s="1"/>
      <c r="I12074" s="1"/>
    </row>
    <row r="12075" spans="8:9" x14ac:dyDescent="0.2">
      <c r="H12075" s="1"/>
      <c r="I12075" s="1"/>
    </row>
    <row r="12076" spans="8:9" x14ac:dyDescent="0.2">
      <c r="H12076" s="1"/>
      <c r="I12076" s="1"/>
    </row>
    <row r="12077" spans="8:9" x14ac:dyDescent="0.2">
      <c r="H12077" s="1"/>
      <c r="I12077" s="1"/>
    </row>
    <row r="12078" spans="8:9" x14ac:dyDescent="0.2">
      <c r="H12078" s="1"/>
      <c r="I12078" s="1"/>
    </row>
    <row r="12079" spans="8:9" x14ac:dyDescent="0.2">
      <c r="H12079" s="1"/>
      <c r="I12079" s="1"/>
    </row>
    <row r="12080" spans="8:9" x14ac:dyDescent="0.2">
      <c r="H12080" s="1"/>
      <c r="I12080" s="1"/>
    </row>
    <row r="12081" spans="8:9" x14ac:dyDescent="0.2">
      <c r="H12081" s="1"/>
      <c r="I12081" s="1"/>
    </row>
    <row r="12082" spans="8:9" x14ac:dyDescent="0.2">
      <c r="H12082" s="1"/>
      <c r="I12082" s="1"/>
    </row>
    <row r="12083" spans="8:9" x14ac:dyDescent="0.2">
      <c r="H12083" s="1"/>
      <c r="I12083" s="1"/>
    </row>
    <row r="12084" spans="8:9" x14ac:dyDescent="0.2">
      <c r="H12084" s="1"/>
      <c r="I12084" s="1"/>
    </row>
    <row r="12085" spans="8:9" x14ac:dyDescent="0.2">
      <c r="H12085" s="1"/>
      <c r="I12085" s="1"/>
    </row>
    <row r="12086" spans="8:9" x14ac:dyDescent="0.2">
      <c r="H12086" s="1"/>
      <c r="I12086" s="1"/>
    </row>
    <row r="12087" spans="8:9" x14ac:dyDescent="0.2">
      <c r="H12087" s="1"/>
      <c r="I12087" s="1"/>
    </row>
    <row r="12088" spans="8:9" x14ac:dyDescent="0.2">
      <c r="H12088" s="1"/>
      <c r="I12088" s="1"/>
    </row>
    <row r="12089" spans="8:9" x14ac:dyDescent="0.2">
      <c r="H12089" s="1"/>
      <c r="I12089" s="1"/>
    </row>
    <row r="12090" spans="8:9" x14ac:dyDescent="0.2">
      <c r="H12090" s="1"/>
      <c r="I12090" s="1"/>
    </row>
    <row r="12091" spans="8:9" x14ac:dyDescent="0.2">
      <c r="H12091" s="1"/>
      <c r="I12091" s="1"/>
    </row>
    <row r="12092" spans="8:9" x14ac:dyDescent="0.2">
      <c r="H12092" s="1"/>
      <c r="I12092" s="1"/>
    </row>
    <row r="12093" spans="8:9" x14ac:dyDescent="0.2">
      <c r="H12093" s="1"/>
      <c r="I12093" s="1"/>
    </row>
    <row r="12094" spans="8:9" x14ac:dyDescent="0.2">
      <c r="H12094" s="1"/>
      <c r="I12094" s="1"/>
    </row>
    <row r="12095" spans="8:9" x14ac:dyDescent="0.2">
      <c r="H12095" s="1"/>
      <c r="I12095" s="1"/>
    </row>
    <row r="12096" spans="8:9" x14ac:dyDescent="0.2">
      <c r="H12096" s="1"/>
      <c r="I12096" s="1"/>
    </row>
    <row r="12097" spans="8:9" x14ac:dyDescent="0.2">
      <c r="H12097" s="1"/>
      <c r="I12097" s="1"/>
    </row>
    <row r="12098" spans="8:9" x14ac:dyDescent="0.2">
      <c r="H12098" s="1"/>
      <c r="I12098" s="1"/>
    </row>
    <row r="12099" spans="8:9" x14ac:dyDescent="0.2">
      <c r="H12099" s="1"/>
      <c r="I12099" s="1"/>
    </row>
    <row r="12100" spans="8:9" x14ac:dyDescent="0.2">
      <c r="H12100" s="1"/>
      <c r="I12100" s="1"/>
    </row>
    <row r="12101" spans="8:9" x14ac:dyDescent="0.2">
      <c r="H12101" s="1"/>
      <c r="I12101" s="1"/>
    </row>
    <row r="12102" spans="8:9" x14ac:dyDescent="0.2">
      <c r="H12102" s="1"/>
      <c r="I12102" s="1"/>
    </row>
    <row r="12103" spans="8:9" x14ac:dyDescent="0.2">
      <c r="H12103" s="1"/>
      <c r="I12103" s="1"/>
    </row>
    <row r="12104" spans="8:9" x14ac:dyDescent="0.2">
      <c r="H12104" s="1"/>
      <c r="I12104" s="1"/>
    </row>
    <row r="12105" spans="8:9" x14ac:dyDescent="0.2">
      <c r="H12105" s="1"/>
      <c r="I12105" s="1"/>
    </row>
    <row r="12106" spans="8:9" x14ac:dyDescent="0.2">
      <c r="H12106" s="1"/>
      <c r="I12106" s="1"/>
    </row>
    <row r="12107" spans="8:9" x14ac:dyDescent="0.2">
      <c r="H12107" s="1"/>
      <c r="I12107" s="1"/>
    </row>
    <row r="12108" spans="8:9" x14ac:dyDescent="0.2">
      <c r="H12108" s="1"/>
      <c r="I12108" s="1"/>
    </row>
    <row r="12109" spans="8:9" x14ac:dyDescent="0.2">
      <c r="H12109" s="1"/>
      <c r="I12109" s="1"/>
    </row>
    <row r="12110" spans="8:9" x14ac:dyDescent="0.2">
      <c r="H12110" s="1"/>
      <c r="I12110" s="1"/>
    </row>
    <row r="12111" spans="8:9" x14ac:dyDescent="0.2">
      <c r="H12111" s="1"/>
      <c r="I12111" s="1"/>
    </row>
    <row r="12112" spans="8:9" x14ac:dyDescent="0.2">
      <c r="H12112" s="1"/>
      <c r="I12112" s="1"/>
    </row>
    <row r="12113" spans="8:9" x14ac:dyDescent="0.2">
      <c r="H12113" s="1"/>
      <c r="I12113" s="1"/>
    </row>
    <row r="12114" spans="8:9" x14ac:dyDescent="0.2">
      <c r="H12114" s="1"/>
      <c r="I12114" s="1"/>
    </row>
    <row r="12115" spans="8:9" x14ac:dyDescent="0.2">
      <c r="H12115" s="1"/>
      <c r="I12115" s="1"/>
    </row>
    <row r="12116" spans="8:9" x14ac:dyDescent="0.2">
      <c r="H12116" s="1"/>
      <c r="I12116" s="1"/>
    </row>
    <row r="12117" spans="8:9" x14ac:dyDescent="0.2">
      <c r="H12117" s="1"/>
      <c r="I12117" s="1"/>
    </row>
    <row r="12118" spans="8:9" x14ac:dyDescent="0.2">
      <c r="H12118" s="1"/>
      <c r="I12118" s="1"/>
    </row>
    <row r="12119" spans="8:9" x14ac:dyDescent="0.2">
      <c r="H12119" s="1"/>
      <c r="I12119" s="1"/>
    </row>
    <row r="12120" spans="8:9" x14ac:dyDescent="0.2">
      <c r="H12120" s="1"/>
      <c r="I12120" s="1"/>
    </row>
    <row r="12121" spans="8:9" x14ac:dyDescent="0.2">
      <c r="H12121" s="1"/>
      <c r="I12121" s="1"/>
    </row>
    <row r="12122" spans="8:9" x14ac:dyDescent="0.2">
      <c r="H12122" s="1"/>
      <c r="I12122" s="1"/>
    </row>
    <row r="12123" spans="8:9" x14ac:dyDescent="0.2">
      <c r="H12123" s="1"/>
      <c r="I12123" s="1"/>
    </row>
    <row r="12124" spans="8:9" x14ac:dyDescent="0.2">
      <c r="H12124" s="1"/>
      <c r="I12124" s="1"/>
    </row>
    <row r="12125" spans="8:9" x14ac:dyDescent="0.2">
      <c r="H12125" s="1"/>
      <c r="I12125" s="1"/>
    </row>
    <row r="12126" spans="8:9" x14ac:dyDescent="0.2">
      <c r="H12126" s="1"/>
      <c r="I12126" s="1"/>
    </row>
    <row r="12127" spans="8:9" x14ac:dyDescent="0.2">
      <c r="H12127" s="1"/>
      <c r="I12127" s="1"/>
    </row>
    <row r="12128" spans="8:9" x14ac:dyDescent="0.2">
      <c r="H12128" s="1"/>
      <c r="I12128" s="1"/>
    </row>
    <row r="12129" spans="8:9" x14ac:dyDescent="0.2">
      <c r="H12129" s="1"/>
      <c r="I12129" s="1"/>
    </row>
    <row r="12130" spans="8:9" x14ac:dyDescent="0.2">
      <c r="H12130" s="1"/>
      <c r="I12130" s="1"/>
    </row>
    <row r="12131" spans="8:9" x14ac:dyDescent="0.2">
      <c r="H12131" s="1"/>
      <c r="I12131" s="1"/>
    </row>
    <row r="12132" spans="8:9" x14ac:dyDescent="0.2">
      <c r="H12132" s="1"/>
      <c r="I12132" s="1"/>
    </row>
    <row r="12133" spans="8:9" x14ac:dyDescent="0.2">
      <c r="H12133" s="1"/>
      <c r="I12133" s="1"/>
    </row>
    <row r="12134" spans="8:9" x14ac:dyDescent="0.2">
      <c r="H12134" s="1"/>
      <c r="I12134" s="1"/>
    </row>
    <row r="12135" spans="8:9" x14ac:dyDescent="0.2">
      <c r="H12135" s="1"/>
      <c r="I12135" s="1"/>
    </row>
    <row r="12136" spans="8:9" x14ac:dyDescent="0.2">
      <c r="H12136" s="1"/>
      <c r="I12136" s="1"/>
    </row>
    <row r="12137" spans="8:9" x14ac:dyDescent="0.2">
      <c r="H12137" s="1"/>
      <c r="I12137" s="1"/>
    </row>
    <row r="12138" spans="8:9" x14ac:dyDescent="0.2">
      <c r="H12138" s="1"/>
      <c r="I12138" s="1"/>
    </row>
    <row r="12139" spans="8:9" x14ac:dyDescent="0.2">
      <c r="H12139" s="1"/>
      <c r="I12139" s="1"/>
    </row>
    <row r="12140" spans="8:9" x14ac:dyDescent="0.2">
      <c r="H12140" s="1"/>
      <c r="I12140" s="1"/>
    </row>
    <row r="12141" spans="8:9" x14ac:dyDescent="0.2">
      <c r="H12141" s="1"/>
      <c r="I12141" s="1"/>
    </row>
    <row r="12142" spans="8:9" x14ac:dyDescent="0.2">
      <c r="H12142" s="1"/>
      <c r="I12142" s="1"/>
    </row>
    <row r="12143" spans="8:9" x14ac:dyDescent="0.2">
      <c r="H12143" s="1"/>
      <c r="I12143" s="1"/>
    </row>
    <row r="12144" spans="8:9" x14ac:dyDescent="0.2">
      <c r="H12144" s="1"/>
      <c r="I12144" s="1"/>
    </row>
    <row r="12145" spans="8:9" x14ac:dyDescent="0.2">
      <c r="H12145" s="1"/>
      <c r="I12145" s="1"/>
    </row>
    <row r="12146" spans="8:9" x14ac:dyDescent="0.2">
      <c r="H12146" s="1"/>
      <c r="I12146" s="1"/>
    </row>
    <row r="12147" spans="8:9" x14ac:dyDescent="0.2">
      <c r="H12147" s="1"/>
      <c r="I12147" s="1"/>
    </row>
    <row r="12148" spans="8:9" x14ac:dyDescent="0.2">
      <c r="H12148" s="1"/>
      <c r="I12148" s="1"/>
    </row>
    <row r="12149" spans="8:9" x14ac:dyDescent="0.2">
      <c r="H12149" s="1"/>
      <c r="I12149" s="1"/>
    </row>
    <row r="12150" spans="8:9" x14ac:dyDescent="0.2">
      <c r="H12150" s="1"/>
      <c r="I12150" s="1"/>
    </row>
    <row r="12151" spans="8:9" x14ac:dyDescent="0.2">
      <c r="H12151" s="1"/>
      <c r="I12151" s="1"/>
    </row>
    <row r="12152" spans="8:9" x14ac:dyDescent="0.2">
      <c r="H12152" s="1"/>
      <c r="I12152" s="1"/>
    </row>
    <row r="12153" spans="8:9" x14ac:dyDescent="0.2">
      <c r="H12153" s="1"/>
      <c r="I12153" s="1"/>
    </row>
    <row r="12154" spans="8:9" x14ac:dyDescent="0.2">
      <c r="H12154" s="1"/>
      <c r="I12154" s="1"/>
    </row>
    <row r="12155" spans="8:9" x14ac:dyDescent="0.2">
      <c r="H12155" s="1"/>
      <c r="I12155" s="1"/>
    </row>
    <row r="12156" spans="8:9" x14ac:dyDescent="0.2">
      <c r="H12156" s="1"/>
      <c r="I12156" s="1"/>
    </row>
    <row r="12157" spans="8:9" x14ac:dyDescent="0.2">
      <c r="H12157" s="1"/>
      <c r="I12157" s="1"/>
    </row>
    <row r="12158" spans="8:9" x14ac:dyDescent="0.2">
      <c r="H12158" s="1"/>
      <c r="I12158" s="1"/>
    </row>
    <row r="12159" spans="8:9" x14ac:dyDescent="0.2">
      <c r="H12159" s="1"/>
      <c r="I12159" s="1"/>
    </row>
    <row r="12160" spans="8:9" x14ac:dyDescent="0.2">
      <c r="H12160" s="1"/>
      <c r="I12160" s="1"/>
    </row>
    <row r="12161" spans="8:9" x14ac:dyDescent="0.2">
      <c r="H12161" s="1"/>
      <c r="I12161" s="1"/>
    </row>
    <row r="12162" spans="8:9" x14ac:dyDescent="0.2">
      <c r="H12162" s="1"/>
      <c r="I12162" s="1"/>
    </row>
    <row r="12163" spans="8:9" x14ac:dyDescent="0.2">
      <c r="H12163" s="1"/>
      <c r="I12163" s="1"/>
    </row>
    <row r="12164" spans="8:9" x14ac:dyDescent="0.2">
      <c r="H12164" s="1"/>
      <c r="I12164" s="1"/>
    </row>
    <row r="12165" spans="8:9" x14ac:dyDescent="0.2">
      <c r="H12165" s="1"/>
      <c r="I12165" s="1"/>
    </row>
    <row r="12166" spans="8:9" x14ac:dyDescent="0.2">
      <c r="H12166" s="1"/>
      <c r="I12166" s="1"/>
    </row>
    <row r="12167" spans="8:9" x14ac:dyDescent="0.2">
      <c r="H12167" s="1"/>
      <c r="I12167" s="1"/>
    </row>
    <row r="12168" spans="8:9" x14ac:dyDescent="0.2">
      <c r="H12168" s="1"/>
      <c r="I12168" s="1"/>
    </row>
    <row r="12169" spans="8:9" x14ac:dyDescent="0.2">
      <c r="H12169" s="1"/>
      <c r="I12169" s="1"/>
    </row>
    <row r="12170" spans="8:9" x14ac:dyDescent="0.2">
      <c r="H12170" s="1"/>
      <c r="I12170" s="1"/>
    </row>
    <row r="12171" spans="8:9" x14ac:dyDescent="0.2">
      <c r="H12171" s="1"/>
      <c r="I12171" s="1"/>
    </row>
    <row r="12172" spans="8:9" x14ac:dyDescent="0.2">
      <c r="H12172" s="1"/>
      <c r="I12172" s="1"/>
    </row>
    <row r="12173" spans="8:9" x14ac:dyDescent="0.2">
      <c r="H12173" s="1"/>
      <c r="I12173" s="1"/>
    </row>
    <row r="12174" spans="8:9" x14ac:dyDescent="0.2">
      <c r="H12174" s="1"/>
      <c r="I12174" s="1"/>
    </row>
    <row r="12175" spans="8:9" x14ac:dyDescent="0.2">
      <c r="H12175" s="1"/>
      <c r="I12175" s="1"/>
    </row>
    <row r="12176" spans="8:9" x14ac:dyDescent="0.2">
      <c r="H12176" s="1"/>
      <c r="I12176" s="1"/>
    </row>
    <row r="12177" spans="8:9" x14ac:dyDescent="0.2">
      <c r="H12177" s="1"/>
      <c r="I12177" s="1"/>
    </row>
    <row r="12178" spans="8:9" x14ac:dyDescent="0.2">
      <c r="H12178" s="1"/>
      <c r="I12178" s="1"/>
    </row>
    <row r="12179" spans="8:9" x14ac:dyDescent="0.2">
      <c r="H12179" s="1"/>
      <c r="I12179" s="1"/>
    </row>
    <row r="12180" spans="8:9" x14ac:dyDescent="0.2">
      <c r="H12180" s="1"/>
      <c r="I12180" s="1"/>
    </row>
    <row r="12181" spans="8:9" x14ac:dyDescent="0.2">
      <c r="H12181" s="1"/>
      <c r="I12181" s="1"/>
    </row>
    <row r="12182" spans="8:9" x14ac:dyDescent="0.2">
      <c r="H12182" s="1"/>
      <c r="I12182" s="1"/>
    </row>
    <row r="12183" spans="8:9" x14ac:dyDescent="0.2">
      <c r="H12183" s="1"/>
      <c r="I12183" s="1"/>
    </row>
    <row r="12184" spans="8:9" x14ac:dyDescent="0.2">
      <c r="H12184" s="1"/>
      <c r="I12184" s="1"/>
    </row>
    <row r="12185" spans="8:9" x14ac:dyDescent="0.2">
      <c r="H12185" s="1"/>
      <c r="I12185" s="1"/>
    </row>
    <row r="12186" spans="8:9" x14ac:dyDescent="0.2">
      <c r="H12186" s="1"/>
      <c r="I12186" s="1"/>
    </row>
    <row r="12187" spans="8:9" x14ac:dyDescent="0.2">
      <c r="H12187" s="1"/>
      <c r="I12187" s="1"/>
    </row>
    <row r="12188" spans="8:9" x14ac:dyDescent="0.2">
      <c r="H12188" s="1"/>
      <c r="I12188" s="1"/>
    </row>
    <row r="12189" spans="8:9" x14ac:dyDescent="0.2">
      <c r="H12189" s="1"/>
      <c r="I12189" s="1"/>
    </row>
    <row r="12190" spans="8:9" x14ac:dyDescent="0.2">
      <c r="H12190" s="1"/>
      <c r="I12190" s="1"/>
    </row>
    <row r="12191" spans="8:9" x14ac:dyDescent="0.2">
      <c r="H12191" s="1"/>
      <c r="I12191" s="1"/>
    </row>
    <row r="12192" spans="8:9" x14ac:dyDescent="0.2">
      <c r="H12192" s="1"/>
      <c r="I12192" s="1"/>
    </row>
    <row r="12193" spans="8:9" x14ac:dyDescent="0.2">
      <c r="H12193" s="1"/>
      <c r="I12193" s="1"/>
    </row>
    <row r="12194" spans="8:9" x14ac:dyDescent="0.2">
      <c r="H12194" s="1"/>
      <c r="I12194" s="1"/>
    </row>
    <row r="12195" spans="8:9" x14ac:dyDescent="0.2">
      <c r="H12195" s="1"/>
      <c r="I12195" s="1"/>
    </row>
    <row r="12196" spans="8:9" x14ac:dyDescent="0.2">
      <c r="H12196" s="1"/>
      <c r="I12196" s="1"/>
    </row>
    <row r="12197" spans="8:9" x14ac:dyDescent="0.2">
      <c r="H12197" s="1"/>
      <c r="I12197" s="1"/>
    </row>
    <row r="12198" spans="8:9" x14ac:dyDescent="0.2">
      <c r="H12198" s="1"/>
      <c r="I12198" s="1"/>
    </row>
    <row r="12199" spans="8:9" x14ac:dyDescent="0.2">
      <c r="H12199" s="1"/>
      <c r="I12199" s="1"/>
    </row>
    <row r="12200" spans="8:9" x14ac:dyDescent="0.2">
      <c r="H12200" s="1"/>
      <c r="I12200" s="1"/>
    </row>
    <row r="12201" spans="8:9" x14ac:dyDescent="0.2">
      <c r="H12201" s="1"/>
      <c r="I12201" s="1"/>
    </row>
    <row r="12202" spans="8:9" x14ac:dyDescent="0.2">
      <c r="H12202" s="1"/>
      <c r="I12202" s="1"/>
    </row>
    <row r="12203" spans="8:9" x14ac:dyDescent="0.2">
      <c r="H12203" s="1"/>
      <c r="I12203" s="1"/>
    </row>
    <row r="12204" spans="8:9" x14ac:dyDescent="0.2">
      <c r="H12204" s="1"/>
      <c r="I12204" s="1"/>
    </row>
    <row r="12205" spans="8:9" x14ac:dyDescent="0.2">
      <c r="H12205" s="1"/>
      <c r="I12205" s="1"/>
    </row>
    <row r="12206" spans="8:9" x14ac:dyDescent="0.2">
      <c r="H12206" s="1"/>
      <c r="I12206" s="1"/>
    </row>
    <row r="12207" spans="8:9" x14ac:dyDescent="0.2">
      <c r="H12207" s="1"/>
      <c r="I12207" s="1"/>
    </row>
    <row r="12208" spans="8:9" x14ac:dyDescent="0.2">
      <c r="H12208" s="1"/>
      <c r="I12208" s="1"/>
    </row>
    <row r="12209" spans="8:9" x14ac:dyDescent="0.2">
      <c r="H12209" s="1"/>
      <c r="I12209" s="1"/>
    </row>
    <row r="12210" spans="8:9" x14ac:dyDescent="0.2">
      <c r="H12210" s="1"/>
      <c r="I12210" s="1"/>
    </row>
    <row r="12211" spans="8:9" x14ac:dyDescent="0.2">
      <c r="H12211" s="1"/>
      <c r="I12211" s="1"/>
    </row>
    <row r="12212" spans="8:9" x14ac:dyDescent="0.2">
      <c r="H12212" s="1"/>
      <c r="I12212" s="1"/>
    </row>
    <row r="12213" spans="8:9" x14ac:dyDescent="0.2">
      <c r="H12213" s="1"/>
      <c r="I12213" s="1"/>
    </row>
    <row r="12214" spans="8:9" x14ac:dyDescent="0.2">
      <c r="H12214" s="1"/>
      <c r="I12214" s="1"/>
    </row>
    <row r="12215" spans="8:9" x14ac:dyDescent="0.2">
      <c r="H12215" s="1"/>
      <c r="I12215" s="1"/>
    </row>
    <row r="12216" spans="8:9" x14ac:dyDescent="0.2">
      <c r="H12216" s="1"/>
      <c r="I12216" s="1"/>
    </row>
    <row r="12217" spans="8:9" x14ac:dyDescent="0.2">
      <c r="H12217" s="1"/>
      <c r="I12217" s="1"/>
    </row>
    <row r="12218" spans="8:9" x14ac:dyDescent="0.2">
      <c r="H12218" s="1"/>
      <c r="I12218" s="1"/>
    </row>
    <row r="12219" spans="8:9" x14ac:dyDescent="0.2">
      <c r="H12219" s="1"/>
      <c r="I12219" s="1"/>
    </row>
    <row r="12220" spans="8:9" x14ac:dyDescent="0.2">
      <c r="H12220" s="1"/>
      <c r="I12220" s="1"/>
    </row>
    <row r="12221" spans="8:9" x14ac:dyDescent="0.2">
      <c r="H12221" s="1"/>
      <c r="I12221" s="1"/>
    </row>
    <row r="12222" spans="8:9" x14ac:dyDescent="0.2">
      <c r="H12222" s="1"/>
      <c r="I12222" s="1"/>
    </row>
    <row r="12223" spans="8:9" x14ac:dyDescent="0.2">
      <c r="H12223" s="1"/>
      <c r="I12223" s="1"/>
    </row>
    <row r="12224" spans="8:9" x14ac:dyDescent="0.2">
      <c r="H12224" s="1"/>
      <c r="I12224" s="1"/>
    </row>
    <row r="12225" spans="8:9" x14ac:dyDescent="0.2">
      <c r="H12225" s="1"/>
      <c r="I12225" s="1"/>
    </row>
    <row r="12226" spans="8:9" x14ac:dyDescent="0.2">
      <c r="H12226" s="1"/>
      <c r="I12226" s="1"/>
    </row>
    <row r="12227" spans="8:9" x14ac:dyDescent="0.2">
      <c r="H12227" s="1"/>
      <c r="I12227" s="1"/>
    </row>
    <row r="12228" spans="8:9" x14ac:dyDescent="0.2">
      <c r="H12228" s="1"/>
      <c r="I12228" s="1"/>
    </row>
    <row r="12229" spans="8:9" x14ac:dyDescent="0.2">
      <c r="H12229" s="1"/>
      <c r="I12229" s="1"/>
    </row>
    <row r="12230" spans="8:9" x14ac:dyDescent="0.2">
      <c r="H12230" s="1"/>
      <c r="I12230" s="1"/>
    </row>
    <row r="12231" spans="8:9" x14ac:dyDescent="0.2">
      <c r="H12231" s="1"/>
      <c r="I12231" s="1"/>
    </row>
    <row r="12232" spans="8:9" x14ac:dyDescent="0.2">
      <c r="H12232" s="1"/>
      <c r="I12232" s="1"/>
    </row>
    <row r="12233" spans="8:9" x14ac:dyDescent="0.2">
      <c r="H12233" s="1"/>
      <c r="I12233" s="1"/>
    </row>
    <row r="12234" spans="8:9" x14ac:dyDescent="0.2">
      <c r="H12234" s="1"/>
      <c r="I12234" s="1"/>
    </row>
    <row r="12235" spans="8:9" x14ac:dyDescent="0.2">
      <c r="H12235" s="1"/>
      <c r="I12235" s="1"/>
    </row>
    <row r="12236" spans="8:9" x14ac:dyDescent="0.2">
      <c r="H12236" s="1"/>
      <c r="I12236" s="1"/>
    </row>
    <row r="12237" spans="8:9" x14ac:dyDescent="0.2">
      <c r="H12237" s="1"/>
      <c r="I12237" s="1"/>
    </row>
    <row r="12238" spans="8:9" x14ac:dyDescent="0.2">
      <c r="H12238" s="1"/>
      <c r="I12238" s="1"/>
    </row>
    <row r="12239" spans="8:9" x14ac:dyDescent="0.2">
      <c r="H12239" s="1"/>
      <c r="I12239" s="1"/>
    </row>
    <row r="12240" spans="8:9" x14ac:dyDescent="0.2">
      <c r="H12240" s="1"/>
      <c r="I12240" s="1"/>
    </row>
    <row r="12241" spans="8:9" x14ac:dyDescent="0.2">
      <c r="H12241" s="1"/>
      <c r="I12241" s="1"/>
    </row>
    <row r="12242" spans="8:9" x14ac:dyDescent="0.2">
      <c r="H12242" s="1"/>
      <c r="I12242" s="1"/>
    </row>
    <row r="12243" spans="8:9" x14ac:dyDescent="0.2">
      <c r="H12243" s="1"/>
      <c r="I12243" s="1"/>
    </row>
    <row r="12244" spans="8:9" x14ac:dyDescent="0.2">
      <c r="H12244" s="1"/>
      <c r="I12244" s="1"/>
    </row>
    <row r="12245" spans="8:9" x14ac:dyDescent="0.2">
      <c r="H12245" s="1"/>
      <c r="I12245" s="1"/>
    </row>
    <row r="12246" spans="8:9" x14ac:dyDescent="0.2">
      <c r="H12246" s="1"/>
      <c r="I12246" s="1"/>
    </row>
    <row r="12247" spans="8:9" x14ac:dyDescent="0.2">
      <c r="H12247" s="1"/>
      <c r="I12247" s="1"/>
    </row>
    <row r="12248" spans="8:9" x14ac:dyDescent="0.2">
      <c r="H12248" s="1"/>
      <c r="I12248" s="1"/>
    </row>
    <row r="12249" spans="8:9" x14ac:dyDescent="0.2">
      <c r="H12249" s="1"/>
      <c r="I12249" s="1"/>
    </row>
    <row r="12250" spans="8:9" x14ac:dyDescent="0.2">
      <c r="H12250" s="1"/>
      <c r="I12250" s="1"/>
    </row>
    <row r="12251" spans="8:9" x14ac:dyDescent="0.2">
      <c r="H12251" s="1"/>
      <c r="I12251" s="1"/>
    </row>
    <row r="12252" spans="8:9" x14ac:dyDescent="0.2">
      <c r="H12252" s="1"/>
      <c r="I12252" s="1"/>
    </row>
    <row r="12253" spans="8:9" x14ac:dyDescent="0.2">
      <c r="H12253" s="1"/>
      <c r="I12253" s="1"/>
    </row>
    <row r="12254" spans="8:9" x14ac:dyDescent="0.2">
      <c r="H12254" s="1"/>
      <c r="I12254" s="1"/>
    </row>
    <row r="12255" spans="8:9" x14ac:dyDescent="0.2">
      <c r="H12255" s="1"/>
      <c r="I12255" s="1"/>
    </row>
    <row r="12256" spans="8:9" x14ac:dyDescent="0.2">
      <c r="H12256" s="1"/>
      <c r="I12256" s="1"/>
    </row>
    <row r="12257" spans="8:9" x14ac:dyDescent="0.2">
      <c r="H12257" s="1"/>
      <c r="I12257" s="1"/>
    </row>
    <row r="12258" spans="8:9" x14ac:dyDescent="0.2">
      <c r="H12258" s="1"/>
      <c r="I12258" s="1"/>
    </row>
    <row r="12259" spans="8:9" x14ac:dyDescent="0.2">
      <c r="H12259" s="1"/>
      <c r="I12259" s="1"/>
    </row>
    <row r="12260" spans="8:9" x14ac:dyDescent="0.2">
      <c r="H12260" s="1"/>
      <c r="I12260" s="1"/>
    </row>
    <row r="12261" spans="8:9" x14ac:dyDescent="0.2">
      <c r="H12261" s="1"/>
      <c r="I12261" s="1"/>
    </row>
    <row r="12262" spans="8:9" x14ac:dyDescent="0.2">
      <c r="H12262" s="1"/>
      <c r="I12262" s="1"/>
    </row>
    <row r="12263" spans="8:9" x14ac:dyDescent="0.2">
      <c r="H12263" s="1"/>
      <c r="I12263" s="1"/>
    </row>
    <row r="12264" spans="8:9" x14ac:dyDescent="0.2">
      <c r="H12264" s="1"/>
      <c r="I12264" s="1"/>
    </row>
    <row r="12265" spans="8:9" x14ac:dyDescent="0.2">
      <c r="H12265" s="1"/>
      <c r="I12265" s="1"/>
    </row>
    <row r="12266" spans="8:9" x14ac:dyDescent="0.2">
      <c r="H12266" s="1"/>
      <c r="I12266" s="1"/>
    </row>
    <row r="12267" spans="8:9" x14ac:dyDescent="0.2">
      <c r="H12267" s="1"/>
      <c r="I12267" s="1"/>
    </row>
    <row r="12268" spans="8:9" x14ac:dyDescent="0.2">
      <c r="H12268" s="1"/>
      <c r="I12268" s="1"/>
    </row>
    <row r="12269" spans="8:9" x14ac:dyDescent="0.2">
      <c r="H12269" s="1"/>
      <c r="I12269" s="1"/>
    </row>
    <row r="12270" spans="8:9" x14ac:dyDescent="0.2">
      <c r="H12270" s="1"/>
      <c r="I12270" s="1"/>
    </row>
    <row r="12271" spans="8:9" x14ac:dyDescent="0.2">
      <c r="H12271" s="1"/>
      <c r="I12271" s="1"/>
    </row>
    <row r="12272" spans="8:9" x14ac:dyDescent="0.2">
      <c r="H12272" s="1"/>
      <c r="I12272" s="1"/>
    </row>
    <row r="12273" spans="8:9" x14ac:dyDescent="0.2">
      <c r="H12273" s="1"/>
      <c r="I12273" s="1"/>
    </row>
    <row r="12274" spans="8:9" x14ac:dyDescent="0.2">
      <c r="H12274" s="1"/>
      <c r="I12274" s="1"/>
    </row>
    <row r="12275" spans="8:9" x14ac:dyDescent="0.2">
      <c r="H12275" s="1"/>
      <c r="I12275" s="1"/>
    </row>
    <row r="12276" spans="8:9" x14ac:dyDescent="0.2">
      <c r="H12276" s="1"/>
      <c r="I12276" s="1"/>
    </row>
    <row r="12277" spans="8:9" x14ac:dyDescent="0.2">
      <c r="H12277" s="1"/>
      <c r="I12277" s="1"/>
    </row>
    <row r="12278" spans="8:9" x14ac:dyDescent="0.2">
      <c r="H12278" s="1"/>
      <c r="I12278" s="1"/>
    </row>
    <row r="12279" spans="8:9" x14ac:dyDescent="0.2">
      <c r="H12279" s="1"/>
      <c r="I12279" s="1"/>
    </row>
    <row r="12280" spans="8:9" x14ac:dyDescent="0.2">
      <c r="H12280" s="1"/>
      <c r="I12280" s="1"/>
    </row>
    <row r="12281" spans="8:9" x14ac:dyDescent="0.2">
      <c r="H12281" s="1"/>
      <c r="I12281" s="1"/>
    </row>
    <row r="12282" spans="8:9" x14ac:dyDescent="0.2">
      <c r="H12282" s="1"/>
      <c r="I12282" s="1"/>
    </row>
    <row r="12283" spans="8:9" x14ac:dyDescent="0.2">
      <c r="H12283" s="1"/>
      <c r="I12283" s="1"/>
    </row>
    <row r="12284" spans="8:9" x14ac:dyDescent="0.2">
      <c r="H12284" s="1"/>
      <c r="I12284" s="1"/>
    </row>
    <row r="12285" spans="8:9" x14ac:dyDescent="0.2">
      <c r="H12285" s="1"/>
      <c r="I12285" s="1"/>
    </row>
    <row r="12286" spans="8:9" x14ac:dyDescent="0.2">
      <c r="H12286" s="1"/>
      <c r="I12286" s="1"/>
    </row>
    <row r="12287" spans="8:9" x14ac:dyDescent="0.2">
      <c r="H12287" s="1"/>
      <c r="I12287" s="1"/>
    </row>
    <row r="12288" spans="8:9" x14ac:dyDescent="0.2">
      <c r="H12288" s="1"/>
      <c r="I12288" s="1"/>
    </row>
    <row r="12289" spans="8:9" x14ac:dyDescent="0.2">
      <c r="H12289" s="1"/>
      <c r="I12289" s="1"/>
    </row>
    <row r="12290" spans="8:9" x14ac:dyDescent="0.2">
      <c r="H12290" s="1"/>
      <c r="I12290" s="1"/>
    </row>
    <row r="12291" spans="8:9" x14ac:dyDescent="0.2">
      <c r="H12291" s="1"/>
      <c r="I12291" s="1"/>
    </row>
    <row r="12292" spans="8:9" x14ac:dyDescent="0.2">
      <c r="H12292" s="1"/>
      <c r="I12292" s="1"/>
    </row>
    <row r="12293" spans="8:9" x14ac:dyDescent="0.2">
      <c r="H12293" s="1"/>
      <c r="I12293" s="1"/>
    </row>
    <row r="12294" spans="8:9" x14ac:dyDescent="0.2">
      <c r="H12294" s="1"/>
      <c r="I12294" s="1"/>
    </row>
    <row r="12295" spans="8:9" x14ac:dyDescent="0.2">
      <c r="H12295" s="1"/>
      <c r="I12295" s="1"/>
    </row>
    <row r="12296" spans="8:9" x14ac:dyDescent="0.2">
      <c r="H12296" s="1"/>
      <c r="I12296" s="1"/>
    </row>
    <row r="12297" spans="8:9" x14ac:dyDescent="0.2">
      <c r="H12297" s="1"/>
      <c r="I12297" s="1"/>
    </row>
    <row r="12298" spans="8:9" x14ac:dyDescent="0.2">
      <c r="H12298" s="1"/>
      <c r="I12298" s="1"/>
    </row>
    <row r="12299" spans="8:9" x14ac:dyDescent="0.2">
      <c r="H12299" s="1"/>
      <c r="I12299" s="1"/>
    </row>
    <row r="12300" spans="8:9" x14ac:dyDescent="0.2">
      <c r="H12300" s="1"/>
      <c r="I12300" s="1"/>
    </row>
    <row r="12301" spans="8:9" x14ac:dyDescent="0.2">
      <c r="H12301" s="1"/>
      <c r="I12301" s="1"/>
    </row>
    <row r="12302" spans="8:9" x14ac:dyDescent="0.2">
      <c r="H12302" s="1"/>
      <c r="I12302" s="1"/>
    </row>
    <row r="12303" spans="8:9" x14ac:dyDescent="0.2">
      <c r="H12303" s="1"/>
      <c r="I12303" s="1"/>
    </row>
    <row r="12304" spans="8:9" x14ac:dyDescent="0.2">
      <c r="H12304" s="1"/>
      <c r="I12304" s="1"/>
    </row>
    <row r="12305" spans="8:9" x14ac:dyDescent="0.2">
      <c r="H12305" s="1"/>
      <c r="I12305" s="1"/>
    </row>
    <row r="12306" spans="8:9" x14ac:dyDescent="0.2">
      <c r="H12306" s="1"/>
      <c r="I12306" s="1"/>
    </row>
    <row r="12307" spans="8:9" x14ac:dyDescent="0.2">
      <c r="H12307" s="1"/>
      <c r="I12307" s="1"/>
    </row>
    <row r="12308" spans="8:9" x14ac:dyDescent="0.2">
      <c r="H12308" s="1"/>
      <c r="I12308" s="1"/>
    </row>
    <row r="12309" spans="8:9" x14ac:dyDescent="0.2">
      <c r="H12309" s="1"/>
      <c r="I12309" s="1"/>
    </row>
    <row r="12310" spans="8:9" x14ac:dyDescent="0.2">
      <c r="H12310" s="1"/>
      <c r="I12310" s="1"/>
    </row>
    <row r="12311" spans="8:9" x14ac:dyDescent="0.2">
      <c r="H12311" s="1"/>
      <c r="I12311" s="1"/>
    </row>
    <row r="12312" spans="8:9" x14ac:dyDescent="0.2">
      <c r="H12312" s="1"/>
      <c r="I12312" s="1"/>
    </row>
    <row r="12313" spans="8:9" x14ac:dyDescent="0.2">
      <c r="H12313" s="1"/>
      <c r="I12313" s="1"/>
    </row>
    <row r="12314" spans="8:9" x14ac:dyDescent="0.2">
      <c r="H12314" s="1"/>
      <c r="I12314" s="1"/>
    </row>
    <row r="12315" spans="8:9" x14ac:dyDescent="0.2">
      <c r="H12315" s="1"/>
      <c r="I12315" s="1"/>
    </row>
    <row r="12316" spans="8:9" x14ac:dyDescent="0.2">
      <c r="H12316" s="1"/>
      <c r="I12316" s="1"/>
    </row>
    <row r="12317" spans="8:9" x14ac:dyDescent="0.2">
      <c r="H12317" s="1"/>
      <c r="I12317" s="1"/>
    </row>
    <row r="12318" spans="8:9" x14ac:dyDescent="0.2">
      <c r="H12318" s="1"/>
      <c r="I12318" s="1"/>
    </row>
    <row r="12319" spans="8:9" x14ac:dyDescent="0.2">
      <c r="H12319" s="1"/>
      <c r="I12319" s="1"/>
    </row>
    <row r="12320" spans="8:9" x14ac:dyDescent="0.2">
      <c r="H12320" s="1"/>
      <c r="I12320" s="1"/>
    </row>
    <row r="12321" spans="8:9" x14ac:dyDescent="0.2">
      <c r="H12321" s="1"/>
      <c r="I12321" s="1"/>
    </row>
    <row r="12322" spans="8:9" x14ac:dyDescent="0.2">
      <c r="H12322" s="1"/>
      <c r="I12322" s="1"/>
    </row>
    <row r="12323" spans="8:9" x14ac:dyDescent="0.2">
      <c r="H12323" s="1"/>
      <c r="I12323" s="1"/>
    </row>
    <row r="12324" spans="8:9" x14ac:dyDescent="0.2">
      <c r="H12324" s="1"/>
      <c r="I12324" s="1"/>
    </row>
    <row r="12325" spans="8:9" x14ac:dyDescent="0.2">
      <c r="H12325" s="1"/>
      <c r="I12325" s="1"/>
    </row>
    <row r="12326" spans="8:9" x14ac:dyDescent="0.2">
      <c r="H12326" s="1"/>
      <c r="I12326" s="1"/>
    </row>
    <row r="12327" spans="8:9" x14ac:dyDescent="0.2">
      <c r="H12327" s="1"/>
      <c r="I12327" s="1"/>
    </row>
    <row r="12328" spans="8:9" x14ac:dyDescent="0.2">
      <c r="H12328" s="1"/>
      <c r="I12328" s="1"/>
    </row>
    <row r="12329" spans="8:9" x14ac:dyDescent="0.2">
      <c r="H12329" s="1"/>
      <c r="I12329" s="1"/>
    </row>
    <row r="12330" spans="8:9" x14ac:dyDescent="0.2">
      <c r="H12330" s="1"/>
      <c r="I12330" s="1"/>
    </row>
    <row r="12331" spans="8:9" x14ac:dyDescent="0.2">
      <c r="H12331" s="1"/>
      <c r="I12331" s="1"/>
    </row>
    <row r="12332" spans="8:9" x14ac:dyDescent="0.2">
      <c r="H12332" s="1"/>
      <c r="I12332" s="1"/>
    </row>
    <row r="12333" spans="8:9" x14ac:dyDescent="0.2">
      <c r="H12333" s="1"/>
      <c r="I12333" s="1"/>
    </row>
    <row r="12334" spans="8:9" x14ac:dyDescent="0.2">
      <c r="H12334" s="1"/>
      <c r="I12334" s="1"/>
    </row>
    <row r="12335" spans="8:9" x14ac:dyDescent="0.2">
      <c r="H12335" s="1"/>
      <c r="I12335" s="1"/>
    </row>
    <row r="12336" spans="8:9" x14ac:dyDescent="0.2">
      <c r="H12336" s="1"/>
      <c r="I12336" s="1"/>
    </row>
    <row r="12337" spans="8:9" x14ac:dyDescent="0.2">
      <c r="H12337" s="1"/>
      <c r="I12337" s="1"/>
    </row>
    <row r="12338" spans="8:9" x14ac:dyDescent="0.2">
      <c r="H12338" s="1"/>
      <c r="I12338" s="1"/>
    </row>
    <row r="12339" spans="8:9" x14ac:dyDescent="0.2">
      <c r="H12339" s="1"/>
      <c r="I12339" s="1"/>
    </row>
    <row r="12340" spans="8:9" x14ac:dyDescent="0.2">
      <c r="H12340" s="1"/>
      <c r="I12340" s="1"/>
    </row>
    <row r="12341" spans="8:9" x14ac:dyDescent="0.2">
      <c r="H12341" s="1"/>
      <c r="I12341" s="1"/>
    </row>
    <row r="12342" spans="8:9" x14ac:dyDescent="0.2">
      <c r="H12342" s="1"/>
      <c r="I12342" s="1"/>
    </row>
    <row r="12343" spans="8:9" x14ac:dyDescent="0.2">
      <c r="H12343" s="1"/>
      <c r="I12343" s="1"/>
    </row>
    <row r="12344" spans="8:9" x14ac:dyDescent="0.2">
      <c r="H12344" s="1"/>
      <c r="I12344" s="1"/>
    </row>
    <row r="12345" spans="8:9" x14ac:dyDescent="0.2">
      <c r="H12345" s="1"/>
      <c r="I12345" s="1"/>
    </row>
    <row r="12346" spans="8:9" x14ac:dyDescent="0.2">
      <c r="H12346" s="1"/>
      <c r="I12346" s="1"/>
    </row>
    <row r="12347" spans="8:9" x14ac:dyDescent="0.2">
      <c r="H12347" s="1"/>
      <c r="I12347" s="1"/>
    </row>
    <row r="12348" spans="8:9" x14ac:dyDescent="0.2">
      <c r="H12348" s="1"/>
      <c r="I12348" s="1"/>
    </row>
    <row r="12349" spans="8:9" x14ac:dyDescent="0.2">
      <c r="H12349" s="1"/>
      <c r="I12349" s="1"/>
    </row>
    <row r="12350" spans="8:9" x14ac:dyDescent="0.2">
      <c r="H12350" s="1"/>
      <c r="I12350" s="1"/>
    </row>
    <row r="12351" spans="8:9" x14ac:dyDescent="0.2">
      <c r="H12351" s="1"/>
      <c r="I12351" s="1"/>
    </row>
    <row r="12352" spans="8:9" x14ac:dyDescent="0.2">
      <c r="H12352" s="1"/>
      <c r="I12352" s="1"/>
    </row>
    <row r="12353" spans="8:9" x14ac:dyDescent="0.2">
      <c r="H12353" s="1"/>
      <c r="I12353" s="1"/>
    </row>
    <row r="12354" spans="8:9" x14ac:dyDescent="0.2">
      <c r="H12354" s="1"/>
      <c r="I12354" s="1"/>
    </row>
    <row r="12355" spans="8:9" x14ac:dyDescent="0.2">
      <c r="H12355" s="1"/>
      <c r="I12355" s="1"/>
    </row>
    <row r="12356" spans="8:9" x14ac:dyDescent="0.2">
      <c r="H12356" s="1"/>
      <c r="I12356" s="1"/>
    </row>
    <row r="12357" spans="8:9" x14ac:dyDescent="0.2">
      <c r="H12357" s="1"/>
      <c r="I12357" s="1"/>
    </row>
    <row r="12358" spans="8:9" x14ac:dyDescent="0.2">
      <c r="H12358" s="1"/>
      <c r="I12358" s="1"/>
    </row>
    <row r="12359" spans="8:9" x14ac:dyDescent="0.2">
      <c r="H12359" s="1"/>
      <c r="I12359" s="1"/>
    </row>
    <row r="12360" spans="8:9" x14ac:dyDescent="0.2">
      <c r="H12360" s="1"/>
      <c r="I12360" s="1"/>
    </row>
    <row r="12361" spans="8:9" x14ac:dyDescent="0.2">
      <c r="H12361" s="1"/>
      <c r="I12361" s="1"/>
    </row>
    <row r="12362" spans="8:9" x14ac:dyDescent="0.2">
      <c r="H12362" s="1"/>
      <c r="I12362" s="1"/>
    </row>
    <row r="12363" spans="8:9" x14ac:dyDescent="0.2">
      <c r="H12363" s="1"/>
      <c r="I12363" s="1"/>
    </row>
    <row r="12364" spans="8:9" x14ac:dyDescent="0.2">
      <c r="H12364" s="1"/>
      <c r="I12364" s="1"/>
    </row>
    <row r="12365" spans="8:9" x14ac:dyDescent="0.2">
      <c r="H12365" s="1"/>
      <c r="I12365" s="1"/>
    </row>
    <row r="12366" spans="8:9" x14ac:dyDescent="0.2">
      <c r="H12366" s="1"/>
      <c r="I12366" s="1"/>
    </row>
    <row r="12367" spans="8:9" x14ac:dyDescent="0.2">
      <c r="H12367" s="1"/>
      <c r="I12367" s="1"/>
    </row>
    <row r="12368" spans="8:9" x14ac:dyDescent="0.2">
      <c r="H12368" s="1"/>
      <c r="I12368" s="1"/>
    </row>
    <row r="12369" spans="8:9" x14ac:dyDescent="0.2">
      <c r="H12369" s="1"/>
      <c r="I12369" s="1"/>
    </row>
    <row r="12370" spans="8:9" x14ac:dyDescent="0.2">
      <c r="H12370" s="1"/>
      <c r="I12370" s="1"/>
    </row>
    <row r="12371" spans="8:9" x14ac:dyDescent="0.2">
      <c r="H12371" s="1"/>
      <c r="I12371" s="1"/>
    </row>
    <row r="12372" spans="8:9" x14ac:dyDescent="0.2">
      <c r="H12372" s="1"/>
      <c r="I12372" s="1"/>
    </row>
    <row r="12373" spans="8:9" x14ac:dyDescent="0.2">
      <c r="H12373" s="1"/>
      <c r="I12373" s="1"/>
    </row>
    <row r="12374" spans="8:9" x14ac:dyDescent="0.2">
      <c r="H12374" s="1"/>
      <c r="I12374" s="1"/>
    </row>
    <row r="12375" spans="8:9" x14ac:dyDescent="0.2">
      <c r="H12375" s="1"/>
      <c r="I12375" s="1"/>
    </row>
    <row r="12376" spans="8:9" x14ac:dyDescent="0.2">
      <c r="H12376" s="1"/>
      <c r="I12376" s="1"/>
    </row>
    <row r="12377" spans="8:9" x14ac:dyDescent="0.2">
      <c r="H12377" s="1"/>
      <c r="I12377" s="1"/>
    </row>
    <row r="12378" spans="8:9" x14ac:dyDescent="0.2">
      <c r="H12378" s="1"/>
      <c r="I12378" s="1"/>
    </row>
    <row r="12379" spans="8:9" x14ac:dyDescent="0.2">
      <c r="H12379" s="1"/>
      <c r="I12379" s="1"/>
    </row>
    <row r="12380" spans="8:9" x14ac:dyDescent="0.2">
      <c r="H12380" s="1"/>
      <c r="I12380" s="1"/>
    </row>
    <row r="12381" spans="8:9" x14ac:dyDescent="0.2">
      <c r="H12381" s="1"/>
      <c r="I12381" s="1"/>
    </row>
    <row r="12382" spans="8:9" x14ac:dyDescent="0.2">
      <c r="H12382" s="1"/>
      <c r="I12382" s="1"/>
    </row>
    <row r="12383" spans="8:9" x14ac:dyDescent="0.2">
      <c r="H12383" s="1"/>
      <c r="I12383" s="1"/>
    </row>
    <row r="12384" spans="8:9" x14ac:dyDescent="0.2">
      <c r="H12384" s="1"/>
      <c r="I12384" s="1"/>
    </row>
    <row r="12385" spans="8:9" x14ac:dyDescent="0.2">
      <c r="H12385" s="1"/>
      <c r="I12385" s="1"/>
    </row>
    <row r="12386" spans="8:9" x14ac:dyDescent="0.2">
      <c r="H12386" s="1"/>
      <c r="I12386" s="1"/>
    </row>
    <row r="12387" spans="8:9" x14ac:dyDescent="0.2">
      <c r="H12387" s="1"/>
      <c r="I12387" s="1"/>
    </row>
    <row r="12388" spans="8:9" x14ac:dyDescent="0.2">
      <c r="H12388" s="1"/>
      <c r="I12388" s="1"/>
    </row>
    <row r="12389" spans="8:9" x14ac:dyDescent="0.2">
      <c r="H12389" s="1"/>
      <c r="I12389" s="1"/>
    </row>
    <row r="12390" spans="8:9" x14ac:dyDescent="0.2">
      <c r="H12390" s="1"/>
      <c r="I12390" s="1"/>
    </row>
    <row r="12391" spans="8:9" x14ac:dyDescent="0.2">
      <c r="H12391" s="1"/>
      <c r="I12391" s="1"/>
    </row>
    <row r="12392" spans="8:9" x14ac:dyDescent="0.2">
      <c r="H12392" s="1"/>
      <c r="I12392" s="1"/>
    </row>
    <row r="12393" spans="8:9" x14ac:dyDescent="0.2">
      <c r="H12393" s="1"/>
      <c r="I12393" s="1"/>
    </row>
    <row r="12394" spans="8:9" x14ac:dyDescent="0.2">
      <c r="H12394" s="1"/>
      <c r="I12394" s="1"/>
    </row>
    <row r="12395" spans="8:9" x14ac:dyDescent="0.2">
      <c r="H12395" s="1"/>
      <c r="I12395" s="1"/>
    </row>
    <row r="12396" spans="8:9" x14ac:dyDescent="0.2">
      <c r="H12396" s="1"/>
      <c r="I12396" s="1"/>
    </row>
    <row r="12397" spans="8:9" x14ac:dyDescent="0.2">
      <c r="H12397" s="1"/>
      <c r="I12397" s="1"/>
    </row>
    <row r="12398" spans="8:9" x14ac:dyDescent="0.2">
      <c r="H12398" s="1"/>
      <c r="I12398" s="1"/>
    </row>
    <row r="12399" spans="8:9" x14ac:dyDescent="0.2">
      <c r="H12399" s="1"/>
      <c r="I12399" s="1"/>
    </row>
    <row r="12400" spans="8:9" x14ac:dyDescent="0.2">
      <c r="H12400" s="1"/>
      <c r="I12400" s="1"/>
    </row>
    <row r="12401" spans="8:9" x14ac:dyDescent="0.2">
      <c r="H12401" s="1"/>
      <c r="I12401" s="1"/>
    </row>
    <row r="12402" spans="8:9" x14ac:dyDescent="0.2">
      <c r="H12402" s="1"/>
      <c r="I12402" s="1"/>
    </row>
    <row r="12403" spans="8:9" x14ac:dyDescent="0.2">
      <c r="H12403" s="1"/>
      <c r="I12403" s="1"/>
    </row>
    <row r="12404" spans="8:9" x14ac:dyDescent="0.2">
      <c r="H12404" s="1"/>
      <c r="I12404" s="1"/>
    </row>
    <row r="12405" spans="8:9" x14ac:dyDescent="0.2">
      <c r="H12405" s="1"/>
      <c r="I12405" s="1"/>
    </row>
    <row r="12406" spans="8:9" x14ac:dyDescent="0.2">
      <c r="H12406" s="1"/>
      <c r="I12406" s="1"/>
    </row>
    <row r="12407" spans="8:9" x14ac:dyDescent="0.2">
      <c r="H12407" s="1"/>
      <c r="I12407" s="1"/>
    </row>
    <row r="12408" spans="8:9" x14ac:dyDescent="0.2">
      <c r="H12408" s="1"/>
      <c r="I12408" s="1"/>
    </row>
    <row r="12409" spans="8:9" x14ac:dyDescent="0.2">
      <c r="H12409" s="1"/>
      <c r="I12409" s="1"/>
    </row>
    <row r="12410" spans="8:9" x14ac:dyDescent="0.2">
      <c r="H12410" s="1"/>
      <c r="I12410" s="1"/>
    </row>
    <row r="12411" spans="8:9" x14ac:dyDescent="0.2">
      <c r="H12411" s="1"/>
      <c r="I12411" s="1"/>
    </row>
    <row r="12412" spans="8:9" x14ac:dyDescent="0.2">
      <c r="H12412" s="1"/>
      <c r="I12412" s="1"/>
    </row>
    <row r="12413" spans="8:9" x14ac:dyDescent="0.2">
      <c r="H12413" s="1"/>
      <c r="I12413" s="1"/>
    </row>
    <row r="12414" spans="8:9" x14ac:dyDescent="0.2">
      <c r="H12414" s="1"/>
      <c r="I12414" s="1"/>
    </row>
    <row r="12415" spans="8:9" x14ac:dyDescent="0.2">
      <c r="H12415" s="1"/>
      <c r="I12415" s="1"/>
    </row>
    <row r="12416" spans="8:9" x14ac:dyDescent="0.2">
      <c r="H12416" s="1"/>
      <c r="I12416" s="1"/>
    </row>
    <row r="12417" spans="8:9" x14ac:dyDescent="0.2">
      <c r="H12417" s="1"/>
      <c r="I12417" s="1"/>
    </row>
    <row r="12418" spans="8:9" x14ac:dyDescent="0.2">
      <c r="H12418" s="1"/>
      <c r="I12418" s="1"/>
    </row>
    <row r="12419" spans="8:9" x14ac:dyDescent="0.2">
      <c r="H12419" s="1"/>
      <c r="I12419" s="1"/>
    </row>
    <row r="12420" spans="8:9" x14ac:dyDescent="0.2">
      <c r="H12420" s="1"/>
      <c r="I12420" s="1"/>
    </row>
    <row r="12421" spans="8:9" x14ac:dyDescent="0.2">
      <c r="H12421" s="1"/>
      <c r="I12421" s="1"/>
    </row>
    <row r="12422" spans="8:9" x14ac:dyDescent="0.2">
      <c r="H12422" s="1"/>
      <c r="I12422" s="1"/>
    </row>
    <row r="12423" spans="8:9" x14ac:dyDescent="0.2">
      <c r="H12423" s="1"/>
      <c r="I12423" s="1"/>
    </row>
    <row r="12424" spans="8:9" x14ac:dyDescent="0.2">
      <c r="H12424" s="1"/>
      <c r="I12424" s="1"/>
    </row>
    <row r="12425" spans="8:9" x14ac:dyDescent="0.2">
      <c r="H12425" s="1"/>
      <c r="I12425" s="1"/>
    </row>
    <row r="12426" spans="8:9" x14ac:dyDescent="0.2">
      <c r="H12426" s="1"/>
      <c r="I12426" s="1"/>
    </row>
    <row r="12427" spans="8:9" x14ac:dyDescent="0.2">
      <c r="H12427" s="1"/>
      <c r="I12427" s="1"/>
    </row>
    <row r="12428" spans="8:9" x14ac:dyDescent="0.2">
      <c r="H12428" s="1"/>
      <c r="I12428" s="1"/>
    </row>
    <row r="12429" spans="8:9" x14ac:dyDescent="0.2">
      <c r="H12429" s="1"/>
      <c r="I12429" s="1"/>
    </row>
    <row r="12430" spans="8:9" x14ac:dyDescent="0.2">
      <c r="H12430" s="1"/>
      <c r="I12430" s="1"/>
    </row>
    <row r="12431" spans="8:9" x14ac:dyDescent="0.2">
      <c r="H12431" s="1"/>
      <c r="I12431" s="1"/>
    </row>
    <row r="12432" spans="8:9" x14ac:dyDescent="0.2">
      <c r="H12432" s="1"/>
      <c r="I12432" s="1"/>
    </row>
    <row r="12433" spans="8:9" x14ac:dyDescent="0.2">
      <c r="H12433" s="1"/>
      <c r="I12433" s="1"/>
    </row>
    <row r="12434" spans="8:9" x14ac:dyDescent="0.2">
      <c r="H12434" s="1"/>
      <c r="I12434" s="1"/>
    </row>
    <row r="12435" spans="8:9" x14ac:dyDescent="0.2">
      <c r="H12435" s="1"/>
      <c r="I12435" s="1"/>
    </row>
    <row r="12436" spans="8:9" x14ac:dyDescent="0.2">
      <c r="H12436" s="1"/>
      <c r="I12436" s="1"/>
    </row>
    <row r="12437" spans="8:9" x14ac:dyDescent="0.2">
      <c r="H12437" s="1"/>
      <c r="I12437" s="1"/>
    </row>
    <row r="12438" spans="8:9" x14ac:dyDescent="0.2">
      <c r="H12438" s="1"/>
      <c r="I12438" s="1"/>
    </row>
    <row r="12439" spans="8:9" x14ac:dyDescent="0.2">
      <c r="H12439" s="1"/>
      <c r="I12439" s="1"/>
    </row>
    <row r="12440" spans="8:9" x14ac:dyDescent="0.2">
      <c r="H12440" s="1"/>
      <c r="I12440" s="1"/>
    </row>
    <row r="12441" spans="8:9" x14ac:dyDescent="0.2">
      <c r="H12441" s="1"/>
      <c r="I12441" s="1"/>
    </row>
    <row r="12442" spans="8:9" x14ac:dyDescent="0.2">
      <c r="H12442" s="1"/>
      <c r="I12442" s="1"/>
    </row>
    <row r="12443" spans="8:9" x14ac:dyDescent="0.2">
      <c r="H12443" s="1"/>
      <c r="I12443" s="1"/>
    </row>
    <row r="12444" spans="8:9" x14ac:dyDescent="0.2">
      <c r="H12444" s="1"/>
      <c r="I12444" s="1"/>
    </row>
    <row r="12445" spans="8:9" x14ac:dyDescent="0.2">
      <c r="H12445" s="1"/>
      <c r="I12445" s="1"/>
    </row>
    <row r="12446" spans="8:9" x14ac:dyDescent="0.2">
      <c r="H12446" s="1"/>
      <c r="I12446" s="1"/>
    </row>
    <row r="12447" spans="8:9" x14ac:dyDescent="0.2">
      <c r="H12447" s="1"/>
      <c r="I12447" s="1"/>
    </row>
    <row r="12448" spans="8:9" x14ac:dyDescent="0.2">
      <c r="H12448" s="1"/>
      <c r="I12448" s="1"/>
    </row>
    <row r="12449" spans="8:9" x14ac:dyDescent="0.2">
      <c r="H12449" s="1"/>
      <c r="I12449" s="1"/>
    </row>
    <row r="12450" spans="8:9" x14ac:dyDescent="0.2">
      <c r="H12450" s="1"/>
      <c r="I12450" s="1"/>
    </row>
    <row r="12451" spans="8:9" x14ac:dyDescent="0.2">
      <c r="H12451" s="1"/>
      <c r="I12451" s="1"/>
    </row>
    <row r="12452" spans="8:9" x14ac:dyDescent="0.2">
      <c r="H12452" s="1"/>
      <c r="I12452" s="1"/>
    </row>
    <row r="12453" spans="8:9" x14ac:dyDescent="0.2">
      <c r="H12453" s="1"/>
      <c r="I12453" s="1"/>
    </row>
    <row r="12454" spans="8:9" x14ac:dyDescent="0.2">
      <c r="H12454" s="1"/>
      <c r="I12454" s="1"/>
    </row>
    <row r="12455" spans="8:9" x14ac:dyDescent="0.2">
      <c r="H12455" s="1"/>
      <c r="I12455" s="1"/>
    </row>
    <row r="12456" spans="8:9" x14ac:dyDescent="0.2">
      <c r="H12456" s="1"/>
      <c r="I12456" s="1"/>
    </row>
    <row r="12457" spans="8:9" x14ac:dyDescent="0.2">
      <c r="H12457" s="1"/>
      <c r="I12457" s="1"/>
    </row>
    <row r="12458" spans="8:9" x14ac:dyDescent="0.2">
      <c r="H12458" s="1"/>
      <c r="I12458" s="1"/>
    </row>
    <row r="12459" spans="8:9" x14ac:dyDescent="0.2">
      <c r="H12459" s="1"/>
      <c r="I12459" s="1"/>
    </row>
    <row r="12460" spans="8:9" x14ac:dyDescent="0.2">
      <c r="H12460" s="1"/>
      <c r="I12460" s="1"/>
    </row>
    <row r="12461" spans="8:9" x14ac:dyDescent="0.2">
      <c r="H12461" s="1"/>
      <c r="I12461" s="1"/>
    </row>
    <row r="12462" spans="8:9" x14ac:dyDescent="0.2">
      <c r="H12462" s="1"/>
      <c r="I12462" s="1"/>
    </row>
    <row r="12463" spans="8:9" x14ac:dyDescent="0.2">
      <c r="H12463" s="1"/>
      <c r="I12463" s="1"/>
    </row>
    <row r="12464" spans="8:9" x14ac:dyDescent="0.2">
      <c r="H12464" s="1"/>
      <c r="I12464" s="1"/>
    </row>
    <row r="12465" spans="8:9" x14ac:dyDescent="0.2">
      <c r="H12465" s="1"/>
      <c r="I12465" s="1"/>
    </row>
    <row r="12466" spans="8:9" x14ac:dyDescent="0.2">
      <c r="H12466" s="1"/>
      <c r="I12466" s="1"/>
    </row>
    <row r="12467" spans="8:9" x14ac:dyDescent="0.2">
      <c r="H12467" s="1"/>
      <c r="I12467" s="1"/>
    </row>
    <row r="12468" spans="8:9" x14ac:dyDescent="0.2">
      <c r="H12468" s="1"/>
      <c r="I12468" s="1"/>
    </row>
    <row r="12469" spans="8:9" x14ac:dyDescent="0.2">
      <c r="H12469" s="1"/>
      <c r="I12469" s="1"/>
    </row>
    <row r="12470" spans="8:9" x14ac:dyDescent="0.2">
      <c r="H12470" s="1"/>
      <c r="I12470" s="1"/>
    </row>
    <row r="12471" spans="8:9" x14ac:dyDescent="0.2">
      <c r="H12471" s="1"/>
      <c r="I12471" s="1"/>
    </row>
    <row r="12472" spans="8:9" x14ac:dyDescent="0.2">
      <c r="H12472" s="1"/>
      <c r="I12472" s="1"/>
    </row>
    <row r="12473" spans="8:9" x14ac:dyDescent="0.2">
      <c r="H12473" s="1"/>
      <c r="I12473" s="1"/>
    </row>
    <row r="12474" spans="8:9" x14ac:dyDescent="0.2">
      <c r="H12474" s="1"/>
      <c r="I12474" s="1"/>
    </row>
    <row r="12475" spans="8:9" x14ac:dyDescent="0.2">
      <c r="H12475" s="1"/>
      <c r="I12475" s="1"/>
    </row>
    <row r="12476" spans="8:9" x14ac:dyDescent="0.2">
      <c r="H12476" s="1"/>
      <c r="I12476" s="1"/>
    </row>
    <row r="12477" spans="8:9" x14ac:dyDescent="0.2">
      <c r="H12477" s="1"/>
      <c r="I12477" s="1"/>
    </row>
    <row r="12478" spans="8:9" x14ac:dyDescent="0.2">
      <c r="H12478" s="1"/>
      <c r="I12478" s="1"/>
    </row>
    <row r="12479" spans="8:9" x14ac:dyDescent="0.2">
      <c r="H12479" s="1"/>
      <c r="I12479" s="1"/>
    </row>
    <row r="12480" spans="8:9" x14ac:dyDescent="0.2">
      <c r="H12480" s="1"/>
      <c r="I12480" s="1"/>
    </row>
    <row r="12481" spans="8:9" x14ac:dyDescent="0.2">
      <c r="H12481" s="1"/>
      <c r="I12481" s="1"/>
    </row>
    <row r="12482" spans="8:9" x14ac:dyDescent="0.2">
      <c r="H12482" s="1"/>
      <c r="I12482" s="1"/>
    </row>
    <row r="12483" spans="8:9" x14ac:dyDescent="0.2">
      <c r="H12483" s="1"/>
      <c r="I12483" s="1"/>
    </row>
    <row r="12484" spans="8:9" x14ac:dyDescent="0.2">
      <c r="H12484" s="1"/>
      <c r="I12484" s="1"/>
    </row>
    <row r="12485" spans="8:9" x14ac:dyDescent="0.2">
      <c r="H12485" s="1"/>
      <c r="I12485" s="1"/>
    </row>
    <row r="12486" spans="8:9" x14ac:dyDescent="0.2">
      <c r="H12486" s="1"/>
      <c r="I12486" s="1"/>
    </row>
    <row r="12487" spans="8:9" x14ac:dyDescent="0.2">
      <c r="H12487" s="1"/>
      <c r="I12487" s="1"/>
    </row>
    <row r="12488" spans="8:9" x14ac:dyDescent="0.2">
      <c r="H12488" s="1"/>
      <c r="I12488" s="1"/>
    </row>
    <row r="12489" spans="8:9" x14ac:dyDescent="0.2">
      <c r="H12489" s="1"/>
      <c r="I12489" s="1"/>
    </row>
    <row r="12490" spans="8:9" x14ac:dyDescent="0.2">
      <c r="H12490" s="1"/>
      <c r="I12490" s="1"/>
    </row>
    <row r="12491" spans="8:9" x14ac:dyDescent="0.2">
      <c r="H12491" s="1"/>
      <c r="I12491" s="1"/>
    </row>
    <row r="12492" spans="8:9" x14ac:dyDescent="0.2">
      <c r="H12492" s="1"/>
      <c r="I12492" s="1"/>
    </row>
    <row r="12493" spans="8:9" x14ac:dyDescent="0.2">
      <c r="H12493" s="1"/>
      <c r="I12493" s="1"/>
    </row>
    <row r="12494" spans="8:9" x14ac:dyDescent="0.2">
      <c r="H12494" s="1"/>
      <c r="I12494" s="1"/>
    </row>
    <row r="12495" spans="8:9" x14ac:dyDescent="0.2">
      <c r="H12495" s="1"/>
      <c r="I12495" s="1"/>
    </row>
    <row r="12496" spans="8:9" x14ac:dyDescent="0.2">
      <c r="H12496" s="1"/>
      <c r="I12496" s="1"/>
    </row>
    <row r="12497" spans="8:9" x14ac:dyDescent="0.2">
      <c r="H12497" s="1"/>
      <c r="I12497" s="1"/>
    </row>
    <row r="12498" spans="8:9" x14ac:dyDescent="0.2">
      <c r="H12498" s="1"/>
      <c r="I12498" s="1"/>
    </row>
    <row r="12499" spans="8:9" x14ac:dyDescent="0.2">
      <c r="H12499" s="1"/>
      <c r="I12499" s="1"/>
    </row>
    <row r="12500" spans="8:9" x14ac:dyDescent="0.2">
      <c r="H12500" s="1"/>
      <c r="I12500" s="1"/>
    </row>
    <row r="12501" spans="8:9" x14ac:dyDescent="0.2">
      <c r="H12501" s="1"/>
      <c r="I12501" s="1"/>
    </row>
    <row r="12502" spans="8:9" x14ac:dyDescent="0.2">
      <c r="H12502" s="1"/>
      <c r="I12502" s="1"/>
    </row>
    <row r="12503" spans="8:9" x14ac:dyDescent="0.2">
      <c r="H12503" s="1"/>
      <c r="I12503" s="1"/>
    </row>
    <row r="12504" spans="8:9" x14ac:dyDescent="0.2">
      <c r="H12504" s="1"/>
      <c r="I12504" s="1"/>
    </row>
    <row r="12505" spans="8:9" x14ac:dyDescent="0.2">
      <c r="H12505" s="1"/>
      <c r="I12505" s="1"/>
    </row>
    <row r="12506" spans="8:9" x14ac:dyDescent="0.2">
      <c r="H12506" s="1"/>
      <c r="I12506" s="1"/>
    </row>
    <row r="12507" spans="8:9" x14ac:dyDescent="0.2">
      <c r="H12507" s="1"/>
      <c r="I12507" s="1"/>
    </row>
    <row r="12508" spans="8:9" x14ac:dyDescent="0.2">
      <c r="H12508" s="1"/>
      <c r="I12508" s="1"/>
    </row>
    <row r="12509" spans="8:9" x14ac:dyDescent="0.2">
      <c r="H12509" s="1"/>
      <c r="I12509" s="1"/>
    </row>
    <row r="12510" spans="8:9" x14ac:dyDescent="0.2">
      <c r="H12510" s="1"/>
      <c r="I12510" s="1"/>
    </row>
    <row r="12511" spans="8:9" x14ac:dyDescent="0.2">
      <c r="H12511" s="1"/>
      <c r="I12511" s="1"/>
    </row>
    <row r="12512" spans="8:9" x14ac:dyDescent="0.2">
      <c r="H12512" s="1"/>
      <c r="I12512" s="1"/>
    </row>
    <row r="12513" spans="8:9" x14ac:dyDescent="0.2">
      <c r="H12513" s="1"/>
      <c r="I12513" s="1"/>
    </row>
    <row r="12514" spans="8:9" x14ac:dyDescent="0.2">
      <c r="H12514" s="1"/>
      <c r="I12514" s="1"/>
    </row>
    <row r="12515" spans="8:9" x14ac:dyDescent="0.2">
      <c r="H12515" s="1"/>
      <c r="I12515" s="1"/>
    </row>
    <row r="12516" spans="8:9" x14ac:dyDescent="0.2">
      <c r="H12516" s="1"/>
      <c r="I12516" s="1"/>
    </row>
    <row r="12517" spans="8:9" x14ac:dyDescent="0.2">
      <c r="H12517" s="1"/>
      <c r="I12517" s="1"/>
    </row>
    <row r="12518" spans="8:9" x14ac:dyDescent="0.2">
      <c r="H12518" s="1"/>
      <c r="I12518" s="1"/>
    </row>
    <row r="12519" spans="8:9" x14ac:dyDescent="0.2">
      <c r="H12519" s="1"/>
      <c r="I12519" s="1"/>
    </row>
    <row r="12520" spans="8:9" x14ac:dyDescent="0.2">
      <c r="H12520" s="1"/>
      <c r="I12520" s="1"/>
    </row>
    <row r="12521" spans="8:9" x14ac:dyDescent="0.2">
      <c r="H12521" s="1"/>
      <c r="I12521" s="1"/>
    </row>
    <row r="12522" spans="8:9" x14ac:dyDescent="0.2">
      <c r="H12522" s="1"/>
      <c r="I12522" s="1"/>
    </row>
    <row r="12523" spans="8:9" x14ac:dyDescent="0.2">
      <c r="H12523" s="1"/>
      <c r="I12523" s="1"/>
    </row>
    <row r="12524" spans="8:9" x14ac:dyDescent="0.2">
      <c r="H12524" s="1"/>
      <c r="I12524" s="1"/>
    </row>
    <row r="12525" spans="8:9" x14ac:dyDescent="0.2">
      <c r="H12525" s="1"/>
      <c r="I12525" s="1"/>
    </row>
    <row r="12526" spans="8:9" x14ac:dyDescent="0.2">
      <c r="H12526" s="1"/>
      <c r="I12526" s="1"/>
    </row>
    <row r="12527" spans="8:9" x14ac:dyDescent="0.2">
      <c r="H12527" s="1"/>
      <c r="I12527" s="1"/>
    </row>
    <row r="12528" spans="8:9" x14ac:dyDescent="0.2">
      <c r="H12528" s="1"/>
      <c r="I12528" s="1"/>
    </row>
    <row r="12529" spans="8:9" x14ac:dyDescent="0.2">
      <c r="H12529" s="1"/>
      <c r="I12529" s="1"/>
    </row>
    <row r="12530" spans="8:9" x14ac:dyDescent="0.2">
      <c r="H12530" s="1"/>
      <c r="I12530" s="1"/>
    </row>
    <row r="12531" spans="8:9" x14ac:dyDescent="0.2">
      <c r="H12531" s="1"/>
      <c r="I12531" s="1"/>
    </row>
    <row r="12532" spans="8:9" x14ac:dyDescent="0.2">
      <c r="H12532" s="1"/>
      <c r="I12532" s="1"/>
    </row>
    <row r="12533" spans="8:9" x14ac:dyDescent="0.2">
      <c r="H12533" s="1"/>
      <c r="I12533" s="1"/>
    </row>
    <row r="12534" spans="8:9" x14ac:dyDescent="0.2">
      <c r="H12534" s="1"/>
      <c r="I12534" s="1"/>
    </row>
    <row r="12535" spans="8:9" x14ac:dyDescent="0.2">
      <c r="H12535" s="1"/>
      <c r="I12535" s="1"/>
    </row>
    <row r="12536" spans="8:9" x14ac:dyDescent="0.2">
      <c r="H12536" s="1"/>
      <c r="I12536" s="1"/>
    </row>
    <row r="12537" spans="8:9" x14ac:dyDescent="0.2">
      <c r="H12537" s="1"/>
      <c r="I12537" s="1"/>
    </row>
    <row r="12538" spans="8:9" x14ac:dyDescent="0.2">
      <c r="H12538" s="1"/>
      <c r="I12538" s="1"/>
    </row>
    <row r="12539" spans="8:9" x14ac:dyDescent="0.2">
      <c r="H12539" s="1"/>
      <c r="I12539" s="1"/>
    </row>
    <row r="12540" spans="8:9" x14ac:dyDescent="0.2">
      <c r="H12540" s="1"/>
      <c r="I12540" s="1"/>
    </row>
    <row r="12541" spans="8:9" x14ac:dyDescent="0.2">
      <c r="H12541" s="1"/>
      <c r="I12541" s="1"/>
    </row>
    <row r="12542" spans="8:9" x14ac:dyDescent="0.2">
      <c r="H12542" s="1"/>
      <c r="I12542" s="1"/>
    </row>
    <row r="12543" spans="8:9" x14ac:dyDescent="0.2">
      <c r="H12543" s="1"/>
      <c r="I12543" s="1"/>
    </row>
    <row r="12544" spans="8:9" x14ac:dyDescent="0.2">
      <c r="H12544" s="1"/>
      <c r="I12544" s="1"/>
    </row>
    <row r="12545" spans="8:9" x14ac:dyDescent="0.2">
      <c r="H12545" s="1"/>
      <c r="I12545" s="1"/>
    </row>
    <row r="12546" spans="8:9" x14ac:dyDescent="0.2">
      <c r="H12546" s="1"/>
      <c r="I12546" s="1"/>
    </row>
    <row r="12547" spans="8:9" x14ac:dyDescent="0.2">
      <c r="H12547" s="1"/>
      <c r="I12547" s="1"/>
    </row>
    <row r="12548" spans="8:9" x14ac:dyDescent="0.2">
      <c r="H12548" s="1"/>
      <c r="I12548" s="1"/>
    </row>
    <row r="12549" spans="8:9" x14ac:dyDescent="0.2">
      <c r="H12549" s="1"/>
      <c r="I12549" s="1"/>
    </row>
    <row r="12550" spans="8:9" x14ac:dyDescent="0.2">
      <c r="H12550" s="1"/>
      <c r="I12550" s="1"/>
    </row>
    <row r="12551" spans="8:9" x14ac:dyDescent="0.2">
      <c r="H12551" s="1"/>
      <c r="I12551" s="1"/>
    </row>
    <row r="12552" spans="8:9" x14ac:dyDescent="0.2">
      <c r="H12552" s="1"/>
      <c r="I12552" s="1"/>
    </row>
    <row r="12553" spans="8:9" x14ac:dyDescent="0.2">
      <c r="H12553" s="1"/>
      <c r="I12553" s="1"/>
    </row>
    <row r="12554" spans="8:9" x14ac:dyDescent="0.2">
      <c r="H12554" s="1"/>
      <c r="I12554" s="1"/>
    </row>
    <row r="12555" spans="8:9" x14ac:dyDescent="0.2">
      <c r="H12555" s="1"/>
      <c r="I12555" s="1"/>
    </row>
    <row r="12556" spans="8:9" x14ac:dyDescent="0.2">
      <c r="H12556" s="1"/>
      <c r="I12556" s="1"/>
    </row>
    <row r="12557" spans="8:9" x14ac:dyDescent="0.2">
      <c r="H12557" s="1"/>
      <c r="I12557" s="1"/>
    </row>
    <row r="12558" spans="8:9" x14ac:dyDescent="0.2">
      <c r="H12558" s="1"/>
      <c r="I12558" s="1"/>
    </row>
    <row r="12559" spans="8:9" x14ac:dyDescent="0.2">
      <c r="H12559" s="1"/>
      <c r="I12559" s="1"/>
    </row>
    <row r="12560" spans="8:9" x14ac:dyDescent="0.2">
      <c r="H12560" s="1"/>
      <c r="I12560" s="1"/>
    </row>
    <row r="12561" spans="8:9" x14ac:dyDescent="0.2">
      <c r="H12561" s="1"/>
      <c r="I12561" s="1"/>
    </row>
    <row r="12562" spans="8:9" x14ac:dyDescent="0.2">
      <c r="H12562" s="1"/>
      <c r="I12562" s="1"/>
    </row>
    <row r="12563" spans="8:9" x14ac:dyDescent="0.2">
      <c r="H12563" s="1"/>
      <c r="I12563" s="1"/>
    </row>
    <row r="12564" spans="8:9" x14ac:dyDescent="0.2">
      <c r="H12564" s="1"/>
      <c r="I12564" s="1"/>
    </row>
    <row r="12565" spans="8:9" x14ac:dyDescent="0.2">
      <c r="H12565" s="1"/>
      <c r="I12565" s="1"/>
    </row>
    <row r="12566" spans="8:9" x14ac:dyDescent="0.2">
      <c r="H12566" s="1"/>
      <c r="I12566" s="1"/>
    </row>
    <row r="12567" spans="8:9" x14ac:dyDescent="0.2">
      <c r="H12567" s="1"/>
      <c r="I12567" s="1"/>
    </row>
    <row r="12568" spans="8:9" x14ac:dyDescent="0.2">
      <c r="H12568" s="1"/>
      <c r="I12568" s="1"/>
    </row>
    <row r="12569" spans="8:9" x14ac:dyDescent="0.2">
      <c r="H12569" s="1"/>
      <c r="I12569" s="1"/>
    </row>
    <row r="12570" spans="8:9" x14ac:dyDescent="0.2">
      <c r="H12570" s="1"/>
      <c r="I12570" s="1"/>
    </row>
    <row r="12571" spans="8:9" x14ac:dyDescent="0.2">
      <c r="H12571" s="1"/>
      <c r="I12571" s="1"/>
    </row>
    <row r="12572" spans="8:9" x14ac:dyDescent="0.2">
      <c r="H12572" s="1"/>
      <c r="I12572" s="1"/>
    </row>
    <row r="12573" spans="8:9" x14ac:dyDescent="0.2">
      <c r="H12573" s="1"/>
      <c r="I12573" s="1"/>
    </row>
    <row r="12574" spans="8:9" x14ac:dyDescent="0.2">
      <c r="H12574" s="1"/>
      <c r="I12574" s="1"/>
    </row>
    <row r="12575" spans="8:9" x14ac:dyDescent="0.2">
      <c r="H12575" s="1"/>
      <c r="I12575" s="1"/>
    </row>
    <row r="12576" spans="8:9" x14ac:dyDescent="0.2">
      <c r="H12576" s="1"/>
      <c r="I12576" s="1"/>
    </row>
    <row r="12577" spans="8:9" x14ac:dyDescent="0.2">
      <c r="H12577" s="1"/>
      <c r="I12577" s="1"/>
    </row>
    <row r="12578" spans="8:9" x14ac:dyDescent="0.2">
      <c r="H12578" s="1"/>
      <c r="I12578" s="1"/>
    </row>
    <row r="12579" spans="8:9" x14ac:dyDescent="0.2">
      <c r="H12579" s="1"/>
      <c r="I12579" s="1"/>
    </row>
    <row r="12580" spans="8:9" x14ac:dyDescent="0.2">
      <c r="H12580" s="1"/>
      <c r="I12580" s="1"/>
    </row>
    <row r="12581" spans="8:9" x14ac:dyDescent="0.2">
      <c r="H12581" s="1"/>
      <c r="I12581" s="1"/>
    </row>
    <row r="12582" spans="8:9" x14ac:dyDescent="0.2">
      <c r="H12582" s="1"/>
      <c r="I12582" s="1"/>
    </row>
    <row r="12583" spans="8:9" x14ac:dyDescent="0.2">
      <c r="H12583" s="1"/>
      <c r="I12583" s="1"/>
    </row>
    <row r="12584" spans="8:9" x14ac:dyDescent="0.2">
      <c r="H12584" s="1"/>
      <c r="I12584" s="1"/>
    </row>
    <row r="12585" spans="8:9" x14ac:dyDescent="0.2">
      <c r="H12585" s="1"/>
      <c r="I12585" s="1"/>
    </row>
    <row r="12586" spans="8:9" x14ac:dyDescent="0.2">
      <c r="H12586" s="1"/>
      <c r="I12586" s="1"/>
    </row>
    <row r="12587" spans="8:9" x14ac:dyDescent="0.2">
      <c r="H12587" s="1"/>
      <c r="I12587" s="1"/>
    </row>
    <row r="12588" spans="8:9" x14ac:dyDescent="0.2">
      <c r="H12588" s="1"/>
      <c r="I12588" s="1"/>
    </row>
    <row r="12589" spans="8:9" x14ac:dyDescent="0.2">
      <c r="H12589" s="1"/>
      <c r="I12589" s="1"/>
    </row>
    <row r="12590" spans="8:9" x14ac:dyDescent="0.2">
      <c r="H12590" s="1"/>
      <c r="I12590" s="1"/>
    </row>
    <row r="12591" spans="8:9" x14ac:dyDescent="0.2">
      <c r="H12591" s="1"/>
      <c r="I12591" s="1"/>
    </row>
    <row r="12592" spans="8:9" x14ac:dyDescent="0.2">
      <c r="H12592" s="1"/>
      <c r="I12592" s="1"/>
    </row>
    <row r="12593" spans="8:9" x14ac:dyDescent="0.2">
      <c r="H12593" s="1"/>
      <c r="I12593" s="1"/>
    </row>
    <row r="12594" spans="8:9" x14ac:dyDescent="0.2">
      <c r="H12594" s="1"/>
      <c r="I12594" s="1"/>
    </row>
    <row r="12595" spans="8:9" x14ac:dyDescent="0.2">
      <c r="H12595" s="1"/>
      <c r="I12595" s="1"/>
    </row>
    <row r="12596" spans="8:9" x14ac:dyDescent="0.2">
      <c r="H12596" s="1"/>
      <c r="I12596" s="1"/>
    </row>
    <row r="12597" spans="8:9" x14ac:dyDescent="0.2">
      <c r="H12597" s="1"/>
      <c r="I12597" s="1"/>
    </row>
    <row r="12598" spans="8:9" x14ac:dyDescent="0.2">
      <c r="H12598" s="1"/>
      <c r="I12598" s="1"/>
    </row>
    <row r="12599" spans="8:9" x14ac:dyDescent="0.2">
      <c r="H12599" s="1"/>
      <c r="I12599" s="1"/>
    </row>
    <row r="12600" spans="8:9" x14ac:dyDescent="0.2">
      <c r="H12600" s="1"/>
      <c r="I12600" s="1"/>
    </row>
    <row r="12601" spans="8:9" x14ac:dyDescent="0.2">
      <c r="H12601" s="1"/>
      <c r="I12601" s="1"/>
    </row>
    <row r="12602" spans="8:9" x14ac:dyDescent="0.2">
      <c r="H12602" s="1"/>
      <c r="I12602" s="1"/>
    </row>
    <row r="12603" spans="8:9" x14ac:dyDescent="0.2">
      <c r="H12603" s="1"/>
      <c r="I12603" s="1"/>
    </row>
    <row r="12604" spans="8:9" x14ac:dyDescent="0.2">
      <c r="H12604" s="1"/>
      <c r="I12604" s="1"/>
    </row>
    <row r="12605" spans="8:9" x14ac:dyDescent="0.2">
      <c r="H12605" s="1"/>
      <c r="I12605" s="1"/>
    </row>
    <row r="12606" spans="8:9" x14ac:dyDescent="0.2">
      <c r="H12606" s="1"/>
      <c r="I12606" s="1"/>
    </row>
    <row r="12607" spans="8:9" x14ac:dyDescent="0.2">
      <c r="H12607" s="1"/>
      <c r="I12607" s="1"/>
    </row>
    <row r="12608" spans="8:9" x14ac:dyDescent="0.2">
      <c r="H12608" s="1"/>
      <c r="I12608" s="1"/>
    </row>
    <row r="12609" spans="8:9" x14ac:dyDescent="0.2">
      <c r="H12609" s="1"/>
      <c r="I12609" s="1"/>
    </row>
    <row r="12610" spans="8:9" x14ac:dyDescent="0.2">
      <c r="H12610" s="1"/>
      <c r="I12610" s="1"/>
    </row>
    <row r="12611" spans="8:9" x14ac:dyDescent="0.2">
      <c r="H12611" s="1"/>
      <c r="I12611" s="1"/>
    </row>
    <row r="12612" spans="8:9" x14ac:dyDescent="0.2">
      <c r="H12612" s="1"/>
      <c r="I12612" s="1"/>
    </row>
    <row r="12613" spans="8:9" x14ac:dyDescent="0.2">
      <c r="H12613" s="1"/>
      <c r="I12613" s="1"/>
    </row>
    <row r="12614" spans="8:9" x14ac:dyDescent="0.2">
      <c r="H12614" s="1"/>
      <c r="I12614" s="1"/>
    </row>
    <row r="12615" spans="8:9" x14ac:dyDescent="0.2">
      <c r="H12615" s="1"/>
      <c r="I12615" s="1"/>
    </row>
    <row r="12616" spans="8:9" x14ac:dyDescent="0.2">
      <c r="H12616" s="1"/>
      <c r="I12616" s="1"/>
    </row>
    <row r="12617" spans="8:9" x14ac:dyDescent="0.2">
      <c r="H12617" s="1"/>
      <c r="I12617" s="1"/>
    </row>
    <row r="12618" spans="8:9" x14ac:dyDescent="0.2">
      <c r="H12618" s="1"/>
      <c r="I12618" s="1"/>
    </row>
    <row r="12619" spans="8:9" x14ac:dyDescent="0.2">
      <c r="H12619" s="1"/>
      <c r="I12619" s="1"/>
    </row>
    <row r="12620" spans="8:9" x14ac:dyDescent="0.2">
      <c r="H12620" s="1"/>
      <c r="I12620" s="1"/>
    </row>
    <row r="12621" spans="8:9" x14ac:dyDescent="0.2">
      <c r="H12621" s="1"/>
      <c r="I12621" s="1"/>
    </row>
    <row r="12622" spans="8:9" x14ac:dyDescent="0.2">
      <c r="H12622" s="1"/>
      <c r="I12622" s="1"/>
    </row>
    <row r="12623" spans="8:9" x14ac:dyDescent="0.2">
      <c r="H12623" s="1"/>
      <c r="I12623" s="1"/>
    </row>
    <row r="12624" spans="8:9" x14ac:dyDescent="0.2">
      <c r="H12624" s="1"/>
      <c r="I12624" s="1"/>
    </row>
    <row r="12625" spans="8:9" x14ac:dyDescent="0.2">
      <c r="H12625" s="1"/>
      <c r="I12625" s="1"/>
    </row>
    <row r="12626" spans="8:9" x14ac:dyDescent="0.2">
      <c r="H12626" s="1"/>
      <c r="I12626" s="1"/>
    </row>
    <row r="12627" spans="8:9" x14ac:dyDescent="0.2">
      <c r="H12627" s="1"/>
      <c r="I12627" s="1"/>
    </row>
    <row r="12628" spans="8:9" x14ac:dyDescent="0.2">
      <c r="H12628" s="1"/>
      <c r="I12628" s="1"/>
    </row>
    <row r="12629" spans="8:9" x14ac:dyDescent="0.2">
      <c r="H12629" s="1"/>
      <c r="I12629" s="1"/>
    </row>
    <row r="12630" spans="8:9" x14ac:dyDescent="0.2">
      <c r="H12630" s="1"/>
      <c r="I12630" s="1"/>
    </row>
    <row r="12631" spans="8:9" x14ac:dyDescent="0.2">
      <c r="H12631" s="1"/>
      <c r="I12631" s="1"/>
    </row>
    <row r="12632" spans="8:9" x14ac:dyDescent="0.2">
      <c r="H12632" s="1"/>
      <c r="I12632" s="1"/>
    </row>
    <row r="12633" spans="8:9" x14ac:dyDescent="0.2">
      <c r="H12633" s="1"/>
      <c r="I12633" s="1"/>
    </row>
    <row r="12634" spans="8:9" x14ac:dyDescent="0.2">
      <c r="H12634" s="1"/>
      <c r="I12634" s="1"/>
    </row>
    <row r="12635" spans="8:9" x14ac:dyDescent="0.2">
      <c r="H12635" s="1"/>
      <c r="I12635" s="1"/>
    </row>
    <row r="12636" spans="8:9" x14ac:dyDescent="0.2">
      <c r="H12636" s="1"/>
      <c r="I12636" s="1"/>
    </row>
    <row r="12637" spans="8:9" x14ac:dyDescent="0.2">
      <c r="H12637" s="1"/>
      <c r="I12637" s="1"/>
    </row>
    <row r="12638" spans="8:9" x14ac:dyDescent="0.2">
      <c r="H12638" s="1"/>
      <c r="I12638" s="1"/>
    </row>
    <row r="12639" spans="8:9" x14ac:dyDescent="0.2">
      <c r="H12639" s="1"/>
      <c r="I12639" s="1"/>
    </row>
    <row r="12640" spans="8:9" x14ac:dyDescent="0.2">
      <c r="H12640" s="1"/>
      <c r="I12640" s="1"/>
    </row>
    <row r="12641" spans="8:9" x14ac:dyDescent="0.2">
      <c r="H12641" s="1"/>
      <c r="I12641" s="1"/>
    </row>
    <row r="12642" spans="8:9" x14ac:dyDescent="0.2">
      <c r="H12642" s="1"/>
      <c r="I12642" s="1"/>
    </row>
    <row r="12643" spans="8:9" x14ac:dyDescent="0.2">
      <c r="H12643" s="1"/>
      <c r="I12643" s="1"/>
    </row>
    <row r="12644" spans="8:9" x14ac:dyDescent="0.2">
      <c r="H12644" s="1"/>
      <c r="I12644" s="1"/>
    </row>
    <row r="12645" spans="8:9" x14ac:dyDescent="0.2">
      <c r="H12645" s="1"/>
      <c r="I12645" s="1"/>
    </row>
    <row r="12646" spans="8:9" x14ac:dyDescent="0.2">
      <c r="H12646" s="1"/>
      <c r="I12646" s="1"/>
    </row>
    <row r="12647" spans="8:9" x14ac:dyDescent="0.2">
      <c r="H12647" s="1"/>
      <c r="I12647" s="1"/>
    </row>
    <row r="12648" spans="8:9" x14ac:dyDescent="0.2">
      <c r="H12648" s="1"/>
      <c r="I12648" s="1"/>
    </row>
    <row r="12649" spans="8:9" x14ac:dyDescent="0.2">
      <c r="H12649" s="1"/>
      <c r="I12649" s="1"/>
    </row>
    <row r="12650" spans="8:9" x14ac:dyDescent="0.2">
      <c r="H12650" s="1"/>
      <c r="I12650" s="1"/>
    </row>
    <row r="12651" spans="8:9" x14ac:dyDescent="0.2">
      <c r="H12651" s="1"/>
      <c r="I12651" s="1"/>
    </row>
    <row r="12652" spans="8:9" x14ac:dyDescent="0.2">
      <c r="H12652" s="1"/>
      <c r="I12652" s="1"/>
    </row>
    <row r="12653" spans="8:9" x14ac:dyDescent="0.2">
      <c r="H12653" s="1"/>
      <c r="I12653" s="1"/>
    </row>
    <row r="12654" spans="8:9" x14ac:dyDescent="0.2">
      <c r="H12654" s="1"/>
      <c r="I12654" s="1"/>
    </row>
    <row r="12655" spans="8:9" x14ac:dyDescent="0.2">
      <c r="H12655" s="1"/>
      <c r="I12655" s="1"/>
    </row>
    <row r="12656" spans="8:9" x14ac:dyDescent="0.2">
      <c r="H12656" s="1"/>
      <c r="I12656" s="1"/>
    </row>
    <row r="12657" spans="8:9" x14ac:dyDescent="0.2">
      <c r="H12657" s="1"/>
      <c r="I12657" s="1"/>
    </row>
    <row r="12658" spans="8:9" x14ac:dyDescent="0.2">
      <c r="H12658" s="1"/>
      <c r="I12658" s="1"/>
    </row>
    <row r="12659" spans="8:9" x14ac:dyDescent="0.2">
      <c r="H12659" s="1"/>
      <c r="I12659" s="1"/>
    </row>
    <row r="12660" spans="8:9" x14ac:dyDescent="0.2">
      <c r="H12660" s="1"/>
      <c r="I12660" s="1"/>
    </row>
    <row r="12661" spans="8:9" x14ac:dyDescent="0.2">
      <c r="H12661" s="1"/>
      <c r="I12661" s="1"/>
    </row>
    <row r="12662" spans="8:9" x14ac:dyDescent="0.2">
      <c r="H12662" s="1"/>
      <c r="I12662" s="1"/>
    </row>
    <row r="12663" spans="8:9" x14ac:dyDescent="0.2">
      <c r="H12663" s="1"/>
      <c r="I12663" s="1"/>
    </row>
    <row r="12664" spans="8:9" x14ac:dyDescent="0.2">
      <c r="H12664" s="1"/>
      <c r="I12664" s="1"/>
    </row>
    <row r="12665" spans="8:9" x14ac:dyDescent="0.2">
      <c r="H12665" s="1"/>
      <c r="I12665" s="1"/>
    </row>
    <row r="12666" spans="8:9" x14ac:dyDescent="0.2">
      <c r="H12666" s="1"/>
      <c r="I12666" s="1"/>
    </row>
    <row r="12667" spans="8:9" x14ac:dyDescent="0.2">
      <c r="H12667" s="1"/>
      <c r="I12667" s="1"/>
    </row>
    <row r="12668" spans="8:9" x14ac:dyDescent="0.2">
      <c r="H12668" s="1"/>
      <c r="I12668" s="1"/>
    </row>
    <row r="12669" spans="8:9" x14ac:dyDescent="0.2">
      <c r="H12669" s="1"/>
      <c r="I12669" s="1"/>
    </row>
    <row r="12670" spans="8:9" x14ac:dyDescent="0.2">
      <c r="H12670" s="1"/>
      <c r="I12670" s="1"/>
    </row>
    <row r="12671" spans="8:9" x14ac:dyDescent="0.2">
      <c r="H12671" s="1"/>
      <c r="I12671" s="1"/>
    </row>
    <row r="12672" spans="8:9" x14ac:dyDescent="0.2">
      <c r="H12672" s="1"/>
      <c r="I12672" s="1"/>
    </row>
    <row r="12673" spans="8:9" x14ac:dyDescent="0.2">
      <c r="H12673" s="1"/>
      <c r="I12673" s="1"/>
    </row>
    <row r="12674" spans="8:9" x14ac:dyDescent="0.2">
      <c r="H12674" s="1"/>
      <c r="I12674" s="1"/>
    </row>
    <row r="12675" spans="8:9" x14ac:dyDescent="0.2">
      <c r="H12675" s="1"/>
      <c r="I12675" s="1"/>
    </row>
    <row r="12676" spans="8:9" x14ac:dyDescent="0.2">
      <c r="H12676" s="1"/>
      <c r="I12676" s="1"/>
    </row>
    <row r="12677" spans="8:9" x14ac:dyDescent="0.2">
      <c r="H12677" s="1"/>
      <c r="I12677" s="1"/>
    </row>
    <row r="12678" spans="8:9" x14ac:dyDescent="0.2">
      <c r="H12678" s="1"/>
      <c r="I12678" s="1"/>
    </row>
    <row r="12679" spans="8:9" x14ac:dyDescent="0.2">
      <c r="H12679" s="1"/>
      <c r="I12679" s="1"/>
    </row>
    <row r="12680" spans="8:9" x14ac:dyDescent="0.2">
      <c r="H12680" s="1"/>
      <c r="I12680" s="1"/>
    </row>
    <row r="12681" spans="8:9" x14ac:dyDescent="0.2">
      <c r="H12681" s="1"/>
      <c r="I12681" s="1"/>
    </row>
    <row r="12682" spans="8:9" x14ac:dyDescent="0.2">
      <c r="H12682" s="1"/>
      <c r="I12682" s="1"/>
    </row>
    <row r="12683" spans="8:9" x14ac:dyDescent="0.2">
      <c r="H12683" s="1"/>
      <c r="I12683" s="1"/>
    </row>
    <row r="12684" spans="8:9" x14ac:dyDescent="0.2">
      <c r="H12684" s="1"/>
      <c r="I12684" s="1"/>
    </row>
    <row r="12685" spans="8:9" x14ac:dyDescent="0.2">
      <c r="H12685" s="1"/>
      <c r="I12685" s="1"/>
    </row>
    <row r="12686" spans="8:9" x14ac:dyDescent="0.2">
      <c r="H12686" s="1"/>
      <c r="I12686" s="1"/>
    </row>
    <row r="12687" spans="8:9" x14ac:dyDescent="0.2">
      <c r="H12687" s="1"/>
      <c r="I12687" s="1"/>
    </row>
    <row r="12688" spans="8:9" x14ac:dyDescent="0.2">
      <c r="H12688" s="1"/>
      <c r="I12688" s="1"/>
    </row>
    <row r="12689" spans="8:9" x14ac:dyDescent="0.2">
      <c r="H12689" s="1"/>
      <c r="I12689" s="1"/>
    </row>
    <row r="12690" spans="8:9" x14ac:dyDescent="0.2">
      <c r="H12690" s="1"/>
      <c r="I12690" s="1"/>
    </row>
    <row r="12691" spans="8:9" x14ac:dyDescent="0.2">
      <c r="H12691" s="1"/>
      <c r="I12691" s="1"/>
    </row>
    <row r="12692" spans="8:9" x14ac:dyDescent="0.2">
      <c r="H12692" s="1"/>
      <c r="I12692" s="1"/>
    </row>
    <row r="12693" spans="8:9" x14ac:dyDescent="0.2">
      <c r="H12693" s="1"/>
      <c r="I12693" s="1"/>
    </row>
    <row r="12694" spans="8:9" x14ac:dyDescent="0.2">
      <c r="H12694" s="1"/>
      <c r="I12694" s="1"/>
    </row>
    <row r="12695" spans="8:9" x14ac:dyDescent="0.2">
      <c r="H12695" s="1"/>
      <c r="I12695" s="1"/>
    </row>
    <row r="12696" spans="8:9" x14ac:dyDescent="0.2">
      <c r="H12696" s="1"/>
      <c r="I12696" s="1"/>
    </row>
    <row r="12697" spans="8:9" x14ac:dyDescent="0.2">
      <c r="H12697" s="1"/>
      <c r="I12697" s="1"/>
    </row>
    <row r="12698" spans="8:9" x14ac:dyDescent="0.2">
      <c r="H12698" s="1"/>
      <c r="I12698" s="1"/>
    </row>
    <row r="12699" spans="8:9" x14ac:dyDescent="0.2">
      <c r="H12699" s="1"/>
      <c r="I12699" s="1"/>
    </row>
    <row r="12700" spans="8:9" x14ac:dyDescent="0.2">
      <c r="H12700" s="1"/>
      <c r="I12700" s="1"/>
    </row>
    <row r="12701" spans="8:9" x14ac:dyDescent="0.2">
      <c r="H12701" s="1"/>
      <c r="I12701" s="1"/>
    </row>
    <row r="12702" spans="8:9" x14ac:dyDescent="0.2">
      <c r="H12702" s="1"/>
      <c r="I12702" s="1"/>
    </row>
    <row r="12703" spans="8:9" x14ac:dyDescent="0.2">
      <c r="H12703" s="1"/>
      <c r="I12703" s="1"/>
    </row>
    <row r="12704" spans="8:9" x14ac:dyDescent="0.2">
      <c r="H12704" s="1"/>
      <c r="I12704" s="1"/>
    </row>
    <row r="12705" spans="8:9" x14ac:dyDescent="0.2">
      <c r="H12705" s="1"/>
      <c r="I12705" s="1"/>
    </row>
    <row r="12706" spans="8:9" x14ac:dyDescent="0.2">
      <c r="H12706" s="1"/>
      <c r="I12706" s="1"/>
    </row>
    <row r="12707" spans="8:9" x14ac:dyDescent="0.2">
      <c r="H12707" s="1"/>
      <c r="I12707" s="1"/>
    </row>
    <row r="12708" spans="8:9" x14ac:dyDescent="0.2">
      <c r="H12708" s="1"/>
      <c r="I12708" s="1"/>
    </row>
    <row r="12709" spans="8:9" x14ac:dyDescent="0.2">
      <c r="H12709" s="1"/>
      <c r="I12709" s="1"/>
    </row>
    <row r="12710" spans="8:9" x14ac:dyDescent="0.2">
      <c r="H12710" s="1"/>
      <c r="I12710" s="1"/>
    </row>
    <row r="12711" spans="8:9" x14ac:dyDescent="0.2">
      <c r="H12711" s="1"/>
      <c r="I12711" s="1"/>
    </row>
    <row r="12712" spans="8:9" x14ac:dyDescent="0.2">
      <c r="H12712" s="1"/>
      <c r="I12712" s="1"/>
    </row>
    <row r="12713" spans="8:9" x14ac:dyDescent="0.2">
      <c r="H12713" s="1"/>
      <c r="I12713" s="1"/>
    </row>
    <row r="12714" spans="8:9" x14ac:dyDescent="0.2">
      <c r="H12714" s="1"/>
      <c r="I12714" s="1"/>
    </row>
    <row r="12715" spans="8:9" x14ac:dyDescent="0.2">
      <c r="H12715" s="1"/>
      <c r="I12715" s="1"/>
    </row>
    <row r="12716" spans="8:9" x14ac:dyDescent="0.2">
      <c r="H12716" s="1"/>
      <c r="I12716" s="1"/>
    </row>
    <row r="12717" spans="8:9" x14ac:dyDescent="0.2">
      <c r="H12717" s="1"/>
      <c r="I12717" s="1"/>
    </row>
    <row r="12718" spans="8:9" x14ac:dyDescent="0.2">
      <c r="H12718" s="1"/>
      <c r="I12718" s="1"/>
    </row>
    <row r="12719" spans="8:9" x14ac:dyDescent="0.2">
      <c r="H12719" s="1"/>
      <c r="I12719" s="1"/>
    </row>
    <row r="12720" spans="8:9" x14ac:dyDescent="0.2">
      <c r="H12720" s="1"/>
      <c r="I12720" s="1"/>
    </row>
    <row r="12721" spans="8:9" x14ac:dyDescent="0.2">
      <c r="H12721" s="1"/>
      <c r="I12721" s="1"/>
    </row>
    <row r="12722" spans="8:9" x14ac:dyDescent="0.2">
      <c r="H12722" s="1"/>
      <c r="I12722" s="1"/>
    </row>
    <row r="12723" spans="8:9" x14ac:dyDescent="0.2">
      <c r="H12723" s="1"/>
      <c r="I12723" s="1"/>
    </row>
    <row r="12724" spans="8:9" x14ac:dyDescent="0.2">
      <c r="H12724" s="1"/>
      <c r="I12724" s="1"/>
    </row>
    <row r="12725" spans="8:9" x14ac:dyDescent="0.2">
      <c r="H12725" s="1"/>
      <c r="I12725" s="1"/>
    </row>
    <row r="12726" spans="8:9" x14ac:dyDescent="0.2">
      <c r="H12726" s="1"/>
      <c r="I12726" s="1"/>
    </row>
    <row r="12727" spans="8:9" x14ac:dyDescent="0.2">
      <c r="H12727" s="1"/>
      <c r="I12727" s="1"/>
    </row>
    <row r="12728" spans="8:9" x14ac:dyDescent="0.2">
      <c r="H12728" s="1"/>
      <c r="I12728" s="1"/>
    </row>
    <row r="12729" spans="8:9" x14ac:dyDescent="0.2">
      <c r="H12729" s="1"/>
      <c r="I12729" s="1"/>
    </row>
    <row r="12730" spans="8:9" x14ac:dyDescent="0.2">
      <c r="H12730" s="1"/>
      <c r="I12730" s="1"/>
    </row>
    <row r="12731" spans="8:9" x14ac:dyDescent="0.2">
      <c r="H12731" s="1"/>
      <c r="I12731" s="1"/>
    </row>
    <row r="12732" spans="8:9" x14ac:dyDescent="0.2">
      <c r="H12732" s="1"/>
      <c r="I12732" s="1"/>
    </row>
    <row r="12733" spans="8:9" x14ac:dyDescent="0.2">
      <c r="H12733" s="1"/>
      <c r="I12733" s="1"/>
    </row>
    <row r="12734" spans="8:9" x14ac:dyDescent="0.2">
      <c r="H12734" s="1"/>
      <c r="I12734" s="1"/>
    </row>
    <row r="12735" spans="8:9" x14ac:dyDescent="0.2">
      <c r="H12735" s="1"/>
      <c r="I12735" s="1"/>
    </row>
    <row r="12736" spans="8:9" x14ac:dyDescent="0.2">
      <c r="H12736" s="1"/>
      <c r="I12736" s="1"/>
    </row>
    <row r="12737" spans="8:9" x14ac:dyDescent="0.2">
      <c r="H12737" s="1"/>
      <c r="I12737" s="1"/>
    </row>
    <row r="12738" spans="8:9" x14ac:dyDescent="0.2">
      <c r="H12738" s="1"/>
      <c r="I12738" s="1"/>
    </row>
    <row r="12739" spans="8:9" x14ac:dyDescent="0.2">
      <c r="H12739" s="1"/>
      <c r="I12739" s="1"/>
    </row>
    <row r="12740" spans="8:9" x14ac:dyDescent="0.2">
      <c r="H12740" s="1"/>
      <c r="I12740" s="1"/>
    </row>
    <row r="12741" spans="8:9" x14ac:dyDescent="0.2">
      <c r="H12741" s="1"/>
      <c r="I12741" s="1"/>
    </row>
    <row r="12742" spans="8:9" x14ac:dyDescent="0.2">
      <c r="H12742" s="1"/>
      <c r="I12742" s="1"/>
    </row>
    <row r="12743" spans="8:9" x14ac:dyDescent="0.2">
      <c r="H12743" s="1"/>
      <c r="I12743" s="1"/>
    </row>
    <row r="12744" spans="8:9" x14ac:dyDescent="0.2">
      <c r="H12744" s="1"/>
      <c r="I12744" s="1"/>
    </row>
    <row r="12745" spans="8:9" x14ac:dyDescent="0.2">
      <c r="H12745" s="1"/>
      <c r="I12745" s="1"/>
    </row>
    <row r="12746" spans="8:9" x14ac:dyDescent="0.2">
      <c r="H12746" s="1"/>
      <c r="I12746" s="1"/>
    </row>
    <row r="12747" spans="8:9" x14ac:dyDescent="0.2">
      <c r="H12747" s="1"/>
      <c r="I12747" s="1"/>
    </row>
    <row r="12748" spans="8:9" x14ac:dyDescent="0.2">
      <c r="H12748" s="1"/>
      <c r="I12748" s="1"/>
    </row>
    <row r="12749" spans="8:9" x14ac:dyDescent="0.2">
      <c r="H12749" s="1"/>
      <c r="I12749" s="1"/>
    </row>
    <row r="12750" spans="8:9" x14ac:dyDescent="0.2">
      <c r="H12750" s="1"/>
      <c r="I12750" s="1"/>
    </row>
    <row r="12751" spans="8:9" x14ac:dyDescent="0.2">
      <c r="H12751" s="1"/>
      <c r="I12751" s="1"/>
    </row>
    <row r="12752" spans="8:9" x14ac:dyDescent="0.2">
      <c r="H12752" s="1"/>
      <c r="I12752" s="1"/>
    </row>
    <row r="12753" spans="8:9" x14ac:dyDescent="0.2">
      <c r="H12753" s="1"/>
      <c r="I12753" s="1"/>
    </row>
    <row r="12754" spans="8:9" x14ac:dyDescent="0.2">
      <c r="H12754" s="1"/>
      <c r="I12754" s="1"/>
    </row>
    <row r="12755" spans="8:9" x14ac:dyDescent="0.2">
      <c r="H12755" s="1"/>
      <c r="I12755" s="1"/>
    </row>
    <row r="12756" spans="8:9" x14ac:dyDescent="0.2">
      <c r="H12756" s="1"/>
      <c r="I12756" s="1"/>
    </row>
    <row r="12757" spans="8:9" x14ac:dyDescent="0.2">
      <c r="H12757" s="1"/>
      <c r="I12757" s="1"/>
    </row>
    <row r="12758" spans="8:9" x14ac:dyDescent="0.2">
      <c r="H12758" s="1"/>
      <c r="I12758" s="1"/>
    </row>
    <row r="12759" spans="8:9" x14ac:dyDescent="0.2">
      <c r="H12759" s="1"/>
      <c r="I12759" s="1"/>
    </row>
    <row r="12760" spans="8:9" x14ac:dyDescent="0.2">
      <c r="H12760" s="1"/>
      <c r="I12760" s="1"/>
    </row>
    <row r="12761" spans="8:9" x14ac:dyDescent="0.2">
      <c r="H12761" s="1"/>
      <c r="I12761" s="1"/>
    </row>
    <row r="12762" spans="8:9" x14ac:dyDescent="0.2">
      <c r="H12762" s="1"/>
      <c r="I12762" s="1"/>
    </row>
    <row r="12763" spans="8:9" x14ac:dyDescent="0.2">
      <c r="H12763" s="1"/>
      <c r="I12763" s="1"/>
    </row>
    <row r="12764" spans="8:9" x14ac:dyDescent="0.2">
      <c r="H12764" s="1"/>
      <c r="I12764" s="1"/>
    </row>
    <row r="12765" spans="8:9" x14ac:dyDescent="0.2">
      <c r="H12765" s="1"/>
      <c r="I12765" s="1"/>
    </row>
    <row r="12766" spans="8:9" x14ac:dyDescent="0.2">
      <c r="H12766" s="1"/>
      <c r="I12766" s="1"/>
    </row>
    <row r="12767" spans="8:9" x14ac:dyDescent="0.2">
      <c r="H12767" s="1"/>
      <c r="I12767" s="1"/>
    </row>
    <row r="12768" spans="8:9" x14ac:dyDescent="0.2">
      <c r="H12768" s="1"/>
      <c r="I12768" s="1"/>
    </row>
    <row r="12769" spans="8:9" x14ac:dyDescent="0.2">
      <c r="H12769" s="1"/>
      <c r="I12769" s="1"/>
    </row>
    <row r="12770" spans="8:9" x14ac:dyDescent="0.2">
      <c r="H12770" s="1"/>
      <c r="I12770" s="1"/>
    </row>
    <row r="12771" spans="8:9" x14ac:dyDescent="0.2">
      <c r="H12771" s="1"/>
      <c r="I12771" s="1"/>
    </row>
    <row r="12772" spans="8:9" x14ac:dyDescent="0.2">
      <c r="H12772" s="1"/>
      <c r="I12772" s="1"/>
    </row>
    <row r="12773" spans="8:9" x14ac:dyDescent="0.2">
      <c r="H12773" s="1"/>
      <c r="I12773" s="1"/>
    </row>
    <row r="12774" spans="8:9" x14ac:dyDescent="0.2">
      <c r="H12774" s="1"/>
      <c r="I12774" s="1"/>
    </row>
    <row r="12775" spans="8:9" x14ac:dyDescent="0.2">
      <c r="H12775" s="1"/>
      <c r="I12775" s="1"/>
    </row>
    <row r="12776" spans="8:9" x14ac:dyDescent="0.2">
      <c r="H12776" s="1"/>
      <c r="I12776" s="1"/>
    </row>
    <row r="12777" spans="8:9" x14ac:dyDescent="0.2">
      <c r="H12777" s="1"/>
      <c r="I12777" s="1"/>
    </row>
    <row r="12778" spans="8:9" x14ac:dyDescent="0.2">
      <c r="H12778" s="1"/>
      <c r="I12778" s="1"/>
    </row>
    <row r="12779" spans="8:9" x14ac:dyDescent="0.2">
      <c r="H12779" s="1"/>
      <c r="I12779" s="1"/>
    </row>
    <row r="12780" spans="8:9" x14ac:dyDescent="0.2">
      <c r="H12780" s="1"/>
      <c r="I12780" s="1"/>
    </row>
    <row r="12781" spans="8:9" x14ac:dyDescent="0.2">
      <c r="H12781" s="1"/>
      <c r="I12781" s="1"/>
    </row>
    <row r="12782" spans="8:9" x14ac:dyDescent="0.2">
      <c r="H12782" s="1"/>
      <c r="I12782" s="1"/>
    </row>
    <row r="12783" spans="8:9" x14ac:dyDescent="0.2">
      <c r="H12783" s="1"/>
      <c r="I12783" s="1"/>
    </row>
    <row r="12784" spans="8:9" x14ac:dyDescent="0.2">
      <c r="H12784" s="1"/>
      <c r="I12784" s="1"/>
    </row>
    <row r="12785" spans="8:9" x14ac:dyDescent="0.2">
      <c r="H12785" s="1"/>
      <c r="I12785" s="1"/>
    </row>
    <row r="12786" spans="8:9" x14ac:dyDescent="0.2">
      <c r="H12786" s="1"/>
      <c r="I12786" s="1"/>
    </row>
    <row r="12787" spans="8:9" x14ac:dyDescent="0.2">
      <c r="H12787" s="1"/>
      <c r="I12787" s="1"/>
    </row>
    <row r="12788" spans="8:9" x14ac:dyDescent="0.2">
      <c r="H12788" s="1"/>
      <c r="I12788" s="1"/>
    </row>
    <row r="12789" spans="8:9" x14ac:dyDescent="0.2">
      <c r="H12789" s="1"/>
      <c r="I12789" s="1"/>
    </row>
    <row r="12790" spans="8:9" x14ac:dyDescent="0.2">
      <c r="H12790" s="1"/>
      <c r="I12790" s="1"/>
    </row>
    <row r="12791" spans="8:9" x14ac:dyDescent="0.2">
      <c r="H12791" s="1"/>
      <c r="I12791" s="1"/>
    </row>
    <row r="12792" spans="8:9" x14ac:dyDescent="0.2">
      <c r="H12792" s="1"/>
      <c r="I12792" s="1"/>
    </row>
    <row r="12793" spans="8:9" x14ac:dyDescent="0.2">
      <c r="H12793" s="1"/>
      <c r="I12793" s="1"/>
    </row>
    <row r="12794" spans="8:9" x14ac:dyDescent="0.2">
      <c r="H12794" s="1"/>
      <c r="I12794" s="1"/>
    </row>
    <row r="12795" spans="8:9" x14ac:dyDescent="0.2">
      <c r="H12795" s="1"/>
      <c r="I12795" s="1"/>
    </row>
    <row r="12796" spans="8:9" x14ac:dyDescent="0.2">
      <c r="H12796" s="1"/>
      <c r="I12796" s="1"/>
    </row>
    <row r="12797" spans="8:9" x14ac:dyDescent="0.2">
      <c r="H12797" s="1"/>
      <c r="I12797" s="1"/>
    </row>
    <row r="12798" spans="8:9" x14ac:dyDescent="0.2">
      <c r="H12798" s="1"/>
      <c r="I12798" s="1"/>
    </row>
    <row r="12799" spans="8:9" x14ac:dyDescent="0.2">
      <c r="H12799" s="1"/>
      <c r="I12799" s="1"/>
    </row>
    <row r="12800" spans="8:9" x14ac:dyDescent="0.2">
      <c r="H12800" s="1"/>
      <c r="I12800" s="1"/>
    </row>
    <row r="12801" spans="8:9" x14ac:dyDescent="0.2">
      <c r="H12801" s="1"/>
      <c r="I12801" s="1"/>
    </row>
    <row r="12802" spans="8:9" x14ac:dyDescent="0.2">
      <c r="H12802" s="1"/>
      <c r="I12802" s="1"/>
    </row>
    <row r="12803" spans="8:9" x14ac:dyDescent="0.2">
      <c r="H12803" s="1"/>
      <c r="I12803" s="1"/>
    </row>
    <row r="12804" spans="8:9" x14ac:dyDescent="0.2">
      <c r="H12804" s="1"/>
      <c r="I12804" s="1"/>
    </row>
    <row r="12805" spans="8:9" x14ac:dyDescent="0.2">
      <c r="H12805" s="1"/>
      <c r="I12805" s="1"/>
    </row>
    <row r="12806" spans="8:9" x14ac:dyDescent="0.2">
      <c r="H12806" s="1"/>
      <c r="I12806" s="1"/>
    </row>
    <row r="12807" spans="8:9" x14ac:dyDescent="0.2">
      <c r="H12807" s="1"/>
      <c r="I12807" s="1"/>
    </row>
    <row r="12808" spans="8:9" x14ac:dyDescent="0.2">
      <c r="H12808" s="1"/>
      <c r="I12808" s="1"/>
    </row>
    <row r="12809" spans="8:9" x14ac:dyDescent="0.2">
      <c r="H12809" s="1"/>
      <c r="I12809" s="1"/>
    </row>
    <row r="12810" spans="8:9" x14ac:dyDescent="0.2">
      <c r="H12810" s="1"/>
      <c r="I12810" s="1"/>
    </row>
    <row r="12811" spans="8:9" x14ac:dyDescent="0.2">
      <c r="H12811" s="1"/>
      <c r="I12811" s="1"/>
    </row>
    <row r="12812" spans="8:9" x14ac:dyDescent="0.2">
      <c r="H12812" s="1"/>
      <c r="I12812" s="1"/>
    </row>
    <row r="12813" spans="8:9" x14ac:dyDescent="0.2">
      <c r="H12813" s="1"/>
      <c r="I12813" s="1"/>
    </row>
    <row r="12814" spans="8:9" x14ac:dyDescent="0.2">
      <c r="H12814" s="1"/>
      <c r="I12814" s="1"/>
    </row>
    <row r="12815" spans="8:9" x14ac:dyDescent="0.2">
      <c r="H12815" s="1"/>
      <c r="I12815" s="1"/>
    </row>
    <row r="12816" spans="8:9" x14ac:dyDescent="0.2">
      <c r="H12816" s="1"/>
      <c r="I12816" s="1"/>
    </row>
    <row r="12817" spans="8:9" x14ac:dyDescent="0.2">
      <c r="H12817" s="1"/>
      <c r="I12817" s="1"/>
    </row>
    <row r="12818" spans="8:9" x14ac:dyDescent="0.2">
      <c r="H12818" s="1"/>
      <c r="I12818" s="1"/>
    </row>
    <row r="12819" spans="8:9" x14ac:dyDescent="0.2">
      <c r="H12819" s="1"/>
      <c r="I12819" s="1"/>
    </row>
    <row r="12820" spans="8:9" x14ac:dyDescent="0.2">
      <c r="H12820" s="1"/>
      <c r="I12820" s="1"/>
    </row>
    <row r="12821" spans="8:9" x14ac:dyDescent="0.2">
      <c r="H12821" s="1"/>
      <c r="I12821" s="1"/>
    </row>
    <row r="12822" spans="8:9" x14ac:dyDescent="0.2">
      <c r="H12822" s="1"/>
      <c r="I12822" s="1"/>
    </row>
    <row r="12823" spans="8:9" x14ac:dyDescent="0.2">
      <c r="H12823" s="1"/>
      <c r="I12823" s="1"/>
    </row>
    <row r="12824" spans="8:9" x14ac:dyDescent="0.2">
      <c r="H12824" s="1"/>
      <c r="I12824" s="1"/>
    </row>
    <row r="12825" spans="8:9" x14ac:dyDescent="0.2">
      <c r="H12825" s="1"/>
      <c r="I12825" s="1"/>
    </row>
    <row r="12826" spans="8:9" x14ac:dyDescent="0.2">
      <c r="H12826" s="1"/>
      <c r="I12826" s="1"/>
    </row>
    <row r="12827" spans="8:9" x14ac:dyDescent="0.2">
      <c r="H12827" s="1"/>
      <c r="I12827" s="1"/>
    </row>
    <row r="12828" spans="8:9" x14ac:dyDescent="0.2">
      <c r="H12828" s="1"/>
      <c r="I12828" s="1"/>
    </row>
    <row r="12829" spans="8:9" x14ac:dyDescent="0.2">
      <c r="H12829" s="1"/>
      <c r="I12829" s="1"/>
    </row>
    <row r="12830" spans="8:9" x14ac:dyDescent="0.2">
      <c r="H12830" s="1"/>
      <c r="I12830" s="1"/>
    </row>
    <row r="12831" spans="8:9" x14ac:dyDescent="0.2">
      <c r="H12831" s="1"/>
      <c r="I12831" s="1"/>
    </row>
    <row r="12832" spans="8:9" x14ac:dyDescent="0.2">
      <c r="H12832" s="1"/>
      <c r="I12832" s="1"/>
    </row>
    <row r="12833" spans="8:9" x14ac:dyDescent="0.2">
      <c r="H12833" s="1"/>
      <c r="I12833" s="1"/>
    </row>
    <row r="12834" spans="8:9" x14ac:dyDescent="0.2">
      <c r="H12834" s="1"/>
      <c r="I12834" s="1"/>
    </row>
    <row r="12835" spans="8:9" x14ac:dyDescent="0.2">
      <c r="H12835" s="1"/>
      <c r="I12835" s="1"/>
    </row>
    <row r="12836" spans="8:9" x14ac:dyDescent="0.2">
      <c r="H12836" s="1"/>
      <c r="I12836" s="1"/>
    </row>
    <row r="12837" spans="8:9" x14ac:dyDescent="0.2">
      <c r="H12837" s="1"/>
      <c r="I12837" s="1"/>
    </row>
    <row r="12838" spans="8:9" x14ac:dyDescent="0.2">
      <c r="H12838" s="1"/>
      <c r="I12838" s="1"/>
    </row>
    <row r="12839" spans="8:9" x14ac:dyDescent="0.2">
      <c r="H12839" s="1"/>
      <c r="I12839" s="1"/>
    </row>
    <row r="12840" spans="8:9" x14ac:dyDescent="0.2">
      <c r="H12840" s="1"/>
      <c r="I12840" s="1"/>
    </row>
    <row r="12841" spans="8:9" x14ac:dyDescent="0.2">
      <c r="H12841" s="1"/>
      <c r="I12841" s="1"/>
    </row>
    <row r="12842" spans="8:9" x14ac:dyDescent="0.2">
      <c r="H12842" s="1"/>
      <c r="I12842" s="1"/>
    </row>
    <row r="12843" spans="8:9" x14ac:dyDescent="0.2">
      <c r="H12843" s="1"/>
      <c r="I12843" s="1"/>
    </row>
    <row r="12844" spans="8:9" x14ac:dyDescent="0.2">
      <c r="H12844" s="1"/>
      <c r="I12844" s="1"/>
    </row>
    <row r="12845" spans="8:9" x14ac:dyDescent="0.2">
      <c r="H12845" s="1"/>
      <c r="I12845" s="1"/>
    </row>
    <row r="12846" spans="8:9" x14ac:dyDescent="0.2">
      <c r="H12846" s="1"/>
      <c r="I12846" s="1"/>
    </row>
    <row r="12847" spans="8:9" x14ac:dyDescent="0.2">
      <c r="H12847" s="1"/>
      <c r="I12847" s="1"/>
    </row>
    <row r="12848" spans="8:9" x14ac:dyDescent="0.2">
      <c r="H12848" s="1"/>
      <c r="I12848" s="1"/>
    </row>
    <row r="12849" spans="8:9" x14ac:dyDescent="0.2">
      <c r="H12849" s="1"/>
      <c r="I12849" s="1"/>
    </row>
    <row r="12850" spans="8:9" x14ac:dyDescent="0.2">
      <c r="H12850" s="1"/>
      <c r="I12850" s="1"/>
    </row>
    <row r="12851" spans="8:9" x14ac:dyDescent="0.2">
      <c r="H12851" s="1"/>
      <c r="I12851" s="1"/>
    </row>
    <row r="12852" spans="8:9" x14ac:dyDescent="0.2">
      <c r="H12852" s="1"/>
      <c r="I12852" s="1"/>
    </row>
    <row r="12853" spans="8:9" x14ac:dyDescent="0.2">
      <c r="H12853" s="1"/>
      <c r="I12853" s="1"/>
    </row>
    <row r="12854" spans="8:9" x14ac:dyDescent="0.2">
      <c r="H12854" s="1"/>
      <c r="I12854" s="1"/>
    </row>
    <row r="12855" spans="8:9" x14ac:dyDescent="0.2">
      <c r="H12855" s="1"/>
      <c r="I12855" s="1"/>
    </row>
    <row r="12856" spans="8:9" x14ac:dyDescent="0.2">
      <c r="H12856" s="1"/>
      <c r="I12856" s="1"/>
    </row>
    <row r="12857" spans="8:9" x14ac:dyDescent="0.2">
      <c r="H12857" s="1"/>
      <c r="I12857" s="1"/>
    </row>
    <row r="12858" spans="8:9" x14ac:dyDescent="0.2">
      <c r="H12858" s="1"/>
      <c r="I12858" s="1"/>
    </row>
    <row r="12859" spans="8:9" x14ac:dyDescent="0.2">
      <c r="H12859" s="1"/>
      <c r="I12859" s="1"/>
    </row>
    <row r="12860" spans="8:9" x14ac:dyDescent="0.2">
      <c r="H12860" s="1"/>
      <c r="I12860" s="1"/>
    </row>
    <row r="12861" spans="8:9" x14ac:dyDescent="0.2">
      <c r="H12861" s="1"/>
      <c r="I12861" s="1"/>
    </row>
    <row r="12862" spans="8:9" x14ac:dyDescent="0.2">
      <c r="H12862" s="1"/>
      <c r="I12862" s="1"/>
    </row>
    <row r="12863" spans="8:9" x14ac:dyDescent="0.2">
      <c r="H12863" s="1"/>
      <c r="I12863" s="1"/>
    </row>
    <row r="12864" spans="8:9" x14ac:dyDescent="0.2">
      <c r="H12864" s="1"/>
      <c r="I12864" s="1"/>
    </row>
    <row r="12865" spans="8:9" x14ac:dyDescent="0.2">
      <c r="H12865" s="1"/>
      <c r="I12865" s="1"/>
    </row>
    <row r="12866" spans="8:9" x14ac:dyDescent="0.2">
      <c r="H12866" s="1"/>
      <c r="I12866" s="1"/>
    </row>
    <row r="12867" spans="8:9" x14ac:dyDescent="0.2">
      <c r="H12867" s="1"/>
      <c r="I12867" s="1"/>
    </row>
    <row r="12868" spans="8:9" x14ac:dyDescent="0.2">
      <c r="H12868" s="1"/>
      <c r="I12868" s="1"/>
    </row>
    <row r="12869" spans="8:9" x14ac:dyDescent="0.2">
      <c r="H12869" s="1"/>
      <c r="I12869" s="1"/>
    </row>
    <row r="12870" spans="8:9" x14ac:dyDescent="0.2">
      <c r="H12870" s="1"/>
      <c r="I12870" s="1"/>
    </row>
    <row r="12871" spans="8:9" x14ac:dyDescent="0.2">
      <c r="H12871" s="1"/>
      <c r="I12871" s="1"/>
    </row>
    <row r="12872" spans="8:9" x14ac:dyDescent="0.2">
      <c r="H12872" s="1"/>
      <c r="I12872" s="1"/>
    </row>
    <row r="12873" spans="8:9" x14ac:dyDescent="0.2">
      <c r="H12873" s="1"/>
      <c r="I12873" s="1"/>
    </row>
    <row r="12874" spans="8:9" x14ac:dyDescent="0.2">
      <c r="H12874" s="1"/>
      <c r="I12874" s="1"/>
    </row>
    <row r="12875" spans="8:9" x14ac:dyDescent="0.2">
      <c r="H12875" s="1"/>
      <c r="I12875" s="1"/>
    </row>
    <row r="12876" spans="8:9" x14ac:dyDescent="0.2">
      <c r="H12876" s="1"/>
      <c r="I12876" s="1"/>
    </row>
    <row r="12877" spans="8:9" x14ac:dyDescent="0.2">
      <c r="H12877" s="1"/>
      <c r="I12877" s="1"/>
    </row>
    <row r="12878" spans="8:9" x14ac:dyDescent="0.2">
      <c r="H12878" s="1"/>
      <c r="I12878" s="1"/>
    </row>
    <row r="12879" spans="8:9" x14ac:dyDescent="0.2">
      <c r="H12879" s="1"/>
      <c r="I12879" s="1"/>
    </row>
    <row r="12880" spans="8:9" x14ac:dyDescent="0.2">
      <c r="H12880" s="1"/>
      <c r="I12880" s="1"/>
    </row>
    <row r="12881" spans="8:9" x14ac:dyDescent="0.2">
      <c r="H12881" s="1"/>
      <c r="I12881" s="1"/>
    </row>
    <row r="12882" spans="8:9" x14ac:dyDescent="0.2">
      <c r="H12882" s="1"/>
      <c r="I12882" s="1"/>
    </row>
    <row r="12883" spans="8:9" x14ac:dyDescent="0.2">
      <c r="H12883" s="1"/>
      <c r="I12883" s="1"/>
    </row>
    <row r="12884" spans="8:9" x14ac:dyDescent="0.2">
      <c r="H12884" s="1"/>
      <c r="I12884" s="1"/>
    </row>
    <row r="12885" spans="8:9" x14ac:dyDescent="0.2">
      <c r="H12885" s="1"/>
      <c r="I12885" s="1"/>
    </row>
    <row r="12886" spans="8:9" x14ac:dyDescent="0.2">
      <c r="H12886" s="1"/>
      <c r="I12886" s="1"/>
    </row>
    <row r="12887" spans="8:9" x14ac:dyDescent="0.2">
      <c r="H12887" s="1"/>
      <c r="I12887" s="1"/>
    </row>
    <row r="12888" spans="8:9" x14ac:dyDescent="0.2">
      <c r="H12888" s="1"/>
      <c r="I12888" s="1"/>
    </row>
    <row r="12889" spans="8:9" x14ac:dyDescent="0.2">
      <c r="H12889" s="1"/>
      <c r="I12889" s="1"/>
    </row>
    <row r="12890" spans="8:9" x14ac:dyDescent="0.2">
      <c r="H12890" s="1"/>
      <c r="I12890" s="1"/>
    </row>
    <row r="12891" spans="8:9" x14ac:dyDescent="0.2">
      <c r="H12891" s="1"/>
      <c r="I12891" s="1"/>
    </row>
    <row r="12892" spans="8:9" x14ac:dyDescent="0.2">
      <c r="H12892" s="1"/>
      <c r="I12892" s="1"/>
    </row>
    <row r="12893" spans="8:9" x14ac:dyDescent="0.2">
      <c r="H12893" s="1"/>
      <c r="I12893" s="1"/>
    </row>
    <row r="12894" spans="8:9" x14ac:dyDescent="0.2">
      <c r="H12894" s="1"/>
      <c r="I12894" s="1"/>
    </row>
    <row r="12895" spans="8:9" x14ac:dyDescent="0.2">
      <c r="H12895" s="1"/>
      <c r="I12895" s="1"/>
    </row>
    <row r="12896" spans="8:9" x14ac:dyDescent="0.2">
      <c r="H12896" s="1"/>
      <c r="I12896" s="1"/>
    </row>
    <row r="12897" spans="8:9" x14ac:dyDescent="0.2">
      <c r="H12897" s="1"/>
      <c r="I12897" s="1"/>
    </row>
    <row r="12898" spans="8:9" x14ac:dyDescent="0.2">
      <c r="H12898" s="1"/>
      <c r="I12898" s="1"/>
    </row>
    <row r="12899" spans="8:9" x14ac:dyDescent="0.2">
      <c r="H12899" s="1"/>
      <c r="I12899" s="1"/>
    </row>
    <row r="12900" spans="8:9" x14ac:dyDescent="0.2">
      <c r="H12900" s="1"/>
      <c r="I12900" s="1"/>
    </row>
    <row r="12901" spans="8:9" x14ac:dyDescent="0.2">
      <c r="H12901" s="1"/>
      <c r="I12901" s="1"/>
    </row>
    <row r="12902" spans="8:9" x14ac:dyDescent="0.2">
      <c r="H12902" s="1"/>
      <c r="I12902" s="1"/>
    </row>
    <row r="12903" spans="8:9" x14ac:dyDescent="0.2">
      <c r="H12903" s="1"/>
      <c r="I12903" s="1"/>
    </row>
    <row r="12904" spans="8:9" x14ac:dyDescent="0.2">
      <c r="H12904" s="1"/>
      <c r="I12904" s="1"/>
    </row>
    <row r="12905" spans="8:9" x14ac:dyDescent="0.2">
      <c r="H12905" s="1"/>
      <c r="I12905" s="1"/>
    </row>
    <row r="12906" spans="8:9" x14ac:dyDescent="0.2">
      <c r="H12906" s="1"/>
      <c r="I12906" s="1"/>
    </row>
    <row r="12907" spans="8:9" x14ac:dyDescent="0.2">
      <c r="H12907" s="1"/>
      <c r="I12907" s="1"/>
    </row>
    <row r="12908" spans="8:9" x14ac:dyDescent="0.2">
      <c r="H12908" s="1"/>
      <c r="I12908" s="1"/>
    </row>
    <row r="12909" spans="8:9" x14ac:dyDescent="0.2">
      <c r="H12909" s="1"/>
      <c r="I12909" s="1"/>
    </row>
    <row r="12910" spans="8:9" x14ac:dyDescent="0.2">
      <c r="H12910" s="1"/>
      <c r="I12910" s="1"/>
    </row>
    <row r="12911" spans="8:9" x14ac:dyDescent="0.2">
      <c r="H12911" s="1"/>
      <c r="I12911" s="1"/>
    </row>
    <row r="12912" spans="8:9" x14ac:dyDescent="0.2">
      <c r="H12912" s="1"/>
      <c r="I12912" s="1"/>
    </row>
    <row r="12913" spans="8:9" x14ac:dyDescent="0.2">
      <c r="H12913" s="1"/>
      <c r="I12913" s="1"/>
    </row>
    <row r="12914" spans="8:9" x14ac:dyDescent="0.2">
      <c r="H12914" s="1"/>
      <c r="I12914" s="1"/>
    </row>
    <row r="12915" spans="8:9" x14ac:dyDescent="0.2">
      <c r="H12915" s="1"/>
      <c r="I12915" s="1"/>
    </row>
    <row r="12916" spans="8:9" x14ac:dyDescent="0.2">
      <c r="H12916" s="1"/>
      <c r="I12916" s="1"/>
    </row>
    <row r="12917" spans="8:9" x14ac:dyDescent="0.2">
      <c r="H12917" s="1"/>
      <c r="I12917" s="1"/>
    </row>
    <row r="12918" spans="8:9" x14ac:dyDescent="0.2">
      <c r="H12918" s="1"/>
      <c r="I12918" s="1"/>
    </row>
    <row r="12919" spans="8:9" x14ac:dyDescent="0.2">
      <c r="H12919" s="1"/>
      <c r="I12919" s="1"/>
    </row>
    <row r="12920" spans="8:9" x14ac:dyDescent="0.2">
      <c r="H12920" s="1"/>
      <c r="I12920" s="1"/>
    </row>
    <row r="12921" spans="8:9" x14ac:dyDescent="0.2">
      <c r="H12921" s="1"/>
      <c r="I12921" s="1"/>
    </row>
    <row r="12922" spans="8:9" x14ac:dyDescent="0.2">
      <c r="H12922" s="1"/>
      <c r="I12922" s="1"/>
    </row>
    <row r="12923" spans="8:9" x14ac:dyDescent="0.2">
      <c r="H12923" s="1"/>
      <c r="I12923" s="1"/>
    </row>
    <row r="12924" spans="8:9" x14ac:dyDescent="0.2">
      <c r="H12924" s="1"/>
      <c r="I12924" s="1"/>
    </row>
    <row r="12925" spans="8:9" x14ac:dyDescent="0.2">
      <c r="H12925" s="1"/>
      <c r="I12925" s="1"/>
    </row>
    <row r="12926" spans="8:9" x14ac:dyDescent="0.2">
      <c r="H12926" s="1"/>
      <c r="I12926" s="1"/>
    </row>
    <row r="12927" spans="8:9" x14ac:dyDescent="0.2">
      <c r="H12927" s="1"/>
      <c r="I12927" s="1"/>
    </row>
    <row r="12928" spans="8:9" x14ac:dyDescent="0.2">
      <c r="H12928" s="1"/>
      <c r="I12928" s="1"/>
    </row>
    <row r="12929" spans="8:9" x14ac:dyDescent="0.2">
      <c r="H12929" s="1"/>
      <c r="I12929" s="1"/>
    </row>
    <row r="12930" spans="8:9" x14ac:dyDescent="0.2">
      <c r="H12930" s="1"/>
      <c r="I12930" s="1"/>
    </row>
    <row r="12931" spans="8:9" x14ac:dyDescent="0.2">
      <c r="H12931" s="1"/>
      <c r="I12931" s="1"/>
    </row>
    <row r="12932" spans="8:9" x14ac:dyDescent="0.2">
      <c r="H12932" s="1"/>
      <c r="I12932" s="1"/>
    </row>
    <row r="12933" spans="8:9" x14ac:dyDescent="0.2">
      <c r="H12933" s="1"/>
      <c r="I12933" s="1"/>
    </row>
    <row r="12934" spans="8:9" x14ac:dyDescent="0.2">
      <c r="H12934" s="1"/>
      <c r="I12934" s="1"/>
    </row>
    <row r="12935" spans="8:9" x14ac:dyDescent="0.2">
      <c r="H12935" s="1"/>
      <c r="I12935" s="1"/>
    </row>
    <row r="12936" spans="8:9" x14ac:dyDescent="0.2">
      <c r="H12936" s="1"/>
      <c r="I12936" s="1"/>
    </row>
    <row r="12937" spans="8:9" x14ac:dyDescent="0.2">
      <c r="H12937" s="1"/>
      <c r="I12937" s="1"/>
    </row>
    <row r="12938" spans="8:9" x14ac:dyDescent="0.2">
      <c r="H12938" s="1"/>
      <c r="I12938" s="1"/>
    </row>
    <row r="12939" spans="8:9" x14ac:dyDescent="0.2">
      <c r="H12939" s="1"/>
      <c r="I12939" s="1"/>
    </row>
    <row r="12940" spans="8:9" x14ac:dyDescent="0.2">
      <c r="H12940" s="1"/>
      <c r="I12940" s="1"/>
    </row>
    <row r="12941" spans="8:9" x14ac:dyDescent="0.2">
      <c r="H12941" s="1"/>
      <c r="I12941" s="1"/>
    </row>
    <row r="12942" spans="8:9" x14ac:dyDescent="0.2">
      <c r="H12942" s="1"/>
      <c r="I12942" s="1"/>
    </row>
    <row r="12943" spans="8:9" x14ac:dyDescent="0.2">
      <c r="H12943" s="1"/>
      <c r="I12943" s="1"/>
    </row>
    <row r="12944" spans="8:9" x14ac:dyDescent="0.2">
      <c r="H12944" s="1"/>
      <c r="I12944" s="1"/>
    </row>
    <row r="12945" spans="8:9" x14ac:dyDescent="0.2">
      <c r="H12945" s="1"/>
      <c r="I12945" s="1"/>
    </row>
    <row r="12946" spans="8:9" x14ac:dyDescent="0.2">
      <c r="H12946" s="1"/>
      <c r="I12946" s="1"/>
    </row>
    <row r="12947" spans="8:9" x14ac:dyDescent="0.2">
      <c r="H12947" s="1"/>
      <c r="I12947" s="1"/>
    </row>
    <row r="12948" spans="8:9" x14ac:dyDescent="0.2">
      <c r="H12948" s="1"/>
      <c r="I12948" s="1"/>
    </row>
    <row r="12949" spans="8:9" x14ac:dyDescent="0.2">
      <c r="H12949" s="1"/>
      <c r="I12949" s="1"/>
    </row>
    <row r="12950" spans="8:9" x14ac:dyDescent="0.2">
      <c r="H12950" s="1"/>
      <c r="I12950" s="1"/>
    </row>
    <row r="12951" spans="8:9" x14ac:dyDescent="0.2">
      <c r="H12951" s="1"/>
      <c r="I12951" s="1"/>
    </row>
    <row r="12952" spans="8:9" x14ac:dyDescent="0.2">
      <c r="H12952" s="1"/>
      <c r="I12952" s="1"/>
    </row>
    <row r="12953" spans="8:9" x14ac:dyDescent="0.2">
      <c r="H12953" s="1"/>
      <c r="I12953" s="1"/>
    </row>
    <row r="12954" spans="8:9" x14ac:dyDescent="0.2">
      <c r="H12954" s="1"/>
      <c r="I12954" s="1"/>
    </row>
    <row r="12955" spans="8:9" x14ac:dyDescent="0.2">
      <c r="H12955" s="1"/>
      <c r="I12955" s="1"/>
    </row>
    <row r="12956" spans="8:9" x14ac:dyDescent="0.2">
      <c r="H12956" s="1"/>
      <c r="I12956" s="1"/>
    </row>
    <row r="12957" spans="8:9" x14ac:dyDescent="0.2">
      <c r="H12957" s="1"/>
      <c r="I12957" s="1"/>
    </row>
    <row r="12958" spans="8:9" x14ac:dyDescent="0.2">
      <c r="H12958" s="1"/>
      <c r="I12958" s="1"/>
    </row>
    <row r="12959" spans="8:9" x14ac:dyDescent="0.2">
      <c r="H12959" s="1"/>
      <c r="I12959" s="1"/>
    </row>
    <row r="12960" spans="8:9" x14ac:dyDescent="0.2">
      <c r="H12960" s="1"/>
      <c r="I12960" s="1"/>
    </row>
    <row r="12961" spans="8:9" x14ac:dyDescent="0.2">
      <c r="H12961" s="1"/>
      <c r="I12961" s="1"/>
    </row>
    <row r="12962" spans="8:9" x14ac:dyDescent="0.2">
      <c r="H12962" s="1"/>
      <c r="I12962" s="1"/>
    </row>
    <row r="12963" spans="8:9" x14ac:dyDescent="0.2">
      <c r="H12963" s="1"/>
      <c r="I12963" s="1"/>
    </row>
    <row r="12964" spans="8:9" x14ac:dyDescent="0.2">
      <c r="H12964" s="1"/>
      <c r="I12964" s="1"/>
    </row>
    <row r="12965" spans="8:9" x14ac:dyDescent="0.2">
      <c r="H12965" s="1"/>
      <c r="I12965" s="1"/>
    </row>
    <row r="12966" spans="8:9" x14ac:dyDescent="0.2">
      <c r="H12966" s="1"/>
      <c r="I12966" s="1"/>
    </row>
    <row r="12967" spans="8:9" x14ac:dyDescent="0.2">
      <c r="H12967" s="1"/>
      <c r="I12967" s="1"/>
    </row>
    <row r="12968" spans="8:9" x14ac:dyDescent="0.2">
      <c r="H12968" s="1"/>
      <c r="I12968" s="1"/>
    </row>
    <row r="12969" spans="8:9" x14ac:dyDescent="0.2">
      <c r="H12969" s="1"/>
      <c r="I12969" s="1"/>
    </row>
    <row r="12970" spans="8:9" x14ac:dyDescent="0.2">
      <c r="H12970" s="1"/>
      <c r="I12970" s="1"/>
    </row>
    <row r="12971" spans="8:9" x14ac:dyDescent="0.2">
      <c r="H12971" s="1"/>
      <c r="I12971" s="1"/>
    </row>
    <row r="12972" spans="8:9" x14ac:dyDescent="0.2">
      <c r="H12972" s="1"/>
      <c r="I12972" s="1"/>
    </row>
    <row r="12973" spans="8:9" x14ac:dyDescent="0.2">
      <c r="H12973" s="1"/>
      <c r="I12973" s="1"/>
    </row>
    <row r="12974" spans="8:9" x14ac:dyDescent="0.2">
      <c r="H12974" s="1"/>
      <c r="I12974" s="1"/>
    </row>
    <row r="12975" spans="8:9" x14ac:dyDescent="0.2">
      <c r="H12975" s="1"/>
      <c r="I12975" s="1"/>
    </row>
    <row r="12976" spans="8:9" x14ac:dyDescent="0.2">
      <c r="H12976" s="1"/>
      <c r="I12976" s="1"/>
    </row>
    <row r="12977" spans="8:9" x14ac:dyDescent="0.2">
      <c r="H12977" s="1"/>
      <c r="I12977" s="1"/>
    </row>
    <row r="12978" spans="8:9" x14ac:dyDescent="0.2">
      <c r="H12978" s="1"/>
      <c r="I12978" s="1"/>
    </row>
    <row r="12979" spans="8:9" x14ac:dyDescent="0.2">
      <c r="H12979" s="1"/>
      <c r="I12979" s="1"/>
    </row>
    <row r="12980" spans="8:9" x14ac:dyDescent="0.2">
      <c r="H12980" s="1"/>
      <c r="I12980" s="1"/>
    </row>
    <row r="12981" spans="8:9" x14ac:dyDescent="0.2">
      <c r="H12981" s="1"/>
      <c r="I12981" s="1"/>
    </row>
    <row r="12982" spans="8:9" x14ac:dyDescent="0.2">
      <c r="H12982" s="1"/>
      <c r="I12982" s="1"/>
    </row>
    <row r="12983" spans="8:9" x14ac:dyDescent="0.2">
      <c r="H12983" s="1"/>
      <c r="I12983" s="1"/>
    </row>
    <row r="12984" spans="8:9" x14ac:dyDescent="0.2">
      <c r="H12984" s="1"/>
      <c r="I12984" s="1"/>
    </row>
    <row r="12985" spans="8:9" x14ac:dyDescent="0.2">
      <c r="H12985" s="1"/>
      <c r="I12985" s="1"/>
    </row>
    <row r="12986" spans="8:9" x14ac:dyDescent="0.2">
      <c r="H12986" s="1"/>
      <c r="I12986" s="1"/>
    </row>
    <row r="12987" spans="8:9" x14ac:dyDescent="0.2">
      <c r="H12987" s="1"/>
      <c r="I12987" s="1"/>
    </row>
    <row r="12988" spans="8:9" x14ac:dyDescent="0.2">
      <c r="H12988" s="1"/>
      <c r="I12988" s="1"/>
    </row>
    <row r="12989" spans="8:9" x14ac:dyDescent="0.2">
      <c r="H12989" s="1"/>
      <c r="I12989" s="1"/>
    </row>
    <row r="12990" spans="8:9" x14ac:dyDescent="0.2">
      <c r="H12990" s="1"/>
      <c r="I12990" s="1"/>
    </row>
    <row r="12991" spans="8:9" x14ac:dyDescent="0.2">
      <c r="H12991" s="1"/>
      <c r="I12991" s="1"/>
    </row>
    <row r="12992" spans="8:9" x14ac:dyDescent="0.2">
      <c r="H12992" s="1"/>
      <c r="I12992" s="1"/>
    </row>
    <row r="12993" spans="8:9" x14ac:dyDescent="0.2">
      <c r="H12993" s="1"/>
      <c r="I12993" s="1"/>
    </row>
    <row r="12994" spans="8:9" x14ac:dyDescent="0.2">
      <c r="H12994" s="1"/>
      <c r="I12994" s="1"/>
    </row>
    <row r="12995" spans="8:9" x14ac:dyDescent="0.2">
      <c r="H12995" s="1"/>
      <c r="I12995" s="1"/>
    </row>
    <row r="12996" spans="8:9" x14ac:dyDescent="0.2">
      <c r="H12996" s="1"/>
      <c r="I12996" s="1"/>
    </row>
    <row r="12997" spans="8:9" x14ac:dyDescent="0.2">
      <c r="H12997" s="1"/>
      <c r="I12997" s="1"/>
    </row>
    <row r="12998" spans="8:9" x14ac:dyDescent="0.2">
      <c r="H12998" s="1"/>
      <c r="I12998" s="1"/>
    </row>
    <row r="12999" spans="8:9" x14ac:dyDescent="0.2">
      <c r="H12999" s="1"/>
      <c r="I12999" s="1"/>
    </row>
    <row r="13000" spans="8:9" x14ac:dyDescent="0.2">
      <c r="H13000" s="1"/>
      <c r="I13000" s="1"/>
    </row>
    <row r="13001" spans="8:9" x14ac:dyDescent="0.2">
      <c r="H13001" s="1"/>
      <c r="I13001" s="1"/>
    </row>
    <row r="13002" spans="8:9" x14ac:dyDescent="0.2">
      <c r="H13002" s="1"/>
      <c r="I13002" s="1"/>
    </row>
    <row r="13003" spans="8:9" x14ac:dyDescent="0.2">
      <c r="H13003" s="1"/>
      <c r="I13003" s="1"/>
    </row>
    <row r="13004" spans="8:9" x14ac:dyDescent="0.2">
      <c r="H13004" s="1"/>
      <c r="I13004" s="1"/>
    </row>
    <row r="13005" spans="8:9" x14ac:dyDescent="0.2">
      <c r="H13005" s="1"/>
      <c r="I13005" s="1"/>
    </row>
    <row r="13006" spans="8:9" x14ac:dyDescent="0.2">
      <c r="H13006" s="1"/>
      <c r="I13006" s="1"/>
    </row>
    <row r="13007" spans="8:9" x14ac:dyDescent="0.2">
      <c r="H13007" s="1"/>
      <c r="I13007" s="1"/>
    </row>
    <row r="13008" spans="8:9" x14ac:dyDescent="0.2">
      <c r="H13008" s="1"/>
      <c r="I13008" s="1"/>
    </row>
    <row r="13009" spans="8:9" x14ac:dyDescent="0.2">
      <c r="H13009" s="1"/>
      <c r="I13009" s="1"/>
    </row>
    <row r="13010" spans="8:9" x14ac:dyDescent="0.2">
      <c r="H13010" s="1"/>
      <c r="I13010" s="1"/>
    </row>
    <row r="13011" spans="8:9" x14ac:dyDescent="0.2">
      <c r="H13011" s="1"/>
      <c r="I13011" s="1"/>
    </row>
    <row r="13012" spans="8:9" x14ac:dyDescent="0.2">
      <c r="H13012" s="1"/>
      <c r="I13012" s="1"/>
    </row>
    <row r="13013" spans="8:9" x14ac:dyDescent="0.2">
      <c r="H13013" s="1"/>
      <c r="I13013" s="1"/>
    </row>
    <row r="13014" spans="8:9" x14ac:dyDescent="0.2">
      <c r="H13014" s="1"/>
      <c r="I13014" s="1"/>
    </row>
    <row r="13015" spans="8:9" x14ac:dyDescent="0.2">
      <c r="H13015" s="1"/>
      <c r="I13015" s="1"/>
    </row>
    <row r="13016" spans="8:9" x14ac:dyDescent="0.2">
      <c r="H13016" s="1"/>
      <c r="I13016" s="1"/>
    </row>
    <row r="13017" spans="8:9" x14ac:dyDescent="0.2">
      <c r="H13017" s="1"/>
      <c r="I13017" s="1"/>
    </row>
    <row r="13018" spans="8:9" x14ac:dyDescent="0.2">
      <c r="H13018" s="1"/>
      <c r="I13018" s="1"/>
    </row>
    <row r="13019" spans="8:9" x14ac:dyDescent="0.2">
      <c r="H13019" s="1"/>
      <c r="I13019" s="1"/>
    </row>
    <row r="13020" spans="8:9" x14ac:dyDescent="0.2">
      <c r="H13020" s="1"/>
      <c r="I13020" s="1"/>
    </row>
    <row r="13021" spans="8:9" x14ac:dyDescent="0.2">
      <c r="H13021" s="1"/>
      <c r="I13021" s="1"/>
    </row>
    <row r="13022" spans="8:9" x14ac:dyDescent="0.2">
      <c r="H13022" s="1"/>
      <c r="I13022" s="1"/>
    </row>
    <row r="13023" spans="8:9" x14ac:dyDescent="0.2">
      <c r="H13023" s="1"/>
      <c r="I13023" s="1"/>
    </row>
    <row r="13024" spans="8:9" x14ac:dyDescent="0.2">
      <c r="H13024" s="1"/>
      <c r="I13024" s="1"/>
    </row>
    <row r="13025" spans="8:9" x14ac:dyDescent="0.2">
      <c r="H13025" s="1"/>
      <c r="I13025" s="1"/>
    </row>
    <row r="13026" spans="8:9" x14ac:dyDescent="0.2">
      <c r="H13026" s="1"/>
      <c r="I13026" s="1"/>
    </row>
    <row r="13027" spans="8:9" x14ac:dyDescent="0.2">
      <c r="H13027" s="1"/>
      <c r="I13027" s="1"/>
    </row>
    <row r="13028" spans="8:9" x14ac:dyDescent="0.2">
      <c r="H13028" s="1"/>
      <c r="I13028" s="1"/>
    </row>
    <row r="13029" spans="8:9" x14ac:dyDescent="0.2">
      <c r="H13029" s="1"/>
      <c r="I13029" s="1"/>
    </row>
    <row r="13030" spans="8:9" x14ac:dyDescent="0.2">
      <c r="H13030" s="1"/>
      <c r="I13030" s="1"/>
    </row>
    <row r="13031" spans="8:9" x14ac:dyDescent="0.2">
      <c r="H13031" s="1"/>
      <c r="I13031" s="1"/>
    </row>
    <row r="13032" spans="8:9" x14ac:dyDescent="0.2">
      <c r="H13032" s="1"/>
      <c r="I13032" s="1"/>
    </row>
    <row r="13033" spans="8:9" x14ac:dyDescent="0.2">
      <c r="H13033" s="1"/>
      <c r="I13033" s="1"/>
    </row>
    <row r="13034" spans="8:9" x14ac:dyDescent="0.2">
      <c r="H13034" s="1"/>
      <c r="I13034" s="1"/>
    </row>
    <row r="13035" spans="8:9" x14ac:dyDescent="0.2">
      <c r="H13035" s="1"/>
      <c r="I13035" s="1"/>
    </row>
    <row r="13036" spans="8:9" x14ac:dyDescent="0.2">
      <c r="H13036" s="1"/>
      <c r="I13036" s="1"/>
    </row>
    <row r="13037" spans="8:9" x14ac:dyDescent="0.2">
      <c r="H13037" s="1"/>
      <c r="I13037" s="1"/>
    </row>
    <row r="13038" spans="8:9" x14ac:dyDescent="0.2">
      <c r="H13038" s="1"/>
      <c r="I13038" s="1"/>
    </row>
    <row r="13039" spans="8:9" x14ac:dyDescent="0.2">
      <c r="H13039" s="1"/>
      <c r="I13039" s="1"/>
    </row>
    <row r="13040" spans="8:9" x14ac:dyDescent="0.2">
      <c r="H13040" s="1"/>
      <c r="I13040" s="1"/>
    </row>
    <row r="13041" spans="8:9" x14ac:dyDescent="0.2">
      <c r="H13041" s="1"/>
      <c r="I13041" s="1"/>
    </row>
    <row r="13042" spans="8:9" x14ac:dyDescent="0.2">
      <c r="H13042" s="1"/>
      <c r="I13042" s="1"/>
    </row>
    <row r="13043" spans="8:9" x14ac:dyDescent="0.2">
      <c r="H13043" s="1"/>
      <c r="I13043" s="1"/>
    </row>
    <row r="13044" spans="8:9" x14ac:dyDescent="0.2">
      <c r="H13044" s="1"/>
      <c r="I13044" s="1"/>
    </row>
    <row r="13045" spans="8:9" x14ac:dyDescent="0.2">
      <c r="H13045" s="1"/>
      <c r="I13045" s="1"/>
    </row>
    <row r="13046" spans="8:9" x14ac:dyDescent="0.2">
      <c r="H13046" s="1"/>
      <c r="I13046" s="1"/>
    </row>
    <row r="13047" spans="8:9" x14ac:dyDescent="0.2">
      <c r="H13047" s="1"/>
      <c r="I13047" s="1"/>
    </row>
    <row r="13048" spans="8:9" x14ac:dyDescent="0.2">
      <c r="H13048" s="1"/>
      <c r="I13048" s="1"/>
    </row>
    <row r="13049" spans="8:9" x14ac:dyDescent="0.2">
      <c r="H13049" s="1"/>
      <c r="I13049" s="1"/>
    </row>
    <row r="13050" spans="8:9" x14ac:dyDescent="0.2">
      <c r="H13050" s="1"/>
      <c r="I13050" s="1"/>
    </row>
    <row r="13051" spans="8:9" x14ac:dyDescent="0.2">
      <c r="H13051" s="1"/>
      <c r="I13051" s="1"/>
    </row>
    <row r="13052" spans="8:9" x14ac:dyDescent="0.2">
      <c r="H13052" s="1"/>
      <c r="I13052" s="1"/>
    </row>
    <row r="13053" spans="8:9" x14ac:dyDescent="0.2">
      <c r="H13053" s="1"/>
      <c r="I13053" s="1"/>
    </row>
    <row r="13054" spans="8:9" x14ac:dyDescent="0.2">
      <c r="H13054" s="1"/>
      <c r="I13054" s="1"/>
    </row>
    <row r="13055" spans="8:9" x14ac:dyDescent="0.2">
      <c r="H13055" s="1"/>
      <c r="I13055" s="1"/>
    </row>
    <row r="13056" spans="8:9" x14ac:dyDescent="0.2">
      <c r="H13056" s="1"/>
      <c r="I13056" s="1"/>
    </row>
    <row r="13057" spans="8:9" x14ac:dyDescent="0.2">
      <c r="H13057" s="1"/>
      <c r="I13057" s="1"/>
    </row>
    <row r="13058" spans="8:9" x14ac:dyDescent="0.2">
      <c r="H13058" s="1"/>
      <c r="I13058" s="1"/>
    </row>
    <row r="13059" spans="8:9" x14ac:dyDescent="0.2">
      <c r="H13059" s="1"/>
      <c r="I13059" s="1"/>
    </row>
    <row r="13060" spans="8:9" x14ac:dyDescent="0.2">
      <c r="H13060" s="1"/>
      <c r="I13060" s="1"/>
    </row>
    <row r="13061" spans="8:9" x14ac:dyDescent="0.2">
      <c r="H13061" s="1"/>
      <c r="I13061" s="1"/>
    </row>
    <row r="13062" spans="8:9" x14ac:dyDescent="0.2">
      <c r="H13062" s="1"/>
      <c r="I13062" s="1"/>
    </row>
    <row r="13063" spans="8:9" x14ac:dyDescent="0.2">
      <c r="H13063" s="1"/>
      <c r="I13063" s="1"/>
    </row>
    <row r="13064" spans="8:9" x14ac:dyDescent="0.2">
      <c r="H13064" s="1"/>
      <c r="I13064" s="1"/>
    </row>
    <row r="13065" spans="8:9" x14ac:dyDescent="0.2">
      <c r="H13065" s="1"/>
      <c r="I13065" s="1"/>
    </row>
    <row r="13066" spans="8:9" x14ac:dyDescent="0.2">
      <c r="H13066" s="1"/>
      <c r="I13066" s="1"/>
    </row>
    <row r="13067" spans="8:9" x14ac:dyDescent="0.2">
      <c r="H13067" s="1"/>
      <c r="I13067" s="1"/>
    </row>
    <row r="13068" spans="8:9" x14ac:dyDescent="0.2">
      <c r="H13068" s="1"/>
      <c r="I13068" s="1"/>
    </row>
    <row r="13069" spans="8:9" x14ac:dyDescent="0.2">
      <c r="H13069" s="1"/>
      <c r="I13069" s="1"/>
    </row>
    <row r="13070" spans="8:9" x14ac:dyDescent="0.2">
      <c r="H13070" s="1"/>
      <c r="I13070" s="1"/>
    </row>
    <row r="13071" spans="8:9" x14ac:dyDescent="0.2">
      <c r="H13071" s="1"/>
      <c r="I13071" s="1"/>
    </row>
    <row r="13072" spans="8:9" x14ac:dyDescent="0.2">
      <c r="H13072" s="1"/>
      <c r="I13072" s="1"/>
    </row>
    <row r="13073" spans="8:9" x14ac:dyDescent="0.2">
      <c r="H13073" s="1"/>
      <c r="I13073" s="1"/>
    </row>
    <row r="13074" spans="8:9" x14ac:dyDescent="0.2">
      <c r="H13074" s="1"/>
      <c r="I13074" s="1"/>
    </row>
    <row r="13075" spans="8:9" x14ac:dyDescent="0.2">
      <c r="H13075" s="1"/>
      <c r="I13075" s="1"/>
    </row>
    <row r="13076" spans="8:9" x14ac:dyDescent="0.2">
      <c r="H13076" s="1"/>
      <c r="I13076" s="1"/>
    </row>
    <row r="13077" spans="8:9" x14ac:dyDescent="0.2">
      <c r="H13077" s="1"/>
      <c r="I13077" s="1"/>
    </row>
    <row r="13078" spans="8:9" x14ac:dyDescent="0.2">
      <c r="H13078" s="1"/>
      <c r="I13078" s="1"/>
    </row>
    <row r="13079" spans="8:9" x14ac:dyDescent="0.2">
      <c r="H13079" s="1"/>
      <c r="I13079" s="1"/>
    </row>
    <row r="13080" spans="8:9" x14ac:dyDescent="0.2">
      <c r="H13080" s="1"/>
      <c r="I13080" s="1"/>
    </row>
    <row r="13081" spans="8:9" x14ac:dyDescent="0.2">
      <c r="H13081" s="1"/>
      <c r="I13081" s="1"/>
    </row>
    <row r="13082" spans="8:9" x14ac:dyDescent="0.2">
      <c r="H13082" s="1"/>
      <c r="I13082" s="1"/>
    </row>
    <row r="13083" spans="8:9" x14ac:dyDescent="0.2">
      <c r="H13083" s="1"/>
      <c r="I13083" s="1"/>
    </row>
    <row r="13084" spans="8:9" x14ac:dyDescent="0.2">
      <c r="H13084" s="1"/>
      <c r="I13084" s="1"/>
    </row>
    <row r="13085" spans="8:9" x14ac:dyDescent="0.2">
      <c r="H13085" s="1"/>
      <c r="I13085" s="1"/>
    </row>
    <row r="13086" spans="8:9" x14ac:dyDescent="0.2">
      <c r="H13086" s="1"/>
      <c r="I13086" s="1"/>
    </row>
    <row r="13087" spans="8:9" x14ac:dyDescent="0.2">
      <c r="H13087" s="1"/>
      <c r="I13087" s="1"/>
    </row>
    <row r="13088" spans="8:9" x14ac:dyDescent="0.2">
      <c r="H13088" s="1"/>
      <c r="I13088" s="1"/>
    </row>
    <row r="13089" spans="8:9" x14ac:dyDescent="0.2">
      <c r="H13089" s="1"/>
      <c r="I13089" s="1"/>
    </row>
    <row r="13090" spans="8:9" x14ac:dyDescent="0.2">
      <c r="H13090" s="1"/>
      <c r="I13090" s="1"/>
    </row>
    <row r="13091" spans="8:9" x14ac:dyDescent="0.2">
      <c r="H13091" s="1"/>
      <c r="I13091" s="1"/>
    </row>
    <row r="13092" spans="8:9" x14ac:dyDescent="0.2">
      <c r="H13092" s="1"/>
      <c r="I13092" s="1"/>
    </row>
    <row r="13093" spans="8:9" x14ac:dyDescent="0.2">
      <c r="H13093" s="1"/>
      <c r="I13093" s="1"/>
    </row>
    <row r="13094" spans="8:9" x14ac:dyDescent="0.2">
      <c r="H13094" s="1"/>
      <c r="I13094" s="1"/>
    </row>
    <row r="13095" spans="8:9" x14ac:dyDescent="0.2">
      <c r="H13095" s="1"/>
      <c r="I13095" s="1"/>
    </row>
    <row r="13096" spans="8:9" x14ac:dyDescent="0.2">
      <c r="H13096" s="1"/>
      <c r="I13096" s="1"/>
    </row>
    <row r="13097" spans="8:9" x14ac:dyDescent="0.2">
      <c r="H13097" s="1"/>
      <c r="I13097" s="1"/>
    </row>
    <row r="13098" spans="8:9" x14ac:dyDescent="0.2">
      <c r="H13098" s="1"/>
      <c r="I13098" s="1"/>
    </row>
    <row r="13099" spans="8:9" x14ac:dyDescent="0.2">
      <c r="H13099" s="1"/>
      <c r="I13099" s="1"/>
    </row>
    <row r="13100" spans="8:9" x14ac:dyDescent="0.2">
      <c r="H13100" s="1"/>
      <c r="I13100" s="1"/>
    </row>
    <row r="13101" spans="8:9" x14ac:dyDescent="0.2">
      <c r="H13101" s="1"/>
      <c r="I13101" s="1"/>
    </row>
    <row r="13102" spans="8:9" x14ac:dyDescent="0.2">
      <c r="H13102" s="1"/>
      <c r="I13102" s="1"/>
    </row>
    <row r="13103" spans="8:9" x14ac:dyDescent="0.2">
      <c r="H13103" s="1"/>
      <c r="I13103" s="1"/>
    </row>
    <row r="13104" spans="8:9" x14ac:dyDescent="0.2">
      <c r="H13104" s="1"/>
      <c r="I13104" s="1"/>
    </row>
    <row r="13105" spans="8:9" x14ac:dyDescent="0.2">
      <c r="H13105" s="1"/>
      <c r="I13105" s="1"/>
    </row>
    <row r="13106" spans="8:9" x14ac:dyDescent="0.2">
      <c r="H13106" s="1"/>
      <c r="I13106" s="1"/>
    </row>
    <row r="13107" spans="8:9" x14ac:dyDescent="0.2">
      <c r="H13107" s="1"/>
      <c r="I13107" s="1"/>
    </row>
    <row r="13108" spans="8:9" x14ac:dyDescent="0.2">
      <c r="H13108" s="1"/>
      <c r="I13108" s="1"/>
    </row>
    <row r="13109" spans="8:9" x14ac:dyDescent="0.2">
      <c r="H13109" s="1"/>
      <c r="I13109" s="1"/>
    </row>
    <row r="13110" spans="8:9" x14ac:dyDescent="0.2">
      <c r="H13110" s="1"/>
      <c r="I13110" s="1"/>
    </row>
    <row r="13111" spans="8:9" x14ac:dyDescent="0.2">
      <c r="H13111" s="1"/>
      <c r="I13111" s="1"/>
    </row>
    <row r="13112" spans="8:9" x14ac:dyDescent="0.2">
      <c r="H13112" s="1"/>
      <c r="I13112" s="1"/>
    </row>
    <row r="13113" spans="8:9" x14ac:dyDescent="0.2">
      <c r="H13113" s="1"/>
      <c r="I13113" s="1"/>
    </row>
    <row r="13114" spans="8:9" x14ac:dyDescent="0.2">
      <c r="H13114" s="1"/>
      <c r="I13114" s="1"/>
    </row>
    <row r="13115" spans="8:9" x14ac:dyDescent="0.2">
      <c r="H13115" s="1"/>
      <c r="I13115" s="1"/>
    </row>
    <row r="13116" spans="8:9" x14ac:dyDescent="0.2">
      <c r="H13116" s="1"/>
      <c r="I13116" s="1"/>
    </row>
    <row r="13117" spans="8:9" x14ac:dyDescent="0.2">
      <c r="H13117" s="1"/>
      <c r="I13117" s="1"/>
    </row>
    <row r="13118" spans="8:9" x14ac:dyDescent="0.2">
      <c r="H13118" s="1"/>
      <c r="I13118" s="1"/>
    </row>
    <row r="13119" spans="8:9" x14ac:dyDescent="0.2">
      <c r="H13119" s="1"/>
      <c r="I13119" s="1"/>
    </row>
    <row r="13120" spans="8:9" x14ac:dyDescent="0.2">
      <c r="H13120" s="1"/>
      <c r="I13120" s="1"/>
    </row>
    <row r="13121" spans="8:9" x14ac:dyDescent="0.2">
      <c r="H13121" s="1"/>
      <c r="I13121" s="1"/>
    </row>
    <row r="13122" spans="8:9" x14ac:dyDescent="0.2">
      <c r="H13122" s="1"/>
      <c r="I13122" s="1"/>
    </row>
    <row r="13123" spans="8:9" x14ac:dyDescent="0.2">
      <c r="H13123" s="1"/>
      <c r="I13123" s="1"/>
    </row>
    <row r="13124" spans="8:9" x14ac:dyDescent="0.2">
      <c r="H13124" s="1"/>
      <c r="I13124" s="1"/>
    </row>
    <row r="13125" spans="8:9" x14ac:dyDescent="0.2">
      <c r="H13125" s="1"/>
      <c r="I13125" s="1"/>
    </row>
    <row r="13126" spans="8:9" x14ac:dyDescent="0.2">
      <c r="H13126" s="1"/>
      <c r="I13126" s="1"/>
    </row>
    <row r="13127" spans="8:9" x14ac:dyDescent="0.2">
      <c r="H13127" s="1"/>
      <c r="I13127" s="1"/>
    </row>
    <row r="13128" spans="8:9" x14ac:dyDescent="0.2">
      <c r="H13128" s="1"/>
      <c r="I13128" s="1"/>
    </row>
    <row r="13129" spans="8:9" x14ac:dyDescent="0.2">
      <c r="H13129" s="1"/>
      <c r="I13129" s="1"/>
    </row>
    <row r="13130" spans="8:9" x14ac:dyDescent="0.2">
      <c r="H13130" s="1"/>
      <c r="I13130" s="1"/>
    </row>
    <row r="13131" spans="8:9" x14ac:dyDescent="0.2">
      <c r="H13131" s="1"/>
      <c r="I13131" s="1"/>
    </row>
    <row r="13132" spans="8:9" x14ac:dyDescent="0.2">
      <c r="H13132" s="1"/>
      <c r="I13132" s="1"/>
    </row>
    <row r="13133" spans="8:9" x14ac:dyDescent="0.2">
      <c r="H13133" s="1"/>
      <c r="I13133" s="1"/>
    </row>
    <row r="13134" spans="8:9" x14ac:dyDescent="0.2">
      <c r="H13134" s="1"/>
      <c r="I13134" s="1"/>
    </row>
    <row r="13135" spans="8:9" x14ac:dyDescent="0.2">
      <c r="H13135" s="1"/>
      <c r="I13135" s="1"/>
    </row>
    <row r="13136" spans="8:9" x14ac:dyDescent="0.2">
      <c r="H13136" s="1"/>
      <c r="I13136" s="1"/>
    </row>
    <row r="13137" spans="8:9" x14ac:dyDescent="0.2">
      <c r="H13137" s="1"/>
      <c r="I13137" s="1"/>
    </row>
    <row r="13138" spans="8:9" x14ac:dyDescent="0.2">
      <c r="H13138" s="1"/>
      <c r="I13138" s="1"/>
    </row>
    <row r="13139" spans="8:9" x14ac:dyDescent="0.2">
      <c r="H13139" s="1"/>
      <c r="I13139" s="1"/>
    </row>
    <row r="13140" spans="8:9" x14ac:dyDescent="0.2">
      <c r="H13140" s="1"/>
      <c r="I13140" s="1"/>
    </row>
    <row r="13141" spans="8:9" x14ac:dyDescent="0.2">
      <c r="H13141" s="1"/>
      <c r="I13141" s="1"/>
    </row>
    <row r="13142" spans="8:9" x14ac:dyDescent="0.2">
      <c r="H13142" s="1"/>
      <c r="I13142" s="1"/>
    </row>
    <row r="13143" spans="8:9" x14ac:dyDescent="0.2">
      <c r="H13143" s="1"/>
      <c r="I13143" s="1"/>
    </row>
    <row r="13144" spans="8:9" x14ac:dyDescent="0.2">
      <c r="H13144" s="1"/>
      <c r="I13144" s="1"/>
    </row>
    <row r="13145" spans="8:9" x14ac:dyDescent="0.2">
      <c r="H13145" s="1"/>
      <c r="I13145" s="1"/>
    </row>
    <row r="13146" spans="8:9" x14ac:dyDescent="0.2">
      <c r="H13146" s="1"/>
      <c r="I13146" s="1"/>
    </row>
    <row r="13147" spans="8:9" x14ac:dyDescent="0.2">
      <c r="H13147" s="1"/>
      <c r="I13147" s="1"/>
    </row>
    <row r="13148" spans="8:9" x14ac:dyDescent="0.2">
      <c r="H13148" s="1"/>
      <c r="I13148" s="1"/>
    </row>
    <row r="13149" spans="8:9" x14ac:dyDescent="0.2">
      <c r="H13149" s="1"/>
      <c r="I13149" s="1"/>
    </row>
    <row r="13150" spans="8:9" x14ac:dyDescent="0.2">
      <c r="H13150" s="1"/>
      <c r="I13150" s="1"/>
    </row>
    <row r="13151" spans="8:9" x14ac:dyDescent="0.2">
      <c r="H13151" s="1"/>
      <c r="I13151" s="1"/>
    </row>
    <row r="13152" spans="8:9" x14ac:dyDescent="0.2">
      <c r="H13152" s="1"/>
      <c r="I13152" s="1"/>
    </row>
    <row r="13153" spans="8:9" x14ac:dyDescent="0.2">
      <c r="H13153" s="1"/>
      <c r="I13153" s="1"/>
    </row>
    <row r="13154" spans="8:9" x14ac:dyDescent="0.2">
      <c r="H13154" s="1"/>
      <c r="I13154" s="1"/>
    </row>
    <row r="13155" spans="8:9" x14ac:dyDescent="0.2">
      <c r="H13155" s="1"/>
      <c r="I13155" s="1"/>
    </row>
    <row r="13156" spans="8:9" x14ac:dyDescent="0.2">
      <c r="H13156" s="1"/>
      <c r="I13156" s="1"/>
    </row>
    <row r="13157" spans="8:9" x14ac:dyDescent="0.2">
      <c r="H13157" s="1"/>
      <c r="I13157" s="1"/>
    </row>
    <row r="13158" spans="8:9" x14ac:dyDescent="0.2">
      <c r="H13158" s="1"/>
      <c r="I13158" s="1"/>
    </row>
    <row r="13159" spans="8:9" x14ac:dyDescent="0.2">
      <c r="H13159" s="1"/>
      <c r="I13159" s="1"/>
    </row>
    <row r="13160" spans="8:9" x14ac:dyDescent="0.2">
      <c r="H13160" s="1"/>
      <c r="I13160" s="1"/>
    </row>
    <row r="13161" spans="8:9" x14ac:dyDescent="0.2">
      <c r="H13161" s="1"/>
      <c r="I13161" s="1"/>
    </row>
    <row r="13162" spans="8:9" x14ac:dyDescent="0.2">
      <c r="H13162" s="1"/>
      <c r="I13162" s="1"/>
    </row>
    <row r="13163" spans="8:9" x14ac:dyDescent="0.2">
      <c r="H13163" s="1"/>
      <c r="I13163" s="1"/>
    </row>
    <row r="13164" spans="8:9" x14ac:dyDescent="0.2">
      <c r="H13164" s="1"/>
      <c r="I13164" s="1"/>
    </row>
    <row r="13165" spans="8:9" x14ac:dyDescent="0.2">
      <c r="H13165" s="1"/>
      <c r="I13165" s="1"/>
    </row>
    <row r="13166" spans="8:9" x14ac:dyDescent="0.2">
      <c r="H13166" s="1"/>
      <c r="I13166" s="1"/>
    </row>
    <row r="13167" spans="8:9" x14ac:dyDescent="0.2">
      <c r="H13167" s="1"/>
      <c r="I13167" s="1"/>
    </row>
    <row r="13168" spans="8:9" x14ac:dyDescent="0.2">
      <c r="H13168" s="1"/>
      <c r="I13168" s="1"/>
    </row>
    <row r="13169" spans="8:9" x14ac:dyDescent="0.2">
      <c r="H13169" s="1"/>
      <c r="I13169" s="1"/>
    </row>
    <row r="13170" spans="8:9" x14ac:dyDescent="0.2">
      <c r="H13170" s="1"/>
      <c r="I13170" s="1"/>
    </row>
    <row r="13171" spans="8:9" x14ac:dyDescent="0.2">
      <c r="H13171" s="1"/>
      <c r="I13171" s="1"/>
    </row>
    <row r="13172" spans="8:9" x14ac:dyDescent="0.2">
      <c r="H13172" s="1"/>
      <c r="I13172" s="1"/>
    </row>
    <row r="13173" spans="8:9" x14ac:dyDescent="0.2">
      <c r="H13173" s="1"/>
      <c r="I13173" s="1"/>
    </row>
    <row r="13174" spans="8:9" x14ac:dyDescent="0.2">
      <c r="H13174" s="1"/>
      <c r="I13174" s="1"/>
    </row>
    <row r="13175" spans="8:9" x14ac:dyDescent="0.2">
      <c r="H13175" s="1"/>
      <c r="I13175" s="1"/>
    </row>
    <row r="13176" spans="8:9" x14ac:dyDescent="0.2">
      <c r="H13176" s="1"/>
      <c r="I13176" s="1"/>
    </row>
    <row r="13177" spans="8:9" x14ac:dyDescent="0.2">
      <c r="H13177" s="1"/>
      <c r="I13177" s="1"/>
    </row>
    <row r="13178" spans="8:9" x14ac:dyDescent="0.2">
      <c r="H13178" s="1"/>
      <c r="I13178" s="1"/>
    </row>
    <row r="13179" spans="8:9" x14ac:dyDescent="0.2">
      <c r="H13179" s="1"/>
      <c r="I13179" s="1"/>
    </row>
    <row r="13180" spans="8:9" x14ac:dyDescent="0.2">
      <c r="H13180" s="1"/>
      <c r="I13180" s="1"/>
    </row>
    <row r="13181" spans="8:9" x14ac:dyDescent="0.2">
      <c r="H13181" s="1"/>
      <c r="I13181" s="1"/>
    </row>
    <row r="13182" spans="8:9" x14ac:dyDescent="0.2">
      <c r="H13182" s="1"/>
      <c r="I13182" s="1"/>
    </row>
    <row r="13183" spans="8:9" x14ac:dyDescent="0.2">
      <c r="H13183" s="1"/>
      <c r="I13183" s="1"/>
    </row>
    <row r="13184" spans="8:9" x14ac:dyDescent="0.2">
      <c r="H13184" s="1"/>
      <c r="I13184" s="1"/>
    </row>
    <row r="13185" spans="8:9" x14ac:dyDescent="0.2">
      <c r="H13185" s="1"/>
      <c r="I13185" s="1"/>
    </row>
    <row r="13186" spans="8:9" x14ac:dyDescent="0.2">
      <c r="H13186" s="1"/>
      <c r="I13186" s="1"/>
    </row>
    <row r="13187" spans="8:9" x14ac:dyDescent="0.2">
      <c r="H13187" s="1"/>
      <c r="I13187" s="1"/>
    </row>
    <row r="13188" spans="8:9" x14ac:dyDescent="0.2">
      <c r="H13188" s="1"/>
      <c r="I13188" s="1"/>
    </row>
    <row r="13189" spans="8:9" x14ac:dyDescent="0.2">
      <c r="H13189" s="1"/>
      <c r="I13189" s="1"/>
    </row>
    <row r="13190" spans="8:9" x14ac:dyDescent="0.2">
      <c r="H13190" s="1"/>
      <c r="I13190" s="1"/>
    </row>
    <row r="13191" spans="8:9" x14ac:dyDescent="0.2">
      <c r="H13191" s="1"/>
      <c r="I13191" s="1"/>
    </row>
    <row r="13192" spans="8:9" x14ac:dyDescent="0.2">
      <c r="H13192" s="1"/>
      <c r="I13192" s="1"/>
    </row>
    <row r="13193" spans="8:9" x14ac:dyDescent="0.2">
      <c r="H13193" s="1"/>
      <c r="I13193" s="1"/>
    </row>
    <row r="13194" spans="8:9" x14ac:dyDescent="0.2">
      <c r="H13194" s="1"/>
      <c r="I13194" s="1"/>
    </row>
    <row r="13195" spans="8:9" x14ac:dyDescent="0.2">
      <c r="H13195" s="1"/>
      <c r="I13195" s="1"/>
    </row>
    <row r="13196" spans="8:9" x14ac:dyDescent="0.2">
      <c r="H13196" s="1"/>
      <c r="I13196" s="1"/>
    </row>
    <row r="13197" spans="8:9" x14ac:dyDescent="0.2">
      <c r="H13197" s="1"/>
      <c r="I13197" s="1"/>
    </row>
    <row r="13198" spans="8:9" x14ac:dyDescent="0.2">
      <c r="H13198" s="1"/>
      <c r="I13198" s="1"/>
    </row>
    <row r="13199" spans="8:9" x14ac:dyDescent="0.2">
      <c r="H13199" s="1"/>
      <c r="I13199" s="1"/>
    </row>
    <row r="13200" spans="8:9" x14ac:dyDescent="0.2">
      <c r="H13200" s="1"/>
      <c r="I13200" s="1"/>
    </row>
    <row r="13201" spans="8:9" x14ac:dyDescent="0.2">
      <c r="H13201" s="1"/>
      <c r="I13201" s="1"/>
    </row>
    <row r="13202" spans="8:9" x14ac:dyDescent="0.2">
      <c r="H13202" s="1"/>
      <c r="I13202" s="1"/>
    </row>
    <row r="13203" spans="8:9" x14ac:dyDescent="0.2">
      <c r="H13203" s="1"/>
      <c r="I13203" s="1"/>
    </row>
    <row r="13204" spans="8:9" x14ac:dyDescent="0.2">
      <c r="H13204" s="1"/>
      <c r="I13204" s="1"/>
    </row>
    <row r="13205" spans="8:9" x14ac:dyDescent="0.2">
      <c r="H13205" s="1"/>
      <c r="I13205" s="1"/>
    </row>
    <row r="13206" spans="8:9" x14ac:dyDescent="0.2">
      <c r="H13206" s="1"/>
      <c r="I13206" s="1"/>
    </row>
    <row r="13207" spans="8:9" x14ac:dyDescent="0.2">
      <c r="H13207" s="1"/>
      <c r="I13207" s="1"/>
    </row>
    <row r="13208" spans="8:9" x14ac:dyDescent="0.2">
      <c r="H13208" s="1"/>
      <c r="I13208" s="1"/>
    </row>
    <row r="13209" spans="8:9" x14ac:dyDescent="0.2">
      <c r="H13209" s="1"/>
      <c r="I13209" s="1"/>
    </row>
    <row r="13210" spans="8:9" x14ac:dyDescent="0.2">
      <c r="H13210" s="1"/>
      <c r="I13210" s="1"/>
    </row>
    <row r="13211" spans="8:9" x14ac:dyDescent="0.2">
      <c r="H13211" s="1"/>
      <c r="I13211" s="1"/>
    </row>
    <row r="13212" spans="8:9" x14ac:dyDescent="0.2">
      <c r="H13212" s="1"/>
      <c r="I13212" s="1"/>
    </row>
    <row r="13213" spans="8:9" x14ac:dyDescent="0.2">
      <c r="H13213" s="1"/>
      <c r="I13213" s="1"/>
    </row>
    <row r="13214" spans="8:9" x14ac:dyDescent="0.2">
      <c r="H13214" s="1"/>
      <c r="I13214" s="1"/>
    </row>
    <row r="13215" spans="8:9" x14ac:dyDescent="0.2">
      <c r="H13215" s="1"/>
      <c r="I13215" s="1"/>
    </row>
    <row r="13216" spans="8:9" x14ac:dyDescent="0.2">
      <c r="H13216" s="1"/>
      <c r="I13216" s="1"/>
    </row>
    <row r="13217" spans="8:9" x14ac:dyDescent="0.2">
      <c r="H13217" s="1"/>
      <c r="I13217" s="1"/>
    </row>
    <row r="13218" spans="8:9" x14ac:dyDescent="0.2">
      <c r="H13218" s="1"/>
      <c r="I13218" s="1"/>
    </row>
    <row r="13219" spans="8:9" x14ac:dyDescent="0.2">
      <c r="H13219" s="1"/>
      <c r="I13219" s="1"/>
    </row>
    <row r="13220" spans="8:9" x14ac:dyDescent="0.2">
      <c r="H13220" s="1"/>
      <c r="I13220" s="1"/>
    </row>
    <row r="13221" spans="8:9" x14ac:dyDescent="0.2">
      <c r="H13221" s="1"/>
      <c r="I13221" s="1"/>
    </row>
    <row r="13222" spans="8:9" x14ac:dyDescent="0.2">
      <c r="H13222" s="1"/>
      <c r="I13222" s="1"/>
    </row>
    <row r="13223" spans="8:9" x14ac:dyDescent="0.2">
      <c r="H13223" s="1"/>
      <c r="I13223" s="1"/>
    </row>
    <row r="13224" spans="8:9" x14ac:dyDescent="0.2">
      <c r="H13224" s="1"/>
      <c r="I13224" s="1"/>
    </row>
    <row r="13225" spans="8:9" x14ac:dyDescent="0.2">
      <c r="H13225" s="1"/>
      <c r="I13225" s="1"/>
    </row>
    <row r="13226" spans="8:9" x14ac:dyDescent="0.2">
      <c r="H13226" s="1"/>
      <c r="I13226" s="1"/>
    </row>
    <row r="13227" spans="8:9" x14ac:dyDescent="0.2">
      <c r="H13227" s="1"/>
      <c r="I13227" s="1"/>
    </row>
    <row r="13228" spans="8:9" x14ac:dyDescent="0.2">
      <c r="H13228" s="1"/>
      <c r="I13228" s="1"/>
    </row>
    <row r="13229" spans="8:9" x14ac:dyDescent="0.2">
      <c r="H13229" s="1"/>
      <c r="I13229" s="1"/>
    </row>
    <row r="13230" spans="8:9" x14ac:dyDescent="0.2">
      <c r="H13230" s="1"/>
      <c r="I13230" s="1"/>
    </row>
    <row r="13231" spans="8:9" x14ac:dyDescent="0.2">
      <c r="H13231" s="1"/>
      <c r="I13231" s="1"/>
    </row>
    <row r="13232" spans="8:9" x14ac:dyDescent="0.2">
      <c r="H13232" s="1"/>
      <c r="I13232" s="1"/>
    </row>
    <row r="13233" spans="8:9" x14ac:dyDescent="0.2">
      <c r="H13233" s="1"/>
      <c r="I13233" s="1"/>
    </row>
    <row r="13234" spans="8:9" x14ac:dyDescent="0.2">
      <c r="H13234" s="1"/>
      <c r="I13234" s="1"/>
    </row>
    <row r="13235" spans="8:9" x14ac:dyDescent="0.2">
      <c r="H13235" s="1"/>
      <c r="I13235" s="1"/>
    </row>
    <row r="13236" spans="8:9" x14ac:dyDescent="0.2">
      <c r="H13236" s="1"/>
      <c r="I13236" s="1"/>
    </row>
    <row r="13237" spans="8:9" x14ac:dyDescent="0.2">
      <c r="H13237" s="1"/>
      <c r="I13237" s="1"/>
    </row>
    <row r="13238" spans="8:9" x14ac:dyDescent="0.2">
      <c r="H13238" s="1"/>
      <c r="I13238" s="1"/>
    </row>
    <row r="13239" spans="8:9" x14ac:dyDescent="0.2">
      <c r="H13239" s="1"/>
      <c r="I13239" s="1"/>
    </row>
    <row r="13240" spans="8:9" x14ac:dyDescent="0.2">
      <c r="H13240" s="1"/>
      <c r="I13240" s="1"/>
    </row>
    <row r="13241" spans="8:9" x14ac:dyDescent="0.2">
      <c r="H13241" s="1"/>
      <c r="I13241" s="1"/>
    </row>
    <row r="13242" spans="8:9" x14ac:dyDescent="0.2">
      <c r="H13242" s="1"/>
      <c r="I13242" s="1"/>
    </row>
    <row r="13243" spans="8:9" x14ac:dyDescent="0.2">
      <c r="H13243" s="1"/>
      <c r="I13243" s="1"/>
    </row>
    <row r="13244" spans="8:9" x14ac:dyDescent="0.2">
      <c r="H13244" s="1"/>
      <c r="I13244" s="1"/>
    </row>
    <row r="13245" spans="8:9" x14ac:dyDescent="0.2">
      <c r="H13245" s="1"/>
      <c r="I13245" s="1"/>
    </row>
    <row r="13246" spans="8:9" x14ac:dyDescent="0.2">
      <c r="H13246" s="1"/>
      <c r="I13246" s="1"/>
    </row>
    <row r="13247" spans="8:9" x14ac:dyDescent="0.2">
      <c r="H13247" s="1"/>
      <c r="I13247" s="1"/>
    </row>
    <row r="13248" spans="8:9" x14ac:dyDescent="0.2">
      <c r="H13248" s="1"/>
      <c r="I13248" s="1"/>
    </row>
    <row r="13249" spans="8:9" x14ac:dyDescent="0.2">
      <c r="H13249" s="1"/>
      <c r="I13249" s="1"/>
    </row>
    <row r="13250" spans="8:9" x14ac:dyDescent="0.2">
      <c r="H13250" s="1"/>
      <c r="I13250" s="1"/>
    </row>
    <row r="13251" spans="8:9" x14ac:dyDescent="0.2">
      <c r="H13251" s="1"/>
      <c r="I13251" s="1"/>
    </row>
    <row r="13252" spans="8:9" x14ac:dyDescent="0.2">
      <c r="H13252" s="1"/>
      <c r="I13252" s="1"/>
    </row>
    <row r="13253" spans="8:9" x14ac:dyDescent="0.2">
      <c r="H13253" s="1"/>
      <c r="I13253" s="1"/>
    </row>
    <row r="13254" spans="8:9" x14ac:dyDescent="0.2">
      <c r="H13254" s="1"/>
      <c r="I13254" s="1"/>
    </row>
    <row r="13255" spans="8:9" x14ac:dyDescent="0.2">
      <c r="H13255" s="1"/>
      <c r="I13255" s="1"/>
    </row>
    <row r="13256" spans="8:9" x14ac:dyDescent="0.2">
      <c r="H13256" s="1"/>
      <c r="I13256" s="1"/>
    </row>
    <row r="13257" spans="8:9" x14ac:dyDescent="0.2">
      <c r="H13257" s="1"/>
      <c r="I13257" s="1"/>
    </row>
    <row r="13258" spans="8:9" x14ac:dyDescent="0.2">
      <c r="H13258" s="1"/>
      <c r="I13258" s="1"/>
    </row>
    <row r="13259" spans="8:9" x14ac:dyDescent="0.2">
      <c r="H13259" s="1"/>
      <c r="I13259" s="1"/>
    </row>
    <row r="13260" spans="8:9" x14ac:dyDescent="0.2">
      <c r="H13260" s="1"/>
      <c r="I13260" s="1"/>
    </row>
    <row r="13261" spans="8:9" x14ac:dyDescent="0.2">
      <c r="H13261" s="1"/>
      <c r="I13261" s="1"/>
    </row>
    <row r="13262" spans="8:9" x14ac:dyDescent="0.2">
      <c r="H13262" s="1"/>
      <c r="I13262" s="1"/>
    </row>
    <row r="13263" spans="8:9" x14ac:dyDescent="0.2">
      <c r="H13263" s="1"/>
      <c r="I13263" s="1"/>
    </row>
    <row r="13264" spans="8:9" x14ac:dyDescent="0.2">
      <c r="H13264" s="1"/>
      <c r="I13264" s="1"/>
    </row>
    <row r="13265" spans="8:9" x14ac:dyDescent="0.2">
      <c r="H13265" s="1"/>
      <c r="I13265" s="1"/>
    </row>
    <row r="13266" spans="8:9" x14ac:dyDescent="0.2">
      <c r="H13266" s="1"/>
      <c r="I13266" s="1"/>
    </row>
    <row r="13267" spans="8:9" x14ac:dyDescent="0.2">
      <c r="H13267" s="1"/>
      <c r="I13267" s="1"/>
    </row>
    <row r="13268" spans="8:9" x14ac:dyDescent="0.2">
      <c r="H13268" s="1"/>
      <c r="I13268" s="1"/>
    </row>
    <row r="13269" spans="8:9" x14ac:dyDescent="0.2">
      <c r="H13269" s="1"/>
      <c r="I13269" s="1"/>
    </row>
    <row r="13270" spans="8:9" x14ac:dyDescent="0.2">
      <c r="H13270" s="1"/>
      <c r="I13270" s="1"/>
    </row>
    <row r="13271" spans="8:9" x14ac:dyDescent="0.2">
      <c r="H13271" s="1"/>
      <c r="I13271" s="1"/>
    </row>
    <row r="13272" spans="8:9" x14ac:dyDescent="0.2">
      <c r="H13272" s="1"/>
      <c r="I13272" s="1"/>
    </row>
    <row r="13273" spans="8:9" x14ac:dyDescent="0.2">
      <c r="H13273" s="1"/>
      <c r="I13273" s="1"/>
    </row>
    <row r="13274" spans="8:9" x14ac:dyDescent="0.2">
      <c r="H13274" s="1"/>
      <c r="I13274" s="1"/>
    </row>
    <row r="13275" spans="8:9" x14ac:dyDescent="0.2">
      <c r="H13275" s="1"/>
      <c r="I13275" s="1"/>
    </row>
    <row r="13276" spans="8:9" x14ac:dyDescent="0.2">
      <c r="H13276" s="1"/>
      <c r="I13276" s="1"/>
    </row>
    <row r="13277" spans="8:9" x14ac:dyDescent="0.2">
      <c r="H13277" s="1"/>
      <c r="I13277" s="1"/>
    </row>
    <row r="13278" spans="8:9" x14ac:dyDescent="0.2">
      <c r="H13278" s="1"/>
      <c r="I13278" s="1"/>
    </row>
    <row r="13279" spans="8:9" x14ac:dyDescent="0.2">
      <c r="H13279" s="1"/>
      <c r="I13279" s="1"/>
    </row>
    <row r="13280" spans="8:9" x14ac:dyDescent="0.2">
      <c r="H13280" s="1"/>
      <c r="I13280" s="1"/>
    </row>
    <row r="13281" spans="8:9" x14ac:dyDescent="0.2">
      <c r="H13281" s="1"/>
      <c r="I13281" s="1"/>
    </row>
    <row r="13282" spans="8:9" x14ac:dyDescent="0.2">
      <c r="H13282" s="1"/>
      <c r="I13282" s="1"/>
    </row>
    <row r="13283" spans="8:9" x14ac:dyDescent="0.2">
      <c r="H13283" s="1"/>
      <c r="I13283" s="1"/>
    </row>
    <row r="13284" spans="8:9" x14ac:dyDescent="0.2">
      <c r="H13284" s="1"/>
      <c r="I13284" s="1"/>
    </row>
    <row r="13285" spans="8:9" x14ac:dyDescent="0.2">
      <c r="H13285" s="1"/>
      <c r="I13285" s="1"/>
    </row>
    <row r="13286" spans="8:9" x14ac:dyDescent="0.2">
      <c r="H13286" s="1"/>
      <c r="I13286" s="1"/>
    </row>
    <row r="13287" spans="8:9" x14ac:dyDescent="0.2">
      <c r="H13287" s="1"/>
      <c r="I13287" s="1"/>
    </row>
    <row r="13288" spans="8:9" x14ac:dyDescent="0.2">
      <c r="H13288" s="1"/>
      <c r="I13288" s="1"/>
    </row>
    <row r="13289" spans="8:9" x14ac:dyDescent="0.2">
      <c r="H13289" s="1"/>
      <c r="I13289" s="1"/>
    </row>
    <row r="13290" spans="8:9" x14ac:dyDescent="0.2">
      <c r="H13290" s="1"/>
      <c r="I13290" s="1"/>
    </row>
    <row r="13291" spans="8:9" x14ac:dyDescent="0.2">
      <c r="H13291" s="1"/>
      <c r="I13291" s="1"/>
    </row>
    <row r="13292" spans="8:9" x14ac:dyDescent="0.2">
      <c r="H13292" s="1"/>
      <c r="I13292" s="1"/>
    </row>
    <row r="13293" spans="8:9" x14ac:dyDescent="0.2">
      <c r="H13293" s="1"/>
      <c r="I13293" s="1"/>
    </row>
    <row r="13294" spans="8:9" x14ac:dyDescent="0.2">
      <c r="H13294" s="1"/>
      <c r="I13294" s="1"/>
    </row>
    <row r="13295" spans="8:9" x14ac:dyDescent="0.2">
      <c r="H13295" s="1"/>
      <c r="I13295" s="1"/>
    </row>
    <row r="13296" spans="8:9" x14ac:dyDescent="0.2">
      <c r="H13296" s="1"/>
      <c r="I13296" s="1"/>
    </row>
    <row r="13297" spans="8:9" x14ac:dyDescent="0.2">
      <c r="H13297" s="1"/>
      <c r="I13297" s="1"/>
    </row>
    <row r="13298" spans="8:9" x14ac:dyDescent="0.2">
      <c r="H13298" s="1"/>
      <c r="I13298" s="1"/>
    </row>
    <row r="13299" spans="8:9" x14ac:dyDescent="0.2">
      <c r="H13299" s="1"/>
      <c r="I13299" s="1"/>
    </row>
    <row r="13300" spans="8:9" x14ac:dyDescent="0.2">
      <c r="H13300" s="1"/>
      <c r="I13300" s="1"/>
    </row>
    <row r="13301" spans="8:9" x14ac:dyDescent="0.2">
      <c r="H13301" s="1"/>
      <c r="I13301" s="1"/>
    </row>
    <row r="13302" spans="8:9" x14ac:dyDescent="0.2">
      <c r="H13302" s="1"/>
      <c r="I13302" s="1"/>
    </row>
    <row r="13303" spans="8:9" x14ac:dyDescent="0.2">
      <c r="H13303" s="1"/>
      <c r="I13303" s="1"/>
    </row>
    <row r="13304" spans="8:9" x14ac:dyDescent="0.2">
      <c r="H13304" s="1"/>
      <c r="I13304" s="1"/>
    </row>
    <row r="13305" spans="8:9" x14ac:dyDescent="0.2">
      <c r="H13305" s="1"/>
      <c r="I13305" s="1"/>
    </row>
    <row r="13306" spans="8:9" x14ac:dyDescent="0.2">
      <c r="H13306" s="1"/>
      <c r="I13306" s="1"/>
    </row>
    <row r="13307" spans="8:9" x14ac:dyDescent="0.2">
      <c r="H13307" s="1"/>
      <c r="I13307" s="1"/>
    </row>
    <row r="13308" spans="8:9" x14ac:dyDescent="0.2">
      <c r="H13308" s="1"/>
      <c r="I13308" s="1"/>
    </row>
    <row r="13309" spans="8:9" x14ac:dyDescent="0.2">
      <c r="H13309" s="1"/>
      <c r="I13309" s="1"/>
    </row>
    <row r="13310" spans="8:9" x14ac:dyDescent="0.2">
      <c r="H13310" s="1"/>
      <c r="I13310" s="1"/>
    </row>
    <row r="13311" spans="8:9" x14ac:dyDescent="0.2">
      <c r="H13311" s="1"/>
      <c r="I13311" s="1"/>
    </row>
    <row r="13312" spans="8:9" x14ac:dyDescent="0.2">
      <c r="H13312" s="1"/>
      <c r="I13312" s="1"/>
    </row>
    <row r="13313" spans="8:9" x14ac:dyDescent="0.2">
      <c r="H13313" s="1"/>
      <c r="I13313" s="1"/>
    </row>
    <row r="13314" spans="8:9" x14ac:dyDescent="0.2">
      <c r="H13314" s="1"/>
      <c r="I13314" s="1"/>
    </row>
    <row r="13315" spans="8:9" x14ac:dyDescent="0.2">
      <c r="H13315" s="1"/>
      <c r="I13315" s="1"/>
    </row>
    <row r="13316" spans="8:9" x14ac:dyDescent="0.2">
      <c r="H13316" s="1"/>
      <c r="I13316" s="1"/>
    </row>
    <row r="13317" spans="8:9" x14ac:dyDescent="0.2">
      <c r="H13317" s="1"/>
      <c r="I13317" s="1"/>
    </row>
    <row r="13318" spans="8:9" x14ac:dyDescent="0.2">
      <c r="H13318" s="1"/>
      <c r="I13318" s="1"/>
    </row>
    <row r="13319" spans="8:9" x14ac:dyDescent="0.2">
      <c r="H13319" s="1"/>
      <c r="I13319" s="1"/>
    </row>
    <row r="13320" spans="8:9" x14ac:dyDescent="0.2">
      <c r="H13320" s="1"/>
      <c r="I13320" s="1"/>
    </row>
    <row r="13321" spans="8:9" x14ac:dyDescent="0.2">
      <c r="H13321" s="1"/>
      <c r="I13321" s="1"/>
    </row>
    <row r="13322" spans="8:9" x14ac:dyDescent="0.2">
      <c r="H13322" s="1"/>
      <c r="I13322" s="1"/>
    </row>
    <row r="13323" spans="8:9" x14ac:dyDescent="0.2">
      <c r="H13323" s="1"/>
      <c r="I13323" s="1"/>
    </row>
    <row r="13324" spans="8:9" x14ac:dyDescent="0.2">
      <c r="H13324" s="1"/>
      <c r="I13324" s="1"/>
    </row>
    <row r="13325" spans="8:9" x14ac:dyDescent="0.2">
      <c r="H13325" s="1"/>
      <c r="I13325" s="1"/>
    </row>
    <row r="13326" spans="8:9" x14ac:dyDescent="0.2">
      <c r="H13326" s="1"/>
      <c r="I13326" s="1"/>
    </row>
    <row r="13327" spans="8:9" x14ac:dyDescent="0.2">
      <c r="H13327" s="1"/>
      <c r="I13327" s="1"/>
    </row>
    <row r="13328" spans="8:9" x14ac:dyDescent="0.2">
      <c r="H13328" s="1"/>
      <c r="I13328" s="1"/>
    </row>
    <row r="13329" spans="8:9" x14ac:dyDescent="0.2">
      <c r="H13329" s="1"/>
      <c r="I13329" s="1"/>
    </row>
    <row r="13330" spans="8:9" x14ac:dyDescent="0.2">
      <c r="H13330" s="1"/>
      <c r="I13330" s="1"/>
    </row>
    <row r="13331" spans="8:9" x14ac:dyDescent="0.2">
      <c r="H13331" s="1"/>
      <c r="I13331" s="1"/>
    </row>
    <row r="13332" spans="8:9" x14ac:dyDescent="0.2">
      <c r="H13332" s="1"/>
      <c r="I13332" s="1"/>
    </row>
    <row r="13333" spans="8:9" x14ac:dyDescent="0.2">
      <c r="H13333" s="1"/>
      <c r="I13333" s="1"/>
    </row>
    <row r="13334" spans="8:9" x14ac:dyDescent="0.2">
      <c r="H13334" s="1"/>
      <c r="I13334" s="1"/>
    </row>
    <row r="13335" spans="8:9" x14ac:dyDescent="0.2">
      <c r="H13335" s="1"/>
      <c r="I13335" s="1"/>
    </row>
    <row r="13336" spans="8:9" x14ac:dyDescent="0.2">
      <c r="H13336" s="1"/>
      <c r="I13336" s="1"/>
    </row>
    <row r="13337" spans="8:9" x14ac:dyDescent="0.2">
      <c r="H13337" s="1"/>
      <c r="I13337" s="1"/>
    </row>
    <row r="13338" spans="8:9" x14ac:dyDescent="0.2">
      <c r="H13338" s="1"/>
      <c r="I13338" s="1"/>
    </row>
    <row r="13339" spans="8:9" x14ac:dyDescent="0.2">
      <c r="H13339" s="1"/>
      <c r="I13339" s="1"/>
    </row>
    <row r="13340" spans="8:9" x14ac:dyDescent="0.2">
      <c r="H13340" s="1"/>
      <c r="I13340" s="1"/>
    </row>
    <row r="13341" spans="8:9" x14ac:dyDescent="0.2">
      <c r="H13341" s="1"/>
      <c r="I13341" s="1"/>
    </row>
    <row r="13342" spans="8:9" x14ac:dyDescent="0.2">
      <c r="H13342" s="1"/>
      <c r="I13342" s="1"/>
    </row>
    <row r="13343" spans="8:9" x14ac:dyDescent="0.2">
      <c r="H13343" s="1"/>
      <c r="I13343" s="1"/>
    </row>
    <row r="13344" spans="8:9" x14ac:dyDescent="0.2">
      <c r="H13344" s="1"/>
      <c r="I13344" s="1"/>
    </row>
    <row r="13345" spans="8:9" x14ac:dyDescent="0.2">
      <c r="H13345" s="1"/>
      <c r="I13345" s="1"/>
    </row>
    <row r="13346" spans="8:9" x14ac:dyDescent="0.2">
      <c r="H13346" s="1"/>
      <c r="I13346" s="1"/>
    </row>
    <row r="13347" spans="8:9" x14ac:dyDescent="0.2">
      <c r="H13347" s="1"/>
      <c r="I13347" s="1"/>
    </row>
    <row r="13348" spans="8:9" x14ac:dyDescent="0.2">
      <c r="H13348" s="1"/>
      <c r="I13348" s="1"/>
    </row>
    <row r="13349" spans="8:9" x14ac:dyDescent="0.2">
      <c r="H13349" s="1"/>
      <c r="I13349" s="1"/>
    </row>
    <row r="13350" spans="8:9" x14ac:dyDescent="0.2">
      <c r="H13350" s="1"/>
      <c r="I13350" s="1"/>
    </row>
    <row r="13351" spans="8:9" x14ac:dyDescent="0.2">
      <c r="H13351" s="1"/>
      <c r="I13351" s="1"/>
    </row>
    <row r="13352" spans="8:9" x14ac:dyDescent="0.2">
      <c r="H13352" s="1"/>
      <c r="I13352" s="1"/>
    </row>
    <row r="13353" spans="8:9" x14ac:dyDescent="0.2">
      <c r="H13353" s="1"/>
      <c r="I13353" s="1"/>
    </row>
    <row r="13354" spans="8:9" x14ac:dyDescent="0.2">
      <c r="H13354" s="1"/>
      <c r="I13354" s="1"/>
    </row>
    <row r="13355" spans="8:9" x14ac:dyDescent="0.2">
      <c r="H13355" s="1"/>
      <c r="I13355" s="1"/>
    </row>
    <row r="13356" spans="8:9" x14ac:dyDescent="0.2">
      <c r="H13356" s="1"/>
      <c r="I13356" s="1"/>
    </row>
    <row r="13357" spans="8:9" x14ac:dyDescent="0.2">
      <c r="H13357" s="1"/>
      <c r="I13357" s="1"/>
    </row>
    <row r="13358" spans="8:9" x14ac:dyDescent="0.2">
      <c r="H13358" s="1"/>
      <c r="I13358" s="1"/>
    </row>
    <row r="13359" spans="8:9" x14ac:dyDescent="0.2">
      <c r="H13359" s="1"/>
      <c r="I13359" s="1"/>
    </row>
    <row r="13360" spans="8:9" x14ac:dyDescent="0.2">
      <c r="H13360" s="1"/>
      <c r="I13360" s="1"/>
    </row>
    <row r="13361" spans="8:9" x14ac:dyDescent="0.2">
      <c r="H13361" s="1"/>
      <c r="I13361" s="1"/>
    </row>
    <row r="13362" spans="8:9" x14ac:dyDescent="0.2">
      <c r="H13362" s="1"/>
      <c r="I13362" s="1"/>
    </row>
    <row r="13363" spans="8:9" x14ac:dyDescent="0.2">
      <c r="H13363" s="1"/>
      <c r="I13363" s="1"/>
    </row>
    <row r="13364" spans="8:9" x14ac:dyDescent="0.2">
      <c r="H13364" s="1"/>
      <c r="I13364" s="1"/>
    </row>
    <row r="13365" spans="8:9" x14ac:dyDescent="0.2">
      <c r="H13365" s="1"/>
      <c r="I13365" s="1"/>
    </row>
    <row r="13366" spans="8:9" x14ac:dyDescent="0.2">
      <c r="H13366" s="1"/>
      <c r="I13366" s="1"/>
    </row>
    <row r="13367" spans="8:9" x14ac:dyDescent="0.2">
      <c r="H13367" s="1"/>
      <c r="I13367" s="1"/>
    </row>
    <row r="13368" spans="8:9" x14ac:dyDescent="0.2">
      <c r="H13368" s="1"/>
      <c r="I13368" s="1"/>
    </row>
    <row r="13369" spans="8:9" x14ac:dyDescent="0.2">
      <c r="H13369" s="1"/>
      <c r="I13369" s="1"/>
    </row>
    <row r="13370" spans="8:9" x14ac:dyDescent="0.2">
      <c r="H13370" s="1"/>
      <c r="I13370" s="1"/>
    </row>
    <row r="13371" spans="8:9" x14ac:dyDescent="0.2">
      <c r="H13371" s="1"/>
      <c r="I13371" s="1"/>
    </row>
    <row r="13372" spans="8:9" x14ac:dyDescent="0.2">
      <c r="H13372" s="1"/>
      <c r="I13372" s="1"/>
    </row>
    <row r="13373" spans="8:9" x14ac:dyDescent="0.2">
      <c r="H13373" s="1"/>
      <c r="I13373" s="1"/>
    </row>
    <row r="13374" spans="8:9" x14ac:dyDescent="0.2">
      <c r="H13374" s="1"/>
      <c r="I13374" s="1"/>
    </row>
    <row r="13375" spans="8:9" x14ac:dyDescent="0.2">
      <c r="H13375" s="1"/>
      <c r="I13375" s="1"/>
    </row>
    <row r="13376" spans="8:9" x14ac:dyDescent="0.2">
      <c r="H13376" s="1"/>
      <c r="I13376" s="1"/>
    </row>
    <row r="13377" spans="8:9" x14ac:dyDescent="0.2">
      <c r="H13377" s="1"/>
      <c r="I13377" s="1"/>
    </row>
    <row r="13378" spans="8:9" x14ac:dyDescent="0.2">
      <c r="H13378" s="1"/>
      <c r="I13378" s="1"/>
    </row>
    <row r="13379" spans="8:9" x14ac:dyDescent="0.2">
      <c r="H13379" s="1"/>
      <c r="I13379" s="1"/>
    </row>
    <row r="13380" spans="8:9" x14ac:dyDescent="0.2">
      <c r="H13380" s="1"/>
      <c r="I13380" s="1"/>
    </row>
    <row r="13381" spans="8:9" x14ac:dyDescent="0.2">
      <c r="H13381" s="1"/>
      <c r="I13381" s="1"/>
    </row>
    <row r="13382" spans="8:9" x14ac:dyDescent="0.2">
      <c r="H13382" s="1"/>
      <c r="I13382" s="1"/>
    </row>
    <row r="13383" spans="8:9" x14ac:dyDescent="0.2">
      <c r="H13383" s="1"/>
      <c r="I13383" s="1"/>
    </row>
    <row r="13384" spans="8:9" x14ac:dyDescent="0.2">
      <c r="H13384" s="1"/>
      <c r="I13384" s="1"/>
    </row>
    <row r="13385" spans="8:9" x14ac:dyDescent="0.2">
      <c r="H13385" s="1"/>
      <c r="I13385" s="1"/>
    </row>
    <row r="13386" spans="8:9" x14ac:dyDescent="0.2">
      <c r="H13386" s="1"/>
      <c r="I13386" s="1"/>
    </row>
    <row r="13387" spans="8:9" x14ac:dyDescent="0.2">
      <c r="H13387" s="1"/>
      <c r="I13387" s="1"/>
    </row>
    <row r="13388" spans="8:9" x14ac:dyDescent="0.2">
      <c r="H13388" s="1"/>
      <c r="I13388" s="1"/>
    </row>
    <row r="13389" spans="8:9" x14ac:dyDescent="0.2">
      <c r="H13389" s="1"/>
      <c r="I13389" s="1"/>
    </row>
    <row r="13390" spans="8:9" x14ac:dyDescent="0.2">
      <c r="H13390" s="1"/>
      <c r="I13390" s="1"/>
    </row>
    <row r="13391" spans="8:9" x14ac:dyDescent="0.2">
      <c r="H13391" s="1"/>
      <c r="I13391" s="1"/>
    </row>
    <row r="13392" spans="8:9" x14ac:dyDescent="0.2">
      <c r="H13392" s="1"/>
      <c r="I13392" s="1"/>
    </row>
    <row r="13393" spans="8:9" x14ac:dyDescent="0.2">
      <c r="H13393" s="1"/>
      <c r="I13393" s="1"/>
    </row>
    <row r="13394" spans="8:9" x14ac:dyDescent="0.2">
      <c r="H13394" s="1"/>
      <c r="I13394" s="1"/>
    </row>
    <row r="13395" spans="8:9" x14ac:dyDescent="0.2">
      <c r="H13395" s="1"/>
      <c r="I13395" s="1"/>
    </row>
    <row r="13396" spans="8:9" x14ac:dyDescent="0.2">
      <c r="H13396" s="1"/>
      <c r="I13396" s="1"/>
    </row>
    <row r="13397" spans="8:9" x14ac:dyDescent="0.2">
      <c r="H13397" s="1"/>
      <c r="I13397" s="1"/>
    </row>
    <row r="13398" spans="8:9" x14ac:dyDescent="0.2">
      <c r="H13398" s="1"/>
      <c r="I13398" s="1"/>
    </row>
    <row r="13399" spans="8:9" x14ac:dyDescent="0.2">
      <c r="H13399" s="1"/>
      <c r="I13399" s="1"/>
    </row>
    <row r="13400" spans="8:9" x14ac:dyDescent="0.2">
      <c r="H13400" s="1"/>
      <c r="I13400" s="1"/>
    </row>
    <row r="13401" spans="8:9" x14ac:dyDescent="0.2">
      <c r="H13401" s="1"/>
      <c r="I13401" s="1"/>
    </row>
    <row r="13402" spans="8:9" x14ac:dyDescent="0.2">
      <c r="H13402" s="1"/>
      <c r="I13402" s="1"/>
    </row>
    <row r="13403" spans="8:9" x14ac:dyDescent="0.2">
      <c r="H13403" s="1"/>
      <c r="I13403" s="1"/>
    </row>
    <row r="13404" spans="8:9" x14ac:dyDescent="0.2">
      <c r="H13404" s="1"/>
      <c r="I13404" s="1"/>
    </row>
    <row r="13405" spans="8:9" x14ac:dyDescent="0.2">
      <c r="H13405" s="1"/>
      <c r="I13405" s="1"/>
    </row>
    <row r="13406" spans="8:9" x14ac:dyDescent="0.2">
      <c r="H13406" s="1"/>
      <c r="I13406" s="1"/>
    </row>
    <row r="13407" spans="8:9" x14ac:dyDescent="0.2">
      <c r="H13407" s="1"/>
      <c r="I13407" s="1"/>
    </row>
    <row r="13408" spans="8:9" x14ac:dyDescent="0.2">
      <c r="H13408" s="1"/>
      <c r="I13408" s="1"/>
    </row>
    <row r="13409" spans="8:9" x14ac:dyDescent="0.2">
      <c r="H13409" s="1"/>
      <c r="I13409" s="1"/>
    </row>
    <row r="13410" spans="8:9" x14ac:dyDescent="0.2">
      <c r="H13410" s="1"/>
      <c r="I13410" s="1"/>
    </row>
    <row r="13411" spans="8:9" x14ac:dyDescent="0.2">
      <c r="H13411" s="1"/>
      <c r="I13411" s="1"/>
    </row>
    <row r="13412" spans="8:9" x14ac:dyDescent="0.2">
      <c r="H13412" s="1"/>
      <c r="I13412" s="1"/>
    </row>
    <row r="13413" spans="8:9" x14ac:dyDescent="0.2">
      <c r="H13413" s="1"/>
      <c r="I13413" s="1"/>
    </row>
    <row r="13414" spans="8:9" x14ac:dyDescent="0.2">
      <c r="H13414" s="1"/>
      <c r="I13414" s="1"/>
    </row>
    <row r="13415" spans="8:9" x14ac:dyDescent="0.2">
      <c r="H13415" s="1"/>
      <c r="I13415" s="1"/>
    </row>
    <row r="13416" spans="8:9" x14ac:dyDescent="0.2">
      <c r="H13416" s="1"/>
      <c r="I13416" s="1"/>
    </row>
    <row r="13417" spans="8:9" x14ac:dyDescent="0.2">
      <c r="H13417" s="1"/>
      <c r="I13417" s="1"/>
    </row>
    <row r="13418" spans="8:9" x14ac:dyDescent="0.2">
      <c r="H13418" s="1"/>
      <c r="I13418" s="1"/>
    </row>
    <row r="13419" spans="8:9" x14ac:dyDescent="0.2">
      <c r="H13419" s="1"/>
      <c r="I13419" s="1"/>
    </row>
    <row r="13420" spans="8:9" x14ac:dyDescent="0.2">
      <c r="H13420" s="1"/>
      <c r="I13420" s="1"/>
    </row>
    <row r="13421" spans="8:9" x14ac:dyDescent="0.2">
      <c r="H13421" s="1"/>
      <c r="I13421" s="1"/>
    </row>
    <row r="13422" spans="8:9" x14ac:dyDescent="0.2">
      <c r="H13422" s="1"/>
      <c r="I13422" s="1"/>
    </row>
    <row r="13423" spans="8:9" x14ac:dyDescent="0.2">
      <c r="H13423" s="1"/>
      <c r="I13423" s="1"/>
    </row>
    <row r="13424" spans="8:9" x14ac:dyDescent="0.2">
      <c r="H13424" s="1"/>
      <c r="I13424" s="1"/>
    </row>
    <row r="13425" spans="8:9" x14ac:dyDescent="0.2">
      <c r="H13425" s="1"/>
      <c r="I13425" s="1"/>
    </row>
    <row r="13426" spans="8:9" x14ac:dyDescent="0.2">
      <c r="H13426" s="1"/>
      <c r="I13426" s="1"/>
    </row>
    <row r="13427" spans="8:9" x14ac:dyDescent="0.2">
      <c r="H13427" s="1"/>
      <c r="I13427" s="1"/>
    </row>
    <row r="13428" spans="8:9" x14ac:dyDescent="0.2">
      <c r="H13428" s="1"/>
      <c r="I13428" s="1"/>
    </row>
    <row r="13429" spans="8:9" x14ac:dyDescent="0.2">
      <c r="H13429" s="1"/>
      <c r="I13429" s="1"/>
    </row>
    <row r="13430" spans="8:9" x14ac:dyDescent="0.2">
      <c r="H13430" s="1"/>
      <c r="I13430" s="1"/>
    </row>
    <row r="13431" spans="8:9" x14ac:dyDescent="0.2">
      <c r="H13431" s="1"/>
      <c r="I13431" s="1"/>
    </row>
    <row r="13432" spans="8:9" x14ac:dyDescent="0.2">
      <c r="H13432" s="1"/>
      <c r="I13432" s="1"/>
    </row>
    <row r="13433" spans="8:9" x14ac:dyDescent="0.2">
      <c r="H13433" s="1"/>
      <c r="I13433" s="1"/>
    </row>
    <row r="13434" spans="8:9" x14ac:dyDescent="0.2">
      <c r="H13434" s="1"/>
      <c r="I13434" s="1"/>
    </row>
    <row r="13435" spans="8:9" x14ac:dyDescent="0.2">
      <c r="H13435" s="1"/>
      <c r="I13435" s="1"/>
    </row>
    <row r="13436" spans="8:9" x14ac:dyDescent="0.2">
      <c r="H13436" s="1"/>
      <c r="I13436" s="1"/>
    </row>
    <row r="13437" spans="8:9" x14ac:dyDescent="0.2">
      <c r="H13437" s="1"/>
      <c r="I13437" s="1"/>
    </row>
    <row r="13438" spans="8:9" x14ac:dyDescent="0.2">
      <c r="H13438" s="1"/>
      <c r="I13438" s="1"/>
    </row>
    <row r="13439" spans="8:9" x14ac:dyDescent="0.2">
      <c r="H13439" s="1"/>
      <c r="I13439" s="1"/>
    </row>
    <row r="13440" spans="8:9" x14ac:dyDescent="0.2">
      <c r="H13440" s="1"/>
      <c r="I13440" s="1"/>
    </row>
    <row r="13441" spans="8:9" x14ac:dyDescent="0.2">
      <c r="H13441" s="1"/>
      <c r="I13441" s="1"/>
    </row>
    <row r="13442" spans="8:9" x14ac:dyDescent="0.2">
      <c r="H13442" s="1"/>
      <c r="I13442" s="1"/>
    </row>
    <row r="13443" spans="8:9" x14ac:dyDescent="0.2">
      <c r="H13443" s="1"/>
      <c r="I13443" s="1"/>
    </row>
    <row r="13444" spans="8:9" x14ac:dyDescent="0.2">
      <c r="H13444" s="1"/>
      <c r="I13444" s="1"/>
    </row>
    <row r="13445" spans="8:9" x14ac:dyDescent="0.2">
      <c r="H13445" s="1"/>
      <c r="I13445" s="1"/>
    </row>
    <row r="13446" spans="8:9" x14ac:dyDescent="0.2">
      <c r="H13446" s="1"/>
      <c r="I13446" s="1"/>
    </row>
    <row r="13447" spans="8:9" x14ac:dyDescent="0.2">
      <c r="H13447" s="1"/>
      <c r="I13447" s="1"/>
    </row>
    <row r="13448" spans="8:9" x14ac:dyDescent="0.2">
      <c r="H13448" s="1"/>
      <c r="I13448" s="1"/>
    </row>
    <row r="13449" spans="8:9" x14ac:dyDescent="0.2">
      <c r="H13449" s="1"/>
      <c r="I13449" s="1"/>
    </row>
    <row r="13450" spans="8:9" x14ac:dyDescent="0.2">
      <c r="H13450" s="1"/>
      <c r="I13450" s="1"/>
    </row>
    <row r="13451" spans="8:9" x14ac:dyDescent="0.2">
      <c r="H13451" s="1"/>
      <c r="I13451" s="1"/>
    </row>
    <row r="13452" spans="8:9" x14ac:dyDescent="0.2">
      <c r="H13452" s="1"/>
      <c r="I13452" s="1"/>
    </row>
    <row r="13453" spans="8:9" x14ac:dyDescent="0.2">
      <c r="H13453" s="1"/>
      <c r="I13453" s="1"/>
    </row>
    <row r="13454" spans="8:9" x14ac:dyDescent="0.2">
      <c r="H13454" s="1"/>
      <c r="I13454" s="1"/>
    </row>
    <row r="13455" spans="8:9" x14ac:dyDescent="0.2">
      <c r="H13455" s="1"/>
      <c r="I13455" s="1"/>
    </row>
    <row r="13456" spans="8:9" x14ac:dyDescent="0.2">
      <c r="H13456" s="1"/>
      <c r="I13456" s="1"/>
    </row>
    <row r="13457" spans="8:9" x14ac:dyDescent="0.2">
      <c r="H13457" s="1"/>
      <c r="I13457" s="1"/>
    </row>
    <row r="13458" spans="8:9" x14ac:dyDescent="0.2">
      <c r="H13458" s="1"/>
      <c r="I13458" s="1"/>
    </row>
    <row r="13459" spans="8:9" x14ac:dyDescent="0.2">
      <c r="H13459" s="1"/>
      <c r="I13459" s="1"/>
    </row>
    <row r="13460" spans="8:9" x14ac:dyDescent="0.2">
      <c r="H13460" s="1"/>
      <c r="I13460" s="1"/>
    </row>
    <row r="13461" spans="8:9" x14ac:dyDescent="0.2">
      <c r="H13461" s="1"/>
      <c r="I13461" s="1"/>
    </row>
    <row r="13462" spans="8:9" x14ac:dyDescent="0.2">
      <c r="H13462" s="1"/>
      <c r="I13462" s="1"/>
    </row>
    <row r="13463" spans="8:9" x14ac:dyDescent="0.2">
      <c r="H13463" s="1"/>
      <c r="I13463" s="1"/>
    </row>
    <row r="13464" spans="8:9" x14ac:dyDescent="0.2">
      <c r="H13464" s="1"/>
      <c r="I13464" s="1"/>
    </row>
    <row r="13465" spans="8:9" x14ac:dyDescent="0.2">
      <c r="H13465" s="1"/>
      <c r="I13465" s="1"/>
    </row>
    <row r="13466" spans="8:9" x14ac:dyDescent="0.2">
      <c r="H13466" s="1"/>
      <c r="I13466" s="1"/>
    </row>
    <row r="13467" spans="8:9" x14ac:dyDescent="0.2">
      <c r="H13467" s="1"/>
      <c r="I13467" s="1"/>
    </row>
    <row r="13468" spans="8:9" x14ac:dyDescent="0.2">
      <c r="H13468" s="1"/>
      <c r="I13468" s="1"/>
    </row>
    <row r="13469" spans="8:9" x14ac:dyDescent="0.2">
      <c r="H13469" s="1"/>
      <c r="I13469" s="1"/>
    </row>
    <row r="13470" spans="8:9" x14ac:dyDescent="0.2">
      <c r="H13470" s="1"/>
      <c r="I13470" s="1"/>
    </row>
    <row r="13471" spans="8:9" x14ac:dyDescent="0.2">
      <c r="H13471" s="1"/>
      <c r="I13471" s="1"/>
    </row>
    <row r="13472" spans="8:9" x14ac:dyDescent="0.2">
      <c r="H13472" s="1"/>
      <c r="I13472" s="1"/>
    </row>
    <row r="13473" spans="8:9" x14ac:dyDescent="0.2">
      <c r="H13473" s="1"/>
      <c r="I13473" s="1"/>
    </row>
    <row r="13474" spans="8:9" x14ac:dyDescent="0.2">
      <c r="H13474" s="1"/>
      <c r="I13474" s="1"/>
    </row>
    <row r="13475" spans="8:9" x14ac:dyDescent="0.2">
      <c r="H13475" s="1"/>
      <c r="I13475" s="1"/>
    </row>
    <row r="13476" spans="8:9" x14ac:dyDescent="0.2">
      <c r="H13476" s="1"/>
      <c r="I13476" s="1"/>
    </row>
    <row r="13477" spans="8:9" x14ac:dyDescent="0.2">
      <c r="H13477" s="1"/>
      <c r="I13477" s="1"/>
    </row>
    <row r="13478" spans="8:9" x14ac:dyDescent="0.2">
      <c r="H13478" s="1"/>
      <c r="I13478" s="1"/>
    </row>
    <row r="13479" spans="8:9" x14ac:dyDescent="0.2">
      <c r="H13479" s="1"/>
      <c r="I13479" s="1"/>
    </row>
    <row r="13480" spans="8:9" x14ac:dyDescent="0.2">
      <c r="H13480" s="1"/>
      <c r="I13480" s="1"/>
    </row>
    <row r="13481" spans="8:9" x14ac:dyDescent="0.2">
      <c r="H13481" s="1"/>
      <c r="I13481" s="1"/>
    </row>
    <row r="13482" spans="8:9" x14ac:dyDescent="0.2">
      <c r="H13482" s="1"/>
      <c r="I13482" s="1"/>
    </row>
    <row r="13483" spans="8:9" x14ac:dyDescent="0.2">
      <c r="H13483" s="1"/>
      <c r="I13483" s="1"/>
    </row>
    <row r="13484" spans="8:9" x14ac:dyDescent="0.2">
      <c r="H13484" s="1"/>
      <c r="I13484" s="1"/>
    </row>
    <row r="13485" spans="8:9" x14ac:dyDescent="0.2">
      <c r="H13485" s="1"/>
      <c r="I13485" s="1"/>
    </row>
    <row r="13486" spans="8:9" x14ac:dyDescent="0.2">
      <c r="H13486" s="1"/>
      <c r="I13486" s="1"/>
    </row>
    <row r="13487" spans="8:9" x14ac:dyDescent="0.2">
      <c r="H13487" s="1"/>
      <c r="I13487" s="1"/>
    </row>
    <row r="13488" spans="8:9" x14ac:dyDescent="0.2">
      <c r="H13488" s="1"/>
      <c r="I13488" s="1"/>
    </row>
    <row r="13489" spans="8:9" x14ac:dyDescent="0.2">
      <c r="H13489" s="1"/>
      <c r="I13489" s="1"/>
    </row>
    <row r="13490" spans="8:9" x14ac:dyDescent="0.2">
      <c r="H13490" s="1"/>
      <c r="I13490" s="1"/>
    </row>
    <row r="13491" spans="8:9" x14ac:dyDescent="0.2">
      <c r="H13491" s="1"/>
      <c r="I13491" s="1"/>
    </row>
    <row r="13492" spans="8:9" x14ac:dyDescent="0.2">
      <c r="H13492" s="1"/>
      <c r="I13492" s="1"/>
    </row>
    <row r="13493" spans="8:9" x14ac:dyDescent="0.2">
      <c r="H13493" s="1"/>
      <c r="I13493" s="1"/>
    </row>
    <row r="13494" spans="8:9" x14ac:dyDescent="0.2">
      <c r="H13494" s="1"/>
      <c r="I13494" s="1"/>
    </row>
    <row r="13495" spans="8:9" x14ac:dyDescent="0.2">
      <c r="H13495" s="1"/>
      <c r="I13495" s="1"/>
    </row>
    <row r="13496" spans="8:9" x14ac:dyDescent="0.2">
      <c r="H13496" s="1"/>
      <c r="I13496" s="1"/>
    </row>
    <row r="13497" spans="8:9" x14ac:dyDescent="0.2">
      <c r="H13497" s="1"/>
      <c r="I13497" s="1"/>
    </row>
    <row r="13498" spans="8:9" x14ac:dyDescent="0.2">
      <c r="H13498" s="1"/>
      <c r="I13498" s="1"/>
    </row>
    <row r="13499" spans="8:9" x14ac:dyDescent="0.2">
      <c r="H13499" s="1"/>
      <c r="I13499" s="1"/>
    </row>
    <row r="13500" spans="8:9" x14ac:dyDescent="0.2">
      <c r="H13500" s="1"/>
      <c r="I13500" s="1"/>
    </row>
    <row r="13501" spans="8:9" x14ac:dyDescent="0.2">
      <c r="H13501" s="1"/>
      <c r="I13501" s="1"/>
    </row>
    <row r="13502" spans="8:9" x14ac:dyDescent="0.2">
      <c r="H13502" s="1"/>
      <c r="I13502" s="1"/>
    </row>
    <row r="13503" spans="8:9" x14ac:dyDescent="0.2">
      <c r="H13503" s="1"/>
      <c r="I13503" s="1"/>
    </row>
    <row r="13504" spans="8:9" x14ac:dyDescent="0.2">
      <c r="H13504" s="1"/>
      <c r="I13504" s="1"/>
    </row>
    <row r="13505" spans="8:9" x14ac:dyDescent="0.2">
      <c r="H13505" s="1"/>
      <c r="I13505" s="1"/>
    </row>
    <row r="13506" spans="8:9" x14ac:dyDescent="0.2">
      <c r="H13506" s="1"/>
      <c r="I13506" s="1"/>
    </row>
    <row r="13507" spans="8:9" x14ac:dyDescent="0.2">
      <c r="H13507" s="1"/>
      <c r="I13507" s="1"/>
    </row>
    <row r="13508" spans="8:9" x14ac:dyDescent="0.2">
      <c r="H13508" s="1"/>
      <c r="I13508" s="1"/>
    </row>
    <row r="13509" spans="8:9" x14ac:dyDescent="0.2">
      <c r="H13509" s="1"/>
      <c r="I13509" s="1"/>
    </row>
    <row r="13510" spans="8:9" x14ac:dyDescent="0.2">
      <c r="H13510" s="1"/>
      <c r="I13510" s="1"/>
    </row>
    <row r="13511" spans="8:9" x14ac:dyDescent="0.2">
      <c r="H13511" s="1"/>
      <c r="I13511" s="1"/>
    </row>
    <row r="13512" spans="8:9" x14ac:dyDescent="0.2">
      <c r="H13512" s="1"/>
      <c r="I13512" s="1"/>
    </row>
    <row r="13513" spans="8:9" x14ac:dyDescent="0.2">
      <c r="H13513" s="1"/>
      <c r="I13513" s="1"/>
    </row>
    <row r="13514" spans="8:9" x14ac:dyDescent="0.2">
      <c r="H13514" s="1"/>
      <c r="I13514" s="1"/>
    </row>
    <row r="13515" spans="8:9" x14ac:dyDescent="0.2">
      <c r="H13515" s="1"/>
      <c r="I13515" s="1"/>
    </row>
    <row r="13516" spans="8:9" x14ac:dyDescent="0.2">
      <c r="H13516" s="1"/>
      <c r="I13516" s="1"/>
    </row>
    <row r="13517" spans="8:9" x14ac:dyDescent="0.2">
      <c r="H13517" s="1"/>
      <c r="I13517" s="1"/>
    </row>
    <row r="13518" spans="8:9" x14ac:dyDescent="0.2">
      <c r="H13518" s="1"/>
      <c r="I13518" s="1"/>
    </row>
    <row r="13519" spans="8:9" x14ac:dyDescent="0.2">
      <c r="H13519" s="1"/>
      <c r="I13519" s="1"/>
    </row>
    <row r="13520" spans="8:9" x14ac:dyDescent="0.2">
      <c r="H13520" s="1"/>
      <c r="I13520" s="1"/>
    </row>
    <row r="13521" spans="8:9" x14ac:dyDescent="0.2">
      <c r="H13521" s="1"/>
      <c r="I13521" s="1"/>
    </row>
    <row r="13522" spans="8:9" x14ac:dyDescent="0.2">
      <c r="H13522" s="1"/>
      <c r="I13522" s="1"/>
    </row>
    <row r="13523" spans="8:9" x14ac:dyDescent="0.2">
      <c r="H13523" s="1"/>
      <c r="I13523" s="1"/>
    </row>
    <row r="13524" spans="8:9" x14ac:dyDescent="0.2">
      <c r="H13524" s="1"/>
      <c r="I13524" s="1"/>
    </row>
    <row r="13525" spans="8:9" x14ac:dyDescent="0.2">
      <c r="H13525" s="1"/>
      <c r="I13525" s="1"/>
    </row>
    <row r="13526" spans="8:9" x14ac:dyDescent="0.2">
      <c r="H13526" s="1"/>
      <c r="I13526" s="1"/>
    </row>
    <row r="13527" spans="8:9" x14ac:dyDescent="0.2">
      <c r="H13527" s="1"/>
      <c r="I13527" s="1"/>
    </row>
    <row r="13528" spans="8:9" x14ac:dyDescent="0.2">
      <c r="H13528" s="1"/>
      <c r="I13528" s="1"/>
    </row>
    <row r="13529" spans="8:9" x14ac:dyDescent="0.2">
      <c r="H13529" s="1"/>
      <c r="I13529" s="1"/>
    </row>
    <row r="13530" spans="8:9" x14ac:dyDescent="0.2">
      <c r="H13530" s="1"/>
      <c r="I13530" s="1"/>
    </row>
    <row r="13531" spans="8:9" x14ac:dyDescent="0.2">
      <c r="H13531" s="1"/>
      <c r="I13531" s="1"/>
    </row>
    <row r="13532" spans="8:9" x14ac:dyDescent="0.2">
      <c r="H13532" s="1"/>
      <c r="I13532" s="1"/>
    </row>
    <row r="13533" spans="8:9" x14ac:dyDescent="0.2">
      <c r="H13533" s="1"/>
      <c r="I13533" s="1"/>
    </row>
    <row r="13534" spans="8:9" x14ac:dyDescent="0.2">
      <c r="H13534" s="1"/>
      <c r="I13534" s="1"/>
    </row>
    <row r="13535" spans="8:9" x14ac:dyDescent="0.2">
      <c r="H13535" s="1"/>
      <c r="I13535" s="1"/>
    </row>
    <row r="13536" spans="8:9" x14ac:dyDescent="0.2">
      <c r="H13536" s="1"/>
      <c r="I13536" s="1"/>
    </row>
    <row r="13537" spans="8:9" x14ac:dyDescent="0.2">
      <c r="H13537" s="1"/>
      <c r="I13537" s="1"/>
    </row>
    <row r="13538" spans="8:9" x14ac:dyDescent="0.2">
      <c r="H13538" s="1"/>
      <c r="I13538" s="1"/>
    </row>
    <row r="13539" spans="8:9" x14ac:dyDescent="0.2">
      <c r="H13539" s="1"/>
      <c r="I13539" s="1"/>
    </row>
    <row r="13540" spans="8:9" x14ac:dyDescent="0.2">
      <c r="H13540" s="1"/>
      <c r="I13540" s="1"/>
    </row>
    <row r="13541" spans="8:9" x14ac:dyDescent="0.2">
      <c r="H13541" s="1"/>
      <c r="I13541" s="1"/>
    </row>
    <row r="13542" spans="8:9" x14ac:dyDescent="0.2">
      <c r="H13542" s="1"/>
      <c r="I13542" s="1"/>
    </row>
    <row r="13543" spans="8:9" x14ac:dyDescent="0.2">
      <c r="H13543" s="1"/>
      <c r="I13543" s="1"/>
    </row>
    <row r="13544" spans="8:9" x14ac:dyDescent="0.2">
      <c r="H13544" s="1"/>
      <c r="I13544" s="1"/>
    </row>
    <row r="13545" spans="8:9" x14ac:dyDescent="0.2">
      <c r="H13545" s="1"/>
      <c r="I13545" s="1"/>
    </row>
    <row r="13546" spans="8:9" x14ac:dyDescent="0.2">
      <c r="H13546" s="1"/>
      <c r="I13546" s="1"/>
    </row>
    <row r="13547" spans="8:9" x14ac:dyDescent="0.2">
      <c r="H13547" s="1"/>
      <c r="I13547" s="1"/>
    </row>
    <row r="13548" spans="8:9" x14ac:dyDescent="0.2">
      <c r="H13548" s="1"/>
      <c r="I13548" s="1"/>
    </row>
    <row r="13549" spans="8:9" x14ac:dyDescent="0.2">
      <c r="H13549" s="1"/>
      <c r="I13549" s="1"/>
    </row>
    <row r="13550" spans="8:9" x14ac:dyDescent="0.2">
      <c r="H13550" s="1"/>
      <c r="I13550" s="1"/>
    </row>
    <row r="13551" spans="8:9" x14ac:dyDescent="0.2">
      <c r="H13551" s="1"/>
      <c r="I13551" s="1"/>
    </row>
    <row r="13552" spans="8:9" x14ac:dyDescent="0.2">
      <c r="H13552" s="1"/>
      <c r="I13552" s="1"/>
    </row>
    <row r="13553" spans="8:9" x14ac:dyDescent="0.2">
      <c r="H13553" s="1"/>
      <c r="I13553" s="1"/>
    </row>
    <row r="13554" spans="8:9" x14ac:dyDescent="0.2">
      <c r="H13554" s="1"/>
      <c r="I13554" s="1"/>
    </row>
    <row r="13555" spans="8:9" x14ac:dyDescent="0.2">
      <c r="H13555" s="1"/>
      <c r="I13555" s="1"/>
    </row>
    <row r="13556" spans="8:9" x14ac:dyDescent="0.2">
      <c r="H13556" s="1"/>
      <c r="I13556" s="1"/>
    </row>
    <row r="13557" spans="8:9" x14ac:dyDescent="0.2">
      <c r="H13557" s="1"/>
      <c r="I13557" s="1"/>
    </row>
    <row r="13558" spans="8:9" x14ac:dyDescent="0.2">
      <c r="H13558" s="1"/>
      <c r="I13558" s="1"/>
    </row>
    <row r="13559" spans="8:9" x14ac:dyDescent="0.2">
      <c r="H13559" s="1"/>
      <c r="I13559" s="1"/>
    </row>
    <row r="13560" spans="8:9" x14ac:dyDescent="0.2">
      <c r="H13560" s="1"/>
      <c r="I13560" s="1"/>
    </row>
    <row r="13561" spans="8:9" x14ac:dyDescent="0.2">
      <c r="H13561" s="1"/>
      <c r="I13561" s="1"/>
    </row>
    <row r="13562" spans="8:9" x14ac:dyDescent="0.2">
      <c r="H13562" s="1"/>
      <c r="I13562" s="1"/>
    </row>
    <row r="13563" spans="8:9" x14ac:dyDescent="0.2">
      <c r="H13563" s="1"/>
      <c r="I13563" s="1"/>
    </row>
    <row r="13564" spans="8:9" x14ac:dyDescent="0.2">
      <c r="H13564" s="1"/>
      <c r="I13564" s="1"/>
    </row>
    <row r="13565" spans="8:9" x14ac:dyDescent="0.2">
      <c r="H13565" s="1"/>
      <c r="I13565" s="1"/>
    </row>
    <row r="13566" spans="8:9" x14ac:dyDescent="0.2">
      <c r="H13566" s="1"/>
      <c r="I13566" s="1"/>
    </row>
    <row r="13567" spans="8:9" x14ac:dyDescent="0.2">
      <c r="H13567" s="1"/>
      <c r="I13567" s="1"/>
    </row>
    <row r="13568" spans="8:9" x14ac:dyDescent="0.2">
      <c r="H13568" s="1"/>
      <c r="I13568" s="1"/>
    </row>
    <row r="13569" spans="8:9" x14ac:dyDescent="0.2">
      <c r="H13569" s="1"/>
      <c r="I13569" s="1"/>
    </row>
    <row r="13570" spans="8:9" x14ac:dyDescent="0.2">
      <c r="H13570" s="1"/>
      <c r="I13570" s="1"/>
    </row>
    <row r="13571" spans="8:9" x14ac:dyDescent="0.2">
      <c r="H13571" s="1"/>
      <c r="I13571" s="1"/>
    </row>
    <row r="13572" spans="8:9" x14ac:dyDescent="0.2">
      <c r="H13572" s="1"/>
      <c r="I13572" s="1"/>
    </row>
    <row r="13573" spans="8:9" x14ac:dyDescent="0.2">
      <c r="H13573" s="1"/>
      <c r="I13573" s="1"/>
    </row>
    <row r="13574" spans="8:9" x14ac:dyDescent="0.2">
      <c r="H13574" s="1"/>
      <c r="I13574" s="1"/>
    </row>
    <row r="13575" spans="8:9" x14ac:dyDescent="0.2">
      <c r="H13575" s="1"/>
      <c r="I13575" s="1"/>
    </row>
    <row r="13576" spans="8:9" x14ac:dyDescent="0.2">
      <c r="H13576" s="1"/>
      <c r="I13576" s="1"/>
    </row>
    <row r="13577" spans="8:9" x14ac:dyDescent="0.2">
      <c r="H13577" s="1"/>
      <c r="I13577" s="1"/>
    </row>
    <row r="13578" spans="8:9" x14ac:dyDescent="0.2">
      <c r="H13578" s="1"/>
      <c r="I13578" s="1"/>
    </row>
    <row r="13579" spans="8:9" x14ac:dyDescent="0.2">
      <c r="H13579" s="1"/>
      <c r="I13579" s="1"/>
    </row>
    <row r="13580" spans="8:9" x14ac:dyDescent="0.2">
      <c r="H13580" s="1"/>
      <c r="I13580" s="1"/>
    </row>
    <row r="13581" spans="8:9" x14ac:dyDescent="0.2">
      <c r="H13581" s="1"/>
      <c r="I13581" s="1"/>
    </row>
    <row r="13582" spans="8:9" x14ac:dyDescent="0.2">
      <c r="H13582" s="1"/>
      <c r="I13582" s="1"/>
    </row>
    <row r="13583" spans="8:9" x14ac:dyDescent="0.2">
      <c r="H13583" s="1"/>
      <c r="I13583" s="1"/>
    </row>
    <row r="13584" spans="8:9" x14ac:dyDescent="0.2">
      <c r="H13584" s="1"/>
      <c r="I13584" s="1"/>
    </row>
    <row r="13585" spans="8:9" x14ac:dyDescent="0.2">
      <c r="H13585" s="1"/>
      <c r="I13585" s="1"/>
    </row>
    <row r="13586" spans="8:9" x14ac:dyDescent="0.2">
      <c r="H13586" s="1"/>
      <c r="I13586" s="1"/>
    </row>
    <row r="13587" spans="8:9" x14ac:dyDescent="0.2">
      <c r="H13587" s="1"/>
      <c r="I13587" s="1"/>
    </row>
    <row r="13588" spans="8:9" x14ac:dyDescent="0.2">
      <c r="H13588" s="1"/>
      <c r="I13588" s="1"/>
    </row>
    <row r="13589" spans="8:9" x14ac:dyDescent="0.2">
      <c r="H13589" s="1"/>
      <c r="I13589" s="1"/>
    </row>
    <row r="13590" spans="8:9" x14ac:dyDescent="0.2">
      <c r="H13590" s="1"/>
      <c r="I13590" s="1"/>
    </row>
    <row r="13591" spans="8:9" x14ac:dyDescent="0.2">
      <c r="H13591" s="1"/>
      <c r="I13591" s="1"/>
    </row>
    <row r="13592" spans="8:9" x14ac:dyDescent="0.2">
      <c r="H13592" s="1"/>
      <c r="I13592" s="1"/>
    </row>
    <row r="13593" spans="8:9" x14ac:dyDescent="0.2">
      <c r="H13593" s="1"/>
      <c r="I13593" s="1"/>
    </row>
    <row r="13594" spans="8:9" x14ac:dyDescent="0.2">
      <c r="H13594" s="1"/>
      <c r="I13594" s="1"/>
    </row>
    <row r="13595" spans="8:9" x14ac:dyDescent="0.2">
      <c r="H13595" s="1"/>
      <c r="I13595" s="1"/>
    </row>
    <row r="13596" spans="8:9" x14ac:dyDescent="0.2">
      <c r="H13596" s="1"/>
      <c r="I13596" s="1"/>
    </row>
    <row r="13597" spans="8:9" x14ac:dyDescent="0.2">
      <c r="H13597" s="1"/>
      <c r="I13597" s="1"/>
    </row>
    <row r="13598" spans="8:9" x14ac:dyDescent="0.2">
      <c r="H13598" s="1"/>
      <c r="I13598" s="1"/>
    </row>
    <row r="13599" spans="8:9" x14ac:dyDescent="0.2">
      <c r="H13599" s="1"/>
      <c r="I13599" s="1"/>
    </row>
    <row r="13600" spans="8:9" x14ac:dyDescent="0.2">
      <c r="H13600" s="1"/>
      <c r="I13600" s="1"/>
    </row>
    <row r="13601" spans="8:9" x14ac:dyDescent="0.2">
      <c r="H13601" s="1"/>
      <c r="I13601" s="1"/>
    </row>
    <row r="13602" spans="8:9" x14ac:dyDescent="0.2">
      <c r="H13602" s="1"/>
      <c r="I13602" s="1"/>
    </row>
    <row r="13603" spans="8:9" x14ac:dyDescent="0.2">
      <c r="H13603" s="1"/>
      <c r="I13603" s="1"/>
    </row>
    <row r="13604" spans="8:9" x14ac:dyDescent="0.2">
      <c r="H13604" s="1"/>
      <c r="I13604" s="1"/>
    </row>
    <row r="13605" spans="8:9" x14ac:dyDescent="0.2">
      <c r="H13605" s="1"/>
      <c r="I13605" s="1"/>
    </row>
    <row r="13606" spans="8:9" x14ac:dyDescent="0.2">
      <c r="H13606" s="1"/>
      <c r="I13606" s="1"/>
    </row>
    <row r="13607" spans="8:9" x14ac:dyDescent="0.2">
      <c r="H13607" s="1"/>
      <c r="I13607" s="1"/>
    </row>
    <row r="13608" spans="8:9" x14ac:dyDescent="0.2">
      <c r="H13608" s="1"/>
      <c r="I13608" s="1"/>
    </row>
    <row r="13609" spans="8:9" x14ac:dyDescent="0.2">
      <c r="H13609" s="1"/>
      <c r="I13609" s="1"/>
    </row>
    <row r="13610" spans="8:9" x14ac:dyDescent="0.2">
      <c r="H13610" s="1"/>
      <c r="I13610" s="1"/>
    </row>
    <row r="13611" spans="8:9" x14ac:dyDescent="0.2">
      <c r="H13611" s="1"/>
      <c r="I13611" s="1"/>
    </row>
    <row r="13612" spans="8:9" x14ac:dyDescent="0.2">
      <c r="H13612" s="1"/>
      <c r="I13612" s="1"/>
    </row>
    <row r="13613" spans="8:9" x14ac:dyDescent="0.2">
      <c r="H13613" s="1"/>
      <c r="I13613" s="1"/>
    </row>
    <row r="13614" spans="8:9" x14ac:dyDescent="0.2">
      <c r="H13614" s="1"/>
      <c r="I13614" s="1"/>
    </row>
    <row r="13615" spans="8:9" x14ac:dyDescent="0.2">
      <c r="H13615" s="1"/>
      <c r="I13615" s="1"/>
    </row>
    <row r="13616" spans="8:9" x14ac:dyDescent="0.2">
      <c r="H13616" s="1"/>
      <c r="I13616" s="1"/>
    </row>
    <row r="13617" spans="8:9" x14ac:dyDescent="0.2">
      <c r="H13617" s="1"/>
      <c r="I13617" s="1"/>
    </row>
    <row r="13618" spans="8:9" x14ac:dyDescent="0.2">
      <c r="H13618" s="1"/>
      <c r="I13618" s="1"/>
    </row>
    <row r="13619" spans="8:9" x14ac:dyDescent="0.2">
      <c r="H13619" s="1"/>
      <c r="I13619" s="1"/>
    </row>
    <row r="13620" spans="8:9" x14ac:dyDescent="0.2">
      <c r="H13620" s="1"/>
      <c r="I13620" s="1"/>
    </row>
    <row r="13621" spans="8:9" x14ac:dyDescent="0.2">
      <c r="H13621" s="1"/>
      <c r="I13621" s="1"/>
    </row>
    <row r="13622" spans="8:9" x14ac:dyDescent="0.2">
      <c r="H13622" s="1"/>
      <c r="I13622" s="1"/>
    </row>
    <row r="13623" spans="8:9" x14ac:dyDescent="0.2">
      <c r="H13623" s="1"/>
      <c r="I13623" s="1"/>
    </row>
    <row r="13624" spans="8:9" x14ac:dyDescent="0.2">
      <c r="H13624" s="1"/>
      <c r="I13624" s="1"/>
    </row>
    <row r="13625" spans="8:9" x14ac:dyDescent="0.2">
      <c r="H13625" s="1"/>
      <c r="I13625" s="1"/>
    </row>
    <row r="13626" spans="8:9" x14ac:dyDescent="0.2">
      <c r="H13626" s="1"/>
      <c r="I13626" s="1"/>
    </row>
    <row r="13627" spans="8:9" x14ac:dyDescent="0.2">
      <c r="H13627" s="1"/>
      <c r="I13627" s="1"/>
    </row>
    <row r="13628" spans="8:9" x14ac:dyDescent="0.2">
      <c r="H13628" s="1"/>
      <c r="I13628" s="1"/>
    </row>
    <row r="13629" spans="8:9" x14ac:dyDescent="0.2">
      <c r="H13629" s="1"/>
      <c r="I13629" s="1"/>
    </row>
    <row r="13630" spans="8:9" x14ac:dyDescent="0.2">
      <c r="H13630" s="1"/>
      <c r="I13630" s="1"/>
    </row>
    <row r="13631" spans="8:9" x14ac:dyDescent="0.2">
      <c r="H13631" s="1"/>
      <c r="I13631" s="1"/>
    </row>
    <row r="13632" spans="8:9" x14ac:dyDescent="0.2">
      <c r="H13632" s="1"/>
      <c r="I13632" s="1"/>
    </row>
    <row r="13633" spans="8:9" x14ac:dyDescent="0.2">
      <c r="H13633" s="1"/>
      <c r="I13633" s="1"/>
    </row>
    <row r="13634" spans="8:9" x14ac:dyDescent="0.2">
      <c r="H13634" s="1"/>
      <c r="I13634" s="1"/>
    </row>
    <row r="13635" spans="8:9" x14ac:dyDescent="0.2">
      <c r="H13635" s="1"/>
      <c r="I13635" s="1"/>
    </row>
    <row r="13636" spans="8:9" x14ac:dyDescent="0.2">
      <c r="H13636" s="1"/>
      <c r="I13636" s="1"/>
    </row>
    <row r="13637" spans="8:9" x14ac:dyDescent="0.2">
      <c r="H13637" s="1"/>
      <c r="I13637" s="1"/>
    </row>
    <row r="13638" spans="8:9" x14ac:dyDescent="0.2">
      <c r="H13638" s="1"/>
      <c r="I13638" s="1"/>
    </row>
    <row r="13639" spans="8:9" x14ac:dyDescent="0.2">
      <c r="H13639" s="1"/>
      <c r="I13639" s="1"/>
    </row>
    <row r="13640" spans="8:9" x14ac:dyDescent="0.2">
      <c r="H13640" s="1"/>
      <c r="I13640" s="1"/>
    </row>
    <row r="13641" spans="8:9" x14ac:dyDescent="0.2">
      <c r="H13641" s="1"/>
      <c r="I13641" s="1"/>
    </row>
    <row r="13642" spans="8:9" x14ac:dyDescent="0.2">
      <c r="H13642" s="1"/>
      <c r="I13642" s="1"/>
    </row>
    <row r="13643" spans="8:9" x14ac:dyDescent="0.2">
      <c r="H13643" s="1"/>
      <c r="I13643" s="1"/>
    </row>
    <row r="13644" spans="8:9" x14ac:dyDescent="0.2">
      <c r="H13644" s="1"/>
      <c r="I13644" s="1"/>
    </row>
    <row r="13645" spans="8:9" x14ac:dyDescent="0.2">
      <c r="H13645" s="1"/>
      <c r="I13645" s="1"/>
    </row>
    <row r="13646" spans="8:9" x14ac:dyDescent="0.2">
      <c r="H13646" s="1"/>
      <c r="I13646" s="1"/>
    </row>
    <row r="13647" spans="8:9" x14ac:dyDescent="0.2">
      <c r="H13647" s="1"/>
      <c r="I13647" s="1"/>
    </row>
    <row r="13648" spans="8:9" x14ac:dyDescent="0.2">
      <c r="H13648" s="1"/>
      <c r="I13648" s="1"/>
    </row>
    <row r="13649" spans="8:9" x14ac:dyDescent="0.2">
      <c r="H13649" s="1"/>
      <c r="I13649" s="1"/>
    </row>
    <row r="13650" spans="8:9" x14ac:dyDescent="0.2">
      <c r="H13650" s="1"/>
      <c r="I13650" s="1"/>
    </row>
    <row r="13651" spans="8:9" x14ac:dyDescent="0.2">
      <c r="H13651" s="1"/>
      <c r="I13651" s="1"/>
    </row>
    <row r="13652" spans="8:9" x14ac:dyDescent="0.2">
      <c r="H13652" s="1"/>
      <c r="I13652" s="1"/>
    </row>
    <row r="13653" spans="8:9" x14ac:dyDescent="0.2">
      <c r="H13653" s="1"/>
      <c r="I13653" s="1"/>
    </row>
    <row r="13654" spans="8:9" x14ac:dyDescent="0.2">
      <c r="H13654" s="1"/>
      <c r="I13654" s="1"/>
    </row>
    <row r="13655" spans="8:9" x14ac:dyDescent="0.2">
      <c r="H13655" s="1"/>
      <c r="I13655" s="1"/>
    </row>
    <row r="13656" spans="8:9" x14ac:dyDescent="0.2">
      <c r="H13656" s="1"/>
      <c r="I13656" s="1"/>
    </row>
    <row r="13657" spans="8:9" x14ac:dyDescent="0.2">
      <c r="H13657" s="1"/>
      <c r="I13657" s="1"/>
    </row>
    <row r="13658" spans="8:9" x14ac:dyDescent="0.2">
      <c r="H13658" s="1"/>
      <c r="I13658" s="1"/>
    </row>
    <row r="13659" spans="8:9" x14ac:dyDescent="0.2">
      <c r="H13659" s="1"/>
      <c r="I13659" s="1"/>
    </row>
    <row r="13660" spans="8:9" x14ac:dyDescent="0.2">
      <c r="H13660" s="1"/>
      <c r="I13660" s="1"/>
    </row>
    <row r="13661" spans="8:9" x14ac:dyDescent="0.2">
      <c r="H13661" s="1"/>
      <c r="I13661" s="1"/>
    </row>
    <row r="13662" spans="8:9" x14ac:dyDescent="0.2">
      <c r="H13662" s="1"/>
      <c r="I13662" s="1"/>
    </row>
    <row r="13663" spans="8:9" x14ac:dyDescent="0.2">
      <c r="H13663" s="1"/>
      <c r="I13663" s="1"/>
    </row>
    <row r="13664" spans="8:9" x14ac:dyDescent="0.2">
      <c r="H13664" s="1"/>
      <c r="I13664" s="1"/>
    </row>
    <row r="13665" spans="8:9" x14ac:dyDescent="0.2">
      <c r="H13665" s="1"/>
      <c r="I13665" s="1"/>
    </row>
    <row r="13666" spans="8:9" x14ac:dyDescent="0.2">
      <c r="H13666" s="1"/>
      <c r="I13666" s="1"/>
    </row>
    <row r="13667" spans="8:9" x14ac:dyDescent="0.2">
      <c r="H13667" s="1"/>
      <c r="I13667" s="1"/>
    </row>
    <row r="13668" spans="8:9" x14ac:dyDescent="0.2">
      <c r="H13668" s="1"/>
      <c r="I13668" s="1"/>
    </row>
    <row r="13669" spans="8:9" x14ac:dyDescent="0.2">
      <c r="H13669" s="1"/>
      <c r="I13669" s="1"/>
    </row>
    <row r="13670" spans="8:9" x14ac:dyDescent="0.2">
      <c r="H13670" s="1"/>
      <c r="I13670" s="1"/>
    </row>
    <row r="13671" spans="8:9" x14ac:dyDescent="0.2">
      <c r="H13671" s="1"/>
      <c r="I13671" s="1"/>
    </row>
    <row r="13672" spans="8:9" x14ac:dyDescent="0.2">
      <c r="H13672" s="1"/>
      <c r="I13672" s="1"/>
    </row>
    <row r="13673" spans="8:9" x14ac:dyDescent="0.2">
      <c r="H13673" s="1"/>
      <c r="I13673" s="1"/>
    </row>
    <row r="13674" spans="8:9" x14ac:dyDescent="0.2">
      <c r="H13674" s="1"/>
      <c r="I13674" s="1"/>
    </row>
    <row r="13675" spans="8:9" x14ac:dyDescent="0.2">
      <c r="H13675" s="1"/>
      <c r="I13675" s="1"/>
    </row>
    <row r="13676" spans="8:9" x14ac:dyDescent="0.2">
      <c r="H13676" s="1"/>
      <c r="I13676" s="1"/>
    </row>
    <row r="13677" spans="8:9" x14ac:dyDescent="0.2">
      <c r="H13677" s="1"/>
      <c r="I13677" s="1"/>
    </row>
    <row r="13678" spans="8:9" x14ac:dyDescent="0.2">
      <c r="H13678" s="1"/>
      <c r="I13678" s="1"/>
    </row>
    <row r="13679" spans="8:9" x14ac:dyDescent="0.2">
      <c r="H13679" s="1"/>
      <c r="I13679" s="1"/>
    </row>
    <row r="13680" spans="8:9" x14ac:dyDescent="0.2">
      <c r="H13680" s="1"/>
      <c r="I13680" s="1"/>
    </row>
    <row r="13681" spans="8:9" x14ac:dyDescent="0.2">
      <c r="H13681" s="1"/>
      <c r="I13681" s="1"/>
    </row>
    <row r="13682" spans="8:9" x14ac:dyDescent="0.2">
      <c r="H13682" s="1"/>
      <c r="I13682" s="1"/>
    </row>
    <row r="13683" spans="8:9" x14ac:dyDescent="0.2">
      <c r="H13683" s="1"/>
      <c r="I13683" s="1"/>
    </row>
    <row r="13684" spans="8:9" x14ac:dyDescent="0.2">
      <c r="H13684" s="1"/>
      <c r="I13684" s="1"/>
    </row>
    <row r="13685" spans="8:9" x14ac:dyDescent="0.2">
      <c r="H13685" s="1"/>
      <c r="I13685" s="1"/>
    </row>
    <row r="13686" spans="8:9" x14ac:dyDescent="0.2">
      <c r="H13686" s="1"/>
      <c r="I13686" s="1"/>
    </row>
    <row r="13687" spans="8:9" x14ac:dyDescent="0.2">
      <c r="H13687" s="1"/>
      <c r="I13687" s="1"/>
    </row>
    <row r="13688" spans="8:9" x14ac:dyDescent="0.2">
      <c r="H13688" s="1"/>
      <c r="I13688" s="1"/>
    </row>
    <row r="13689" spans="8:9" x14ac:dyDescent="0.2">
      <c r="H13689" s="1"/>
      <c r="I13689" s="1"/>
    </row>
    <row r="13690" spans="8:9" x14ac:dyDescent="0.2">
      <c r="H13690" s="1"/>
      <c r="I13690" s="1"/>
    </row>
    <row r="13691" spans="8:9" x14ac:dyDescent="0.2">
      <c r="H13691" s="1"/>
      <c r="I13691" s="1"/>
    </row>
    <row r="13692" spans="8:9" x14ac:dyDescent="0.2">
      <c r="H13692" s="1"/>
      <c r="I13692" s="1"/>
    </row>
    <row r="13693" spans="8:9" x14ac:dyDescent="0.2">
      <c r="H13693" s="1"/>
      <c r="I13693" s="1"/>
    </row>
    <row r="13694" spans="8:9" x14ac:dyDescent="0.2">
      <c r="H13694" s="1"/>
      <c r="I13694" s="1"/>
    </row>
    <row r="13695" spans="8:9" x14ac:dyDescent="0.2">
      <c r="H13695" s="1"/>
      <c r="I13695" s="1"/>
    </row>
    <row r="13696" spans="8:9" x14ac:dyDescent="0.2">
      <c r="H13696" s="1"/>
      <c r="I13696" s="1"/>
    </row>
    <row r="13697" spans="8:9" x14ac:dyDescent="0.2">
      <c r="H13697" s="1"/>
      <c r="I13697" s="1"/>
    </row>
    <row r="13698" spans="8:9" x14ac:dyDescent="0.2">
      <c r="H13698" s="1"/>
      <c r="I13698" s="1"/>
    </row>
    <row r="13699" spans="8:9" x14ac:dyDescent="0.2">
      <c r="H13699" s="1"/>
      <c r="I13699" s="1"/>
    </row>
    <row r="13700" spans="8:9" x14ac:dyDescent="0.2">
      <c r="H13700" s="1"/>
      <c r="I13700" s="1"/>
    </row>
    <row r="13701" spans="8:9" x14ac:dyDescent="0.2">
      <c r="H13701" s="1"/>
      <c r="I13701" s="1"/>
    </row>
    <row r="13702" spans="8:9" x14ac:dyDescent="0.2">
      <c r="H13702" s="1"/>
      <c r="I13702" s="1"/>
    </row>
    <row r="13703" spans="8:9" x14ac:dyDescent="0.2">
      <c r="H13703" s="1"/>
      <c r="I13703" s="1"/>
    </row>
    <row r="13704" spans="8:9" x14ac:dyDescent="0.2">
      <c r="H13704" s="1"/>
      <c r="I13704" s="1"/>
    </row>
    <row r="13705" spans="8:9" x14ac:dyDescent="0.2">
      <c r="H13705" s="1"/>
      <c r="I13705" s="1"/>
    </row>
    <row r="13706" spans="8:9" x14ac:dyDescent="0.2">
      <c r="H13706" s="1"/>
      <c r="I13706" s="1"/>
    </row>
    <row r="13707" spans="8:9" x14ac:dyDescent="0.2">
      <c r="H13707" s="1"/>
      <c r="I13707" s="1"/>
    </row>
    <row r="13708" spans="8:9" x14ac:dyDescent="0.2">
      <c r="H13708" s="1"/>
      <c r="I13708" s="1"/>
    </row>
    <row r="13709" spans="8:9" x14ac:dyDescent="0.2">
      <c r="H13709" s="1"/>
      <c r="I13709" s="1"/>
    </row>
    <row r="13710" spans="8:9" x14ac:dyDescent="0.2">
      <c r="H13710" s="1"/>
      <c r="I13710" s="1"/>
    </row>
    <row r="13711" spans="8:9" x14ac:dyDescent="0.2">
      <c r="H13711" s="1"/>
      <c r="I13711" s="1"/>
    </row>
    <row r="13712" spans="8:9" x14ac:dyDescent="0.2">
      <c r="H13712" s="1"/>
      <c r="I13712" s="1"/>
    </row>
    <row r="13713" spans="8:9" x14ac:dyDescent="0.2">
      <c r="H13713" s="1"/>
      <c r="I13713" s="1"/>
    </row>
    <row r="13714" spans="8:9" x14ac:dyDescent="0.2">
      <c r="H13714" s="1"/>
      <c r="I13714" s="1"/>
    </row>
    <row r="13715" spans="8:9" x14ac:dyDescent="0.2">
      <c r="H13715" s="1"/>
      <c r="I13715" s="1"/>
    </row>
    <row r="13716" spans="8:9" x14ac:dyDescent="0.2">
      <c r="H13716" s="1"/>
      <c r="I13716" s="1"/>
    </row>
    <row r="13717" spans="8:9" x14ac:dyDescent="0.2">
      <c r="H13717" s="1"/>
      <c r="I13717" s="1"/>
    </row>
    <row r="13718" spans="8:9" x14ac:dyDescent="0.2">
      <c r="H13718" s="1"/>
      <c r="I13718" s="1"/>
    </row>
    <row r="13719" spans="8:9" x14ac:dyDescent="0.2">
      <c r="H13719" s="1"/>
      <c r="I13719" s="1"/>
    </row>
    <row r="13720" spans="8:9" x14ac:dyDescent="0.2">
      <c r="H13720" s="1"/>
      <c r="I13720" s="1"/>
    </row>
    <row r="13721" spans="8:9" x14ac:dyDescent="0.2">
      <c r="H13721" s="1"/>
      <c r="I13721" s="1"/>
    </row>
    <row r="13722" spans="8:9" x14ac:dyDescent="0.2">
      <c r="H13722" s="1"/>
      <c r="I13722" s="1"/>
    </row>
    <row r="13723" spans="8:9" x14ac:dyDescent="0.2">
      <c r="H13723" s="1"/>
      <c r="I13723" s="1"/>
    </row>
    <row r="13724" spans="8:9" x14ac:dyDescent="0.2">
      <c r="H13724" s="1"/>
      <c r="I13724" s="1"/>
    </row>
    <row r="13725" spans="8:9" x14ac:dyDescent="0.2">
      <c r="H13725" s="1"/>
      <c r="I13725" s="1"/>
    </row>
    <row r="13726" spans="8:9" x14ac:dyDescent="0.2">
      <c r="H13726" s="1"/>
      <c r="I13726" s="1"/>
    </row>
    <row r="13727" spans="8:9" x14ac:dyDescent="0.2">
      <c r="H13727" s="1"/>
      <c r="I13727" s="1"/>
    </row>
    <row r="13728" spans="8:9" x14ac:dyDescent="0.2">
      <c r="H13728" s="1"/>
      <c r="I13728" s="1"/>
    </row>
    <row r="13729" spans="8:9" x14ac:dyDescent="0.2">
      <c r="H13729" s="1"/>
      <c r="I13729" s="1"/>
    </row>
    <row r="13730" spans="8:9" x14ac:dyDescent="0.2">
      <c r="H13730" s="1"/>
      <c r="I13730" s="1"/>
    </row>
    <row r="13731" spans="8:9" x14ac:dyDescent="0.2">
      <c r="H13731" s="1"/>
      <c r="I13731" s="1"/>
    </row>
    <row r="13732" spans="8:9" x14ac:dyDescent="0.2">
      <c r="H13732" s="1"/>
      <c r="I13732" s="1"/>
    </row>
    <row r="13733" spans="8:9" x14ac:dyDescent="0.2">
      <c r="H13733" s="1"/>
      <c r="I13733" s="1"/>
    </row>
    <row r="13734" spans="8:9" x14ac:dyDescent="0.2">
      <c r="H13734" s="1"/>
      <c r="I13734" s="1"/>
    </row>
    <row r="13735" spans="8:9" x14ac:dyDescent="0.2">
      <c r="H13735" s="1"/>
      <c r="I13735" s="1"/>
    </row>
    <row r="13736" spans="8:9" x14ac:dyDescent="0.2">
      <c r="H13736" s="1"/>
      <c r="I13736" s="1"/>
    </row>
    <row r="13737" spans="8:9" x14ac:dyDescent="0.2">
      <c r="H13737" s="1"/>
      <c r="I13737" s="1"/>
    </row>
    <row r="13738" spans="8:9" x14ac:dyDescent="0.2">
      <c r="H13738" s="1"/>
      <c r="I13738" s="1"/>
    </row>
    <row r="13739" spans="8:9" x14ac:dyDescent="0.2">
      <c r="H13739" s="1"/>
      <c r="I13739" s="1"/>
    </row>
    <row r="13740" spans="8:9" x14ac:dyDescent="0.2">
      <c r="H13740" s="1"/>
      <c r="I13740" s="1"/>
    </row>
    <row r="13741" spans="8:9" x14ac:dyDescent="0.2">
      <c r="H13741" s="1"/>
      <c r="I13741" s="1"/>
    </row>
    <row r="13742" spans="8:9" x14ac:dyDescent="0.2">
      <c r="H13742" s="1"/>
      <c r="I13742" s="1"/>
    </row>
    <row r="13743" spans="8:9" x14ac:dyDescent="0.2">
      <c r="H13743" s="1"/>
      <c r="I13743" s="1"/>
    </row>
    <row r="13744" spans="8:9" x14ac:dyDescent="0.2">
      <c r="H13744" s="1"/>
      <c r="I13744" s="1"/>
    </row>
    <row r="13745" spans="8:9" x14ac:dyDescent="0.2">
      <c r="H13745" s="1"/>
      <c r="I13745" s="1"/>
    </row>
    <row r="13746" spans="8:9" x14ac:dyDescent="0.2">
      <c r="H13746" s="1"/>
      <c r="I13746" s="1"/>
    </row>
    <row r="13747" spans="8:9" x14ac:dyDescent="0.2">
      <c r="H13747" s="1"/>
      <c r="I13747" s="1"/>
    </row>
    <row r="13748" spans="8:9" x14ac:dyDescent="0.2">
      <c r="H13748" s="1"/>
      <c r="I13748" s="1"/>
    </row>
    <row r="13749" spans="8:9" x14ac:dyDescent="0.2">
      <c r="H13749" s="1"/>
      <c r="I13749" s="1"/>
    </row>
    <row r="13750" spans="8:9" x14ac:dyDescent="0.2">
      <c r="H13750" s="1"/>
      <c r="I13750" s="1"/>
    </row>
    <row r="13751" spans="8:9" x14ac:dyDescent="0.2">
      <c r="H13751" s="1"/>
      <c r="I13751" s="1"/>
    </row>
    <row r="13752" spans="8:9" x14ac:dyDescent="0.2">
      <c r="H13752" s="1"/>
      <c r="I13752" s="1"/>
    </row>
    <row r="13753" spans="8:9" x14ac:dyDescent="0.2">
      <c r="H13753" s="1"/>
      <c r="I13753" s="1"/>
    </row>
    <row r="13754" spans="8:9" x14ac:dyDescent="0.2">
      <c r="H13754" s="1"/>
      <c r="I13754" s="1"/>
    </row>
    <row r="13755" spans="8:9" x14ac:dyDescent="0.2">
      <c r="H13755" s="1"/>
      <c r="I13755" s="1"/>
    </row>
    <row r="13756" spans="8:9" x14ac:dyDescent="0.2">
      <c r="H13756" s="1"/>
      <c r="I13756" s="1"/>
    </row>
    <row r="13757" spans="8:9" x14ac:dyDescent="0.2">
      <c r="H13757" s="1"/>
      <c r="I13757" s="1"/>
    </row>
    <row r="13758" spans="8:9" x14ac:dyDescent="0.2">
      <c r="H13758" s="1"/>
      <c r="I13758" s="1"/>
    </row>
    <row r="13759" spans="8:9" x14ac:dyDescent="0.2">
      <c r="H13759" s="1"/>
      <c r="I13759" s="1"/>
    </row>
    <row r="13760" spans="8:9" x14ac:dyDescent="0.2">
      <c r="H13760" s="1"/>
      <c r="I13760" s="1"/>
    </row>
    <row r="13761" spans="8:9" x14ac:dyDescent="0.2">
      <c r="H13761" s="1"/>
      <c r="I13761" s="1"/>
    </row>
    <row r="13762" spans="8:9" x14ac:dyDescent="0.2">
      <c r="H13762" s="1"/>
      <c r="I13762" s="1"/>
    </row>
    <row r="13763" spans="8:9" x14ac:dyDescent="0.2">
      <c r="H13763" s="1"/>
      <c r="I13763" s="1"/>
    </row>
    <row r="13764" spans="8:9" x14ac:dyDescent="0.2">
      <c r="H13764" s="1"/>
      <c r="I13764" s="1"/>
    </row>
    <row r="13765" spans="8:9" x14ac:dyDescent="0.2">
      <c r="H13765" s="1"/>
      <c r="I13765" s="1"/>
    </row>
    <row r="13766" spans="8:9" x14ac:dyDescent="0.2">
      <c r="H13766" s="1"/>
      <c r="I13766" s="1"/>
    </row>
    <row r="13767" spans="8:9" x14ac:dyDescent="0.2">
      <c r="H13767" s="1"/>
      <c r="I13767" s="1"/>
    </row>
    <row r="13768" spans="8:9" x14ac:dyDescent="0.2">
      <c r="H13768" s="1"/>
      <c r="I13768" s="1"/>
    </row>
    <row r="13769" spans="8:9" x14ac:dyDescent="0.2">
      <c r="H13769" s="1"/>
      <c r="I13769" s="1"/>
    </row>
    <row r="13770" spans="8:9" x14ac:dyDescent="0.2">
      <c r="H13770" s="1"/>
      <c r="I13770" s="1"/>
    </row>
    <row r="13771" spans="8:9" x14ac:dyDescent="0.2">
      <c r="H13771" s="1"/>
      <c r="I13771" s="1"/>
    </row>
    <row r="13772" spans="8:9" x14ac:dyDescent="0.2">
      <c r="H13772" s="1"/>
      <c r="I13772" s="1"/>
    </row>
    <row r="13773" spans="8:9" x14ac:dyDescent="0.2">
      <c r="H13773" s="1"/>
      <c r="I13773" s="1"/>
    </row>
    <row r="13774" spans="8:9" x14ac:dyDescent="0.2">
      <c r="H13774" s="1"/>
      <c r="I13774" s="1"/>
    </row>
    <row r="13775" spans="8:9" x14ac:dyDescent="0.2">
      <c r="H13775" s="1"/>
      <c r="I13775" s="1"/>
    </row>
    <row r="13776" spans="8:9" x14ac:dyDescent="0.2">
      <c r="H13776" s="1"/>
      <c r="I13776" s="1"/>
    </row>
    <row r="13777" spans="8:9" x14ac:dyDescent="0.2">
      <c r="H13777" s="1"/>
      <c r="I13777" s="1"/>
    </row>
    <row r="13778" spans="8:9" x14ac:dyDescent="0.2">
      <c r="H13778" s="1"/>
      <c r="I13778" s="1"/>
    </row>
    <row r="13779" spans="8:9" x14ac:dyDescent="0.2">
      <c r="H13779" s="1"/>
      <c r="I13779" s="1"/>
    </row>
    <row r="13780" spans="8:9" x14ac:dyDescent="0.2">
      <c r="H13780" s="1"/>
      <c r="I13780" s="1"/>
    </row>
    <row r="13781" spans="8:9" x14ac:dyDescent="0.2">
      <c r="H13781" s="1"/>
      <c r="I13781" s="1"/>
    </row>
    <row r="13782" spans="8:9" x14ac:dyDescent="0.2">
      <c r="H13782" s="1"/>
      <c r="I13782" s="1"/>
    </row>
    <row r="13783" spans="8:9" x14ac:dyDescent="0.2">
      <c r="H13783" s="1"/>
      <c r="I13783" s="1"/>
    </row>
    <row r="13784" spans="8:9" x14ac:dyDescent="0.2">
      <c r="H13784" s="1"/>
      <c r="I13784" s="1"/>
    </row>
    <row r="13785" spans="8:9" x14ac:dyDescent="0.2">
      <c r="H13785" s="1"/>
      <c r="I13785" s="1"/>
    </row>
    <row r="13786" spans="8:9" x14ac:dyDescent="0.2">
      <c r="H13786" s="1"/>
      <c r="I13786" s="1"/>
    </row>
    <row r="13787" spans="8:9" x14ac:dyDescent="0.2">
      <c r="H13787" s="1"/>
      <c r="I13787" s="1"/>
    </row>
    <row r="13788" spans="8:9" x14ac:dyDescent="0.2">
      <c r="H13788" s="1"/>
      <c r="I13788" s="1"/>
    </row>
    <row r="13789" spans="8:9" x14ac:dyDescent="0.2">
      <c r="H13789" s="1"/>
      <c r="I13789" s="1"/>
    </row>
    <row r="13790" spans="8:9" x14ac:dyDescent="0.2">
      <c r="H13790" s="1"/>
      <c r="I13790" s="1"/>
    </row>
    <row r="13791" spans="8:9" x14ac:dyDescent="0.2">
      <c r="H13791" s="1"/>
      <c r="I13791" s="1"/>
    </row>
    <row r="13792" spans="8:9" x14ac:dyDescent="0.2">
      <c r="H13792" s="1"/>
      <c r="I13792" s="1"/>
    </row>
    <row r="13793" spans="8:9" x14ac:dyDescent="0.2">
      <c r="H13793" s="1"/>
      <c r="I13793" s="1"/>
    </row>
    <row r="13794" spans="8:9" x14ac:dyDescent="0.2">
      <c r="H13794" s="1"/>
      <c r="I13794" s="1"/>
    </row>
    <row r="13795" spans="8:9" x14ac:dyDescent="0.2">
      <c r="H13795" s="1"/>
      <c r="I13795" s="1"/>
    </row>
    <row r="13796" spans="8:9" x14ac:dyDescent="0.2">
      <c r="H13796" s="1"/>
      <c r="I13796" s="1"/>
    </row>
    <row r="13797" spans="8:9" x14ac:dyDescent="0.2">
      <c r="H13797" s="1"/>
      <c r="I13797" s="1"/>
    </row>
    <row r="13798" spans="8:9" x14ac:dyDescent="0.2">
      <c r="H13798" s="1"/>
      <c r="I13798" s="1"/>
    </row>
    <row r="13799" spans="8:9" x14ac:dyDescent="0.2">
      <c r="H13799" s="1"/>
      <c r="I13799" s="1"/>
    </row>
    <row r="13800" spans="8:9" x14ac:dyDescent="0.2">
      <c r="H13800" s="1"/>
      <c r="I13800" s="1"/>
    </row>
    <row r="13801" spans="8:9" x14ac:dyDescent="0.2">
      <c r="H13801" s="1"/>
      <c r="I13801" s="1"/>
    </row>
    <row r="13802" spans="8:9" x14ac:dyDescent="0.2">
      <c r="H13802" s="1"/>
      <c r="I13802" s="1"/>
    </row>
    <row r="13803" spans="8:9" x14ac:dyDescent="0.2">
      <c r="H13803" s="1"/>
      <c r="I13803" s="1"/>
    </row>
    <row r="13804" spans="8:9" x14ac:dyDescent="0.2">
      <c r="H13804" s="1"/>
      <c r="I13804" s="1"/>
    </row>
    <row r="13805" spans="8:9" x14ac:dyDescent="0.2">
      <c r="H13805" s="1"/>
      <c r="I13805" s="1"/>
    </row>
    <row r="13806" spans="8:9" x14ac:dyDescent="0.2">
      <c r="H13806" s="1"/>
      <c r="I13806" s="1"/>
    </row>
    <row r="13807" spans="8:9" x14ac:dyDescent="0.2">
      <c r="H13807" s="1"/>
      <c r="I13807" s="1"/>
    </row>
    <row r="13808" spans="8:9" x14ac:dyDescent="0.2">
      <c r="H13808" s="1"/>
      <c r="I13808" s="1"/>
    </row>
    <row r="13809" spans="8:9" x14ac:dyDescent="0.2">
      <c r="H13809" s="1"/>
      <c r="I13809" s="1"/>
    </row>
    <row r="13810" spans="8:9" x14ac:dyDescent="0.2">
      <c r="H13810" s="1"/>
      <c r="I13810" s="1"/>
    </row>
    <row r="13811" spans="8:9" x14ac:dyDescent="0.2">
      <c r="H13811" s="1"/>
      <c r="I13811" s="1"/>
    </row>
    <row r="13812" spans="8:9" x14ac:dyDescent="0.2">
      <c r="H13812" s="1"/>
      <c r="I13812" s="1"/>
    </row>
    <row r="13813" spans="8:9" x14ac:dyDescent="0.2">
      <c r="H13813" s="1"/>
      <c r="I13813" s="1"/>
    </row>
    <row r="13814" spans="8:9" x14ac:dyDescent="0.2">
      <c r="H13814" s="1"/>
      <c r="I13814" s="1"/>
    </row>
    <row r="13815" spans="8:9" x14ac:dyDescent="0.2">
      <c r="H13815" s="1"/>
      <c r="I13815" s="1"/>
    </row>
    <row r="13816" spans="8:9" x14ac:dyDescent="0.2">
      <c r="H13816" s="1"/>
      <c r="I13816" s="1"/>
    </row>
    <row r="13817" spans="8:9" x14ac:dyDescent="0.2">
      <c r="H13817" s="1"/>
      <c r="I13817" s="1"/>
    </row>
    <row r="13818" spans="8:9" x14ac:dyDescent="0.2">
      <c r="H13818" s="1"/>
      <c r="I13818" s="1"/>
    </row>
    <row r="13819" spans="8:9" x14ac:dyDescent="0.2">
      <c r="H13819" s="1"/>
      <c r="I13819" s="1"/>
    </row>
    <row r="13820" spans="8:9" x14ac:dyDescent="0.2">
      <c r="H13820" s="1"/>
      <c r="I13820" s="1"/>
    </row>
    <row r="13821" spans="8:9" x14ac:dyDescent="0.2">
      <c r="H13821" s="1"/>
      <c r="I13821" s="1"/>
    </row>
    <row r="13822" spans="8:9" x14ac:dyDescent="0.2">
      <c r="H13822" s="1"/>
      <c r="I13822" s="1"/>
    </row>
    <row r="13823" spans="8:9" x14ac:dyDescent="0.2">
      <c r="H13823" s="1"/>
      <c r="I13823" s="1"/>
    </row>
    <row r="13824" spans="8:9" x14ac:dyDescent="0.2">
      <c r="H13824" s="1"/>
      <c r="I13824" s="1"/>
    </row>
    <row r="13825" spans="8:9" x14ac:dyDescent="0.2">
      <c r="H13825" s="1"/>
      <c r="I13825" s="1"/>
    </row>
    <row r="13826" spans="8:9" x14ac:dyDescent="0.2">
      <c r="H13826" s="1"/>
      <c r="I13826" s="1"/>
    </row>
    <row r="13827" spans="8:9" x14ac:dyDescent="0.2">
      <c r="H13827" s="1"/>
      <c r="I13827" s="1"/>
    </row>
    <row r="13828" spans="8:9" x14ac:dyDescent="0.2">
      <c r="H13828" s="1"/>
      <c r="I13828" s="1"/>
    </row>
    <row r="13829" spans="8:9" x14ac:dyDescent="0.2">
      <c r="H13829" s="1"/>
      <c r="I13829" s="1"/>
    </row>
    <row r="13830" spans="8:9" x14ac:dyDescent="0.2">
      <c r="H13830" s="1"/>
      <c r="I13830" s="1"/>
    </row>
    <row r="13831" spans="8:9" x14ac:dyDescent="0.2">
      <c r="H13831" s="1"/>
      <c r="I13831" s="1"/>
    </row>
    <row r="13832" spans="8:9" x14ac:dyDescent="0.2">
      <c r="H13832" s="1"/>
      <c r="I13832" s="1"/>
    </row>
    <row r="13833" spans="8:9" x14ac:dyDescent="0.2">
      <c r="H13833" s="1"/>
      <c r="I13833" s="1"/>
    </row>
    <row r="13834" spans="8:9" x14ac:dyDescent="0.2">
      <c r="H13834" s="1"/>
      <c r="I13834" s="1"/>
    </row>
    <row r="13835" spans="8:9" x14ac:dyDescent="0.2">
      <c r="H13835" s="1"/>
      <c r="I13835" s="1"/>
    </row>
    <row r="13836" spans="8:9" x14ac:dyDescent="0.2">
      <c r="H13836" s="1"/>
      <c r="I13836" s="1"/>
    </row>
    <row r="13837" spans="8:9" x14ac:dyDescent="0.2">
      <c r="H13837" s="1"/>
      <c r="I13837" s="1"/>
    </row>
    <row r="13838" spans="8:9" x14ac:dyDescent="0.2">
      <c r="H13838" s="1"/>
      <c r="I13838" s="1"/>
    </row>
    <row r="13839" spans="8:9" x14ac:dyDescent="0.2">
      <c r="H13839" s="1"/>
      <c r="I13839" s="1"/>
    </row>
    <row r="13840" spans="8:9" x14ac:dyDescent="0.2">
      <c r="H13840" s="1"/>
      <c r="I13840" s="1"/>
    </row>
    <row r="13841" spans="8:9" x14ac:dyDescent="0.2">
      <c r="H13841" s="1"/>
      <c r="I13841" s="1"/>
    </row>
    <row r="13842" spans="8:9" x14ac:dyDescent="0.2">
      <c r="H13842" s="1"/>
      <c r="I13842" s="1"/>
    </row>
    <row r="13843" spans="8:9" x14ac:dyDescent="0.2">
      <c r="H13843" s="1"/>
      <c r="I13843" s="1"/>
    </row>
    <row r="13844" spans="8:9" x14ac:dyDescent="0.2">
      <c r="H13844" s="1"/>
      <c r="I13844" s="1"/>
    </row>
    <row r="13845" spans="8:9" x14ac:dyDescent="0.2">
      <c r="H13845" s="1"/>
      <c r="I13845" s="1"/>
    </row>
    <row r="13846" spans="8:9" x14ac:dyDescent="0.2">
      <c r="H13846" s="1"/>
      <c r="I13846" s="1"/>
    </row>
    <row r="13847" spans="8:9" x14ac:dyDescent="0.2">
      <c r="H13847" s="1"/>
      <c r="I13847" s="1"/>
    </row>
    <row r="13848" spans="8:9" x14ac:dyDescent="0.2">
      <c r="H13848" s="1"/>
      <c r="I13848" s="1"/>
    </row>
    <row r="13849" spans="8:9" x14ac:dyDescent="0.2">
      <c r="H13849" s="1"/>
      <c r="I13849" s="1"/>
    </row>
    <row r="13850" spans="8:9" x14ac:dyDescent="0.2">
      <c r="H13850" s="1"/>
      <c r="I13850" s="1"/>
    </row>
    <row r="13851" spans="8:9" x14ac:dyDescent="0.2">
      <c r="H13851" s="1"/>
      <c r="I13851" s="1"/>
    </row>
    <row r="13852" spans="8:9" x14ac:dyDescent="0.2">
      <c r="H13852" s="1"/>
      <c r="I13852" s="1"/>
    </row>
    <row r="13853" spans="8:9" x14ac:dyDescent="0.2">
      <c r="H13853" s="1"/>
      <c r="I13853" s="1"/>
    </row>
    <row r="13854" spans="8:9" x14ac:dyDescent="0.2">
      <c r="H13854" s="1"/>
      <c r="I13854" s="1"/>
    </row>
    <row r="13855" spans="8:9" x14ac:dyDescent="0.2">
      <c r="H13855" s="1"/>
      <c r="I13855" s="1"/>
    </row>
    <row r="13856" spans="8:9" x14ac:dyDescent="0.2">
      <c r="H13856" s="1"/>
      <c r="I13856" s="1"/>
    </row>
    <row r="13857" spans="8:9" x14ac:dyDescent="0.2">
      <c r="H13857" s="1"/>
      <c r="I13857" s="1"/>
    </row>
    <row r="13858" spans="8:9" x14ac:dyDescent="0.2">
      <c r="H13858" s="1"/>
      <c r="I13858" s="1"/>
    </row>
    <row r="13859" spans="8:9" x14ac:dyDescent="0.2">
      <c r="H13859" s="1"/>
      <c r="I13859" s="1"/>
    </row>
    <row r="13860" spans="8:9" x14ac:dyDescent="0.2">
      <c r="H13860" s="1"/>
      <c r="I13860" s="1"/>
    </row>
    <row r="13861" spans="8:9" x14ac:dyDescent="0.2">
      <c r="H13861" s="1"/>
      <c r="I13861" s="1"/>
    </row>
    <row r="13862" spans="8:9" x14ac:dyDescent="0.2">
      <c r="H13862" s="1"/>
      <c r="I13862" s="1"/>
    </row>
    <row r="13863" spans="8:9" x14ac:dyDescent="0.2">
      <c r="H13863" s="1"/>
      <c r="I13863" s="1"/>
    </row>
    <row r="13864" spans="8:9" x14ac:dyDescent="0.2">
      <c r="H13864" s="1"/>
      <c r="I13864" s="1"/>
    </row>
    <row r="13865" spans="8:9" x14ac:dyDescent="0.2">
      <c r="H13865" s="1"/>
      <c r="I13865" s="1"/>
    </row>
    <row r="13866" spans="8:9" x14ac:dyDescent="0.2">
      <c r="H13866" s="1"/>
      <c r="I13866" s="1"/>
    </row>
    <row r="13867" spans="8:9" x14ac:dyDescent="0.2">
      <c r="H13867" s="1"/>
      <c r="I13867" s="1"/>
    </row>
    <row r="13868" spans="8:9" x14ac:dyDescent="0.2">
      <c r="H13868" s="1"/>
      <c r="I13868" s="1"/>
    </row>
    <row r="13869" spans="8:9" x14ac:dyDescent="0.2">
      <c r="H13869" s="1"/>
      <c r="I13869" s="1"/>
    </row>
    <row r="13870" spans="8:9" x14ac:dyDescent="0.2">
      <c r="H13870" s="1"/>
      <c r="I13870" s="1"/>
    </row>
    <row r="13871" spans="8:9" x14ac:dyDescent="0.2">
      <c r="H13871" s="1"/>
      <c r="I13871" s="1"/>
    </row>
    <row r="13872" spans="8:9" x14ac:dyDescent="0.2">
      <c r="H13872" s="1"/>
      <c r="I13872" s="1"/>
    </row>
    <row r="13873" spans="8:9" x14ac:dyDescent="0.2">
      <c r="H13873" s="1"/>
      <c r="I13873" s="1"/>
    </row>
    <row r="13874" spans="8:9" x14ac:dyDescent="0.2">
      <c r="H13874" s="1"/>
      <c r="I13874" s="1"/>
    </row>
    <row r="13875" spans="8:9" x14ac:dyDescent="0.2">
      <c r="H13875" s="1"/>
      <c r="I13875" s="1"/>
    </row>
    <row r="13876" spans="8:9" x14ac:dyDescent="0.2">
      <c r="H13876" s="1"/>
      <c r="I13876" s="1"/>
    </row>
    <row r="13877" spans="8:9" x14ac:dyDescent="0.2">
      <c r="H13877" s="1"/>
      <c r="I13877" s="1"/>
    </row>
    <row r="13878" spans="8:9" x14ac:dyDescent="0.2">
      <c r="H13878" s="1"/>
      <c r="I13878" s="1"/>
    </row>
    <row r="13879" spans="8:9" x14ac:dyDescent="0.2">
      <c r="H13879" s="1"/>
      <c r="I13879" s="1"/>
    </row>
    <row r="13880" spans="8:9" x14ac:dyDescent="0.2">
      <c r="H13880" s="1"/>
      <c r="I13880" s="1"/>
    </row>
    <row r="13881" spans="8:9" x14ac:dyDescent="0.2">
      <c r="H13881" s="1"/>
      <c r="I13881" s="1"/>
    </row>
    <row r="13882" spans="8:9" x14ac:dyDescent="0.2">
      <c r="H13882" s="1"/>
      <c r="I13882" s="1"/>
    </row>
    <row r="13883" spans="8:9" x14ac:dyDescent="0.2">
      <c r="H13883" s="1"/>
      <c r="I13883" s="1"/>
    </row>
    <row r="13884" spans="8:9" x14ac:dyDescent="0.2">
      <c r="H13884" s="1"/>
      <c r="I13884" s="1"/>
    </row>
    <row r="13885" spans="8:9" x14ac:dyDescent="0.2">
      <c r="H13885" s="1"/>
      <c r="I13885" s="1"/>
    </row>
    <row r="13886" spans="8:9" x14ac:dyDescent="0.2">
      <c r="H13886" s="1"/>
      <c r="I13886" s="1"/>
    </row>
    <row r="13887" spans="8:9" x14ac:dyDescent="0.2">
      <c r="H13887" s="1"/>
      <c r="I13887" s="1"/>
    </row>
    <row r="13888" spans="8:9" x14ac:dyDescent="0.2">
      <c r="H13888" s="1"/>
      <c r="I13888" s="1"/>
    </row>
    <row r="13889" spans="8:9" x14ac:dyDescent="0.2">
      <c r="H13889" s="1"/>
      <c r="I13889" s="1"/>
    </row>
    <row r="13890" spans="8:9" x14ac:dyDescent="0.2">
      <c r="H13890" s="1"/>
      <c r="I13890" s="1"/>
    </row>
    <row r="13891" spans="8:9" x14ac:dyDescent="0.2">
      <c r="H13891" s="1"/>
      <c r="I13891" s="1"/>
    </row>
    <row r="13892" spans="8:9" x14ac:dyDescent="0.2">
      <c r="H13892" s="1"/>
      <c r="I13892" s="1"/>
    </row>
    <row r="13893" spans="8:9" x14ac:dyDescent="0.2">
      <c r="H13893" s="1"/>
      <c r="I13893" s="1"/>
    </row>
    <row r="13894" spans="8:9" x14ac:dyDescent="0.2">
      <c r="H13894" s="1"/>
      <c r="I13894" s="1"/>
    </row>
    <row r="13895" spans="8:9" x14ac:dyDescent="0.2">
      <c r="H13895" s="1"/>
      <c r="I13895" s="1"/>
    </row>
    <row r="13896" spans="8:9" x14ac:dyDescent="0.2">
      <c r="H13896" s="1"/>
      <c r="I13896" s="1"/>
    </row>
    <row r="13897" spans="8:9" x14ac:dyDescent="0.2">
      <c r="H13897" s="1"/>
      <c r="I13897" s="1"/>
    </row>
    <row r="13898" spans="8:9" x14ac:dyDescent="0.2">
      <c r="H13898" s="1"/>
      <c r="I13898" s="1"/>
    </row>
    <row r="13899" spans="8:9" x14ac:dyDescent="0.2">
      <c r="H13899" s="1"/>
      <c r="I13899" s="1"/>
    </row>
    <row r="13900" spans="8:9" x14ac:dyDescent="0.2">
      <c r="H13900" s="1"/>
      <c r="I13900" s="1"/>
    </row>
    <row r="13901" spans="8:9" x14ac:dyDescent="0.2">
      <c r="H13901" s="1"/>
      <c r="I13901" s="1"/>
    </row>
    <row r="13902" spans="8:9" x14ac:dyDescent="0.2">
      <c r="H13902" s="1"/>
      <c r="I13902" s="1"/>
    </row>
    <row r="13903" spans="8:9" x14ac:dyDescent="0.2">
      <c r="H13903" s="1"/>
      <c r="I13903" s="1"/>
    </row>
    <row r="13904" spans="8:9" x14ac:dyDescent="0.2">
      <c r="H13904" s="1"/>
      <c r="I13904" s="1"/>
    </row>
    <row r="13905" spans="8:9" x14ac:dyDescent="0.2">
      <c r="H13905" s="1"/>
      <c r="I13905" s="1"/>
    </row>
    <row r="13906" spans="8:9" x14ac:dyDescent="0.2">
      <c r="H13906" s="1"/>
      <c r="I13906" s="1"/>
    </row>
    <row r="13907" spans="8:9" x14ac:dyDescent="0.2">
      <c r="H13907" s="1"/>
      <c r="I13907" s="1"/>
    </row>
    <row r="13908" spans="8:9" x14ac:dyDescent="0.2">
      <c r="H13908" s="1"/>
      <c r="I13908" s="1"/>
    </row>
    <row r="13909" spans="8:9" x14ac:dyDescent="0.2">
      <c r="H13909" s="1"/>
      <c r="I13909" s="1"/>
    </row>
    <row r="13910" spans="8:9" x14ac:dyDescent="0.2">
      <c r="H13910" s="1"/>
      <c r="I13910" s="1"/>
    </row>
    <row r="13911" spans="8:9" x14ac:dyDescent="0.2">
      <c r="H13911" s="1"/>
      <c r="I13911" s="1"/>
    </row>
    <row r="13912" spans="8:9" x14ac:dyDescent="0.2">
      <c r="H13912" s="1"/>
      <c r="I13912" s="1"/>
    </row>
    <row r="13913" spans="8:9" x14ac:dyDescent="0.2">
      <c r="H13913" s="1"/>
      <c r="I13913" s="1"/>
    </row>
    <row r="13914" spans="8:9" x14ac:dyDescent="0.2">
      <c r="H13914" s="1"/>
      <c r="I13914" s="1"/>
    </row>
    <row r="13915" spans="8:9" x14ac:dyDescent="0.2">
      <c r="H13915" s="1"/>
      <c r="I13915" s="1"/>
    </row>
    <row r="13916" spans="8:9" x14ac:dyDescent="0.2">
      <c r="H13916" s="1"/>
      <c r="I13916" s="1"/>
    </row>
    <row r="13917" spans="8:9" x14ac:dyDescent="0.2">
      <c r="H13917" s="1"/>
      <c r="I13917" s="1"/>
    </row>
    <row r="13918" spans="8:9" x14ac:dyDescent="0.2">
      <c r="H13918" s="1"/>
      <c r="I13918" s="1"/>
    </row>
    <row r="13919" spans="8:9" x14ac:dyDescent="0.2">
      <c r="H13919" s="1"/>
      <c r="I13919" s="1"/>
    </row>
    <row r="13920" spans="8:9" x14ac:dyDescent="0.2">
      <c r="H13920" s="1"/>
      <c r="I13920" s="1"/>
    </row>
    <row r="13921" spans="8:9" x14ac:dyDescent="0.2">
      <c r="H13921" s="1"/>
      <c r="I13921" s="1"/>
    </row>
    <row r="13922" spans="8:9" x14ac:dyDescent="0.2">
      <c r="H13922" s="1"/>
      <c r="I13922" s="1"/>
    </row>
    <row r="13923" spans="8:9" x14ac:dyDescent="0.2">
      <c r="H13923" s="1"/>
      <c r="I13923" s="1"/>
    </row>
    <row r="13924" spans="8:9" x14ac:dyDescent="0.2">
      <c r="H13924" s="1"/>
      <c r="I13924" s="1"/>
    </row>
    <row r="13925" spans="8:9" x14ac:dyDescent="0.2">
      <c r="H13925" s="1"/>
      <c r="I13925" s="1"/>
    </row>
    <row r="13926" spans="8:9" x14ac:dyDescent="0.2">
      <c r="H13926" s="1"/>
      <c r="I13926" s="1"/>
    </row>
    <row r="13927" spans="8:9" x14ac:dyDescent="0.2">
      <c r="H13927" s="1"/>
      <c r="I13927" s="1"/>
    </row>
    <row r="13928" spans="8:9" x14ac:dyDescent="0.2">
      <c r="H13928" s="1"/>
      <c r="I13928" s="1"/>
    </row>
    <row r="13929" spans="8:9" x14ac:dyDescent="0.2">
      <c r="H13929" s="1"/>
      <c r="I13929" s="1"/>
    </row>
    <row r="13930" spans="8:9" x14ac:dyDescent="0.2">
      <c r="H13930" s="1"/>
      <c r="I13930" s="1"/>
    </row>
    <row r="13931" spans="8:9" x14ac:dyDescent="0.2">
      <c r="H13931" s="1"/>
      <c r="I13931" s="1"/>
    </row>
    <row r="13932" spans="8:9" x14ac:dyDescent="0.2">
      <c r="H13932" s="1"/>
      <c r="I13932" s="1"/>
    </row>
    <row r="13933" spans="8:9" x14ac:dyDescent="0.2">
      <c r="H13933" s="1"/>
      <c r="I13933" s="1"/>
    </row>
    <row r="13934" spans="8:9" x14ac:dyDescent="0.2">
      <c r="H13934" s="1"/>
      <c r="I13934" s="1"/>
    </row>
    <row r="13935" spans="8:9" x14ac:dyDescent="0.2">
      <c r="H13935" s="1"/>
      <c r="I13935" s="1"/>
    </row>
    <row r="13936" spans="8:9" x14ac:dyDescent="0.2">
      <c r="H13936" s="1"/>
      <c r="I13936" s="1"/>
    </row>
    <row r="13937" spans="8:9" x14ac:dyDescent="0.2">
      <c r="H13937" s="1"/>
      <c r="I13937" s="1"/>
    </row>
    <row r="13938" spans="8:9" x14ac:dyDescent="0.2">
      <c r="H13938" s="1"/>
      <c r="I13938" s="1"/>
    </row>
    <row r="13939" spans="8:9" x14ac:dyDescent="0.2">
      <c r="H13939" s="1"/>
      <c r="I13939" s="1"/>
    </row>
    <row r="13940" spans="8:9" x14ac:dyDescent="0.2">
      <c r="H13940" s="1"/>
      <c r="I13940" s="1"/>
    </row>
    <row r="13941" spans="8:9" x14ac:dyDescent="0.2">
      <c r="H13941" s="1"/>
      <c r="I13941" s="1"/>
    </row>
    <row r="13942" spans="8:9" x14ac:dyDescent="0.2">
      <c r="H13942" s="1"/>
      <c r="I13942" s="1"/>
    </row>
    <row r="13943" spans="8:9" x14ac:dyDescent="0.2">
      <c r="H13943" s="1"/>
      <c r="I13943" s="1"/>
    </row>
    <row r="13944" spans="8:9" x14ac:dyDescent="0.2">
      <c r="H13944" s="1"/>
      <c r="I13944" s="1"/>
    </row>
    <row r="13945" spans="8:9" x14ac:dyDescent="0.2">
      <c r="H13945" s="1"/>
      <c r="I13945" s="1"/>
    </row>
    <row r="13946" spans="8:9" x14ac:dyDescent="0.2">
      <c r="H13946" s="1"/>
      <c r="I13946" s="1"/>
    </row>
    <row r="13947" spans="8:9" x14ac:dyDescent="0.2">
      <c r="H13947" s="1"/>
      <c r="I13947" s="1"/>
    </row>
    <row r="13948" spans="8:9" x14ac:dyDescent="0.2">
      <c r="H13948" s="1"/>
      <c r="I13948" s="1"/>
    </row>
    <row r="13949" spans="8:9" x14ac:dyDescent="0.2">
      <c r="H13949" s="1"/>
      <c r="I13949" s="1"/>
    </row>
    <row r="13950" spans="8:9" x14ac:dyDescent="0.2">
      <c r="H13950" s="1"/>
      <c r="I13950" s="1"/>
    </row>
    <row r="13951" spans="8:9" x14ac:dyDescent="0.2">
      <c r="H13951" s="1"/>
      <c r="I13951" s="1"/>
    </row>
    <row r="13952" spans="8:9" x14ac:dyDescent="0.2">
      <c r="H13952" s="1"/>
      <c r="I13952" s="1"/>
    </row>
    <row r="13953" spans="8:9" x14ac:dyDescent="0.2">
      <c r="H13953" s="1"/>
      <c r="I13953" s="1"/>
    </row>
    <row r="13954" spans="8:9" x14ac:dyDescent="0.2">
      <c r="H13954" s="1"/>
      <c r="I13954" s="1"/>
    </row>
    <row r="13955" spans="8:9" x14ac:dyDescent="0.2">
      <c r="H13955" s="1"/>
      <c r="I13955" s="1"/>
    </row>
    <row r="13956" spans="8:9" x14ac:dyDescent="0.2">
      <c r="H13956" s="1"/>
      <c r="I13956" s="1"/>
    </row>
    <row r="13957" spans="8:9" x14ac:dyDescent="0.2">
      <c r="H13957" s="1"/>
      <c r="I13957" s="1"/>
    </row>
    <row r="13958" spans="8:9" x14ac:dyDescent="0.2">
      <c r="H13958" s="1"/>
      <c r="I13958" s="1"/>
    </row>
    <row r="13959" spans="8:9" x14ac:dyDescent="0.2">
      <c r="H13959" s="1"/>
      <c r="I13959" s="1"/>
    </row>
    <row r="13960" spans="8:9" x14ac:dyDescent="0.2">
      <c r="H13960" s="1"/>
      <c r="I13960" s="1"/>
    </row>
    <row r="13961" spans="8:9" x14ac:dyDescent="0.2">
      <c r="H13961" s="1"/>
      <c r="I13961" s="1"/>
    </row>
    <row r="13962" spans="8:9" x14ac:dyDescent="0.2">
      <c r="H13962" s="1"/>
      <c r="I13962" s="1"/>
    </row>
    <row r="13963" spans="8:9" x14ac:dyDescent="0.2">
      <c r="H13963" s="1"/>
      <c r="I13963" s="1"/>
    </row>
    <row r="13964" spans="8:9" x14ac:dyDescent="0.2">
      <c r="H13964" s="1"/>
      <c r="I13964" s="1"/>
    </row>
    <row r="13965" spans="8:9" x14ac:dyDescent="0.2">
      <c r="H13965" s="1"/>
      <c r="I13965" s="1"/>
    </row>
    <row r="13966" spans="8:9" x14ac:dyDescent="0.2">
      <c r="H13966" s="1"/>
      <c r="I13966" s="1"/>
    </row>
    <row r="13967" spans="8:9" x14ac:dyDescent="0.2">
      <c r="H13967" s="1"/>
      <c r="I13967" s="1"/>
    </row>
    <row r="13968" spans="8:9" x14ac:dyDescent="0.2">
      <c r="H13968" s="1"/>
      <c r="I13968" s="1"/>
    </row>
    <row r="13969" spans="8:9" x14ac:dyDescent="0.2">
      <c r="H13969" s="1"/>
      <c r="I13969" s="1"/>
    </row>
    <row r="13970" spans="8:9" x14ac:dyDescent="0.2">
      <c r="H13970" s="1"/>
      <c r="I13970" s="1"/>
    </row>
    <row r="13971" spans="8:9" x14ac:dyDescent="0.2">
      <c r="H13971" s="1"/>
      <c r="I13971" s="1"/>
    </row>
    <row r="13972" spans="8:9" x14ac:dyDescent="0.2">
      <c r="H13972" s="1"/>
      <c r="I13972" s="1"/>
    </row>
    <row r="13973" spans="8:9" x14ac:dyDescent="0.2">
      <c r="H13973" s="1"/>
      <c r="I13973" s="1"/>
    </row>
    <row r="13974" spans="8:9" x14ac:dyDescent="0.2">
      <c r="H13974" s="1"/>
      <c r="I13974" s="1"/>
    </row>
    <row r="13975" spans="8:9" x14ac:dyDescent="0.2">
      <c r="H13975" s="1"/>
      <c r="I13975" s="1"/>
    </row>
    <row r="13976" spans="8:9" x14ac:dyDescent="0.2">
      <c r="H13976" s="1"/>
      <c r="I13976" s="1"/>
    </row>
    <row r="13977" spans="8:9" x14ac:dyDescent="0.2">
      <c r="H13977" s="1"/>
      <c r="I13977" s="1"/>
    </row>
    <row r="13978" spans="8:9" x14ac:dyDescent="0.2">
      <c r="H13978" s="1"/>
      <c r="I13978" s="1"/>
    </row>
    <row r="13979" spans="8:9" x14ac:dyDescent="0.2">
      <c r="H13979" s="1"/>
      <c r="I13979" s="1"/>
    </row>
    <row r="13980" spans="8:9" x14ac:dyDescent="0.2">
      <c r="H13980" s="1"/>
      <c r="I13980" s="1"/>
    </row>
    <row r="13981" spans="8:9" x14ac:dyDescent="0.2">
      <c r="H13981" s="1"/>
      <c r="I13981" s="1"/>
    </row>
    <row r="13982" spans="8:9" x14ac:dyDescent="0.2">
      <c r="H13982" s="1"/>
      <c r="I13982" s="1"/>
    </row>
    <row r="13983" spans="8:9" x14ac:dyDescent="0.2">
      <c r="H13983" s="1"/>
      <c r="I13983" s="1"/>
    </row>
    <row r="13984" spans="8:9" x14ac:dyDescent="0.2">
      <c r="H13984" s="1"/>
      <c r="I13984" s="1"/>
    </row>
    <row r="13985" spans="8:9" x14ac:dyDescent="0.2">
      <c r="H13985" s="1"/>
      <c r="I13985" s="1"/>
    </row>
    <row r="13986" spans="8:9" x14ac:dyDescent="0.2">
      <c r="H13986" s="1"/>
      <c r="I13986" s="1"/>
    </row>
    <row r="13987" spans="8:9" x14ac:dyDescent="0.2">
      <c r="H13987" s="1"/>
      <c r="I13987" s="1"/>
    </row>
    <row r="13988" spans="8:9" x14ac:dyDescent="0.2">
      <c r="H13988" s="1"/>
      <c r="I13988" s="1"/>
    </row>
    <row r="13989" spans="8:9" x14ac:dyDescent="0.2">
      <c r="H13989" s="1"/>
      <c r="I13989" s="1"/>
    </row>
    <row r="13990" spans="8:9" x14ac:dyDescent="0.2">
      <c r="H13990" s="1"/>
      <c r="I13990" s="1"/>
    </row>
    <row r="13991" spans="8:9" x14ac:dyDescent="0.2">
      <c r="H13991" s="1"/>
      <c r="I13991" s="1"/>
    </row>
    <row r="13992" spans="8:9" x14ac:dyDescent="0.2">
      <c r="H13992" s="1"/>
      <c r="I13992" s="1"/>
    </row>
    <row r="13993" spans="8:9" x14ac:dyDescent="0.2">
      <c r="H13993" s="1"/>
      <c r="I13993" s="1"/>
    </row>
    <row r="13994" spans="8:9" x14ac:dyDescent="0.2">
      <c r="H13994" s="1"/>
      <c r="I13994" s="1"/>
    </row>
    <row r="13995" spans="8:9" x14ac:dyDescent="0.2">
      <c r="H13995" s="1"/>
      <c r="I13995" s="1"/>
    </row>
    <row r="13996" spans="8:9" x14ac:dyDescent="0.2">
      <c r="H13996" s="1"/>
      <c r="I13996" s="1"/>
    </row>
    <row r="13997" spans="8:9" x14ac:dyDescent="0.2">
      <c r="H13997" s="1"/>
      <c r="I13997" s="1"/>
    </row>
    <row r="13998" spans="8:9" x14ac:dyDescent="0.2">
      <c r="H13998" s="1"/>
      <c r="I13998" s="1"/>
    </row>
    <row r="13999" spans="8:9" x14ac:dyDescent="0.2">
      <c r="H13999" s="1"/>
      <c r="I13999" s="1"/>
    </row>
    <row r="14000" spans="8:9" x14ac:dyDescent="0.2">
      <c r="H14000" s="1"/>
      <c r="I14000" s="1"/>
    </row>
    <row r="14001" spans="8:9" x14ac:dyDescent="0.2">
      <c r="H14001" s="1"/>
      <c r="I14001" s="1"/>
    </row>
    <row r="14002" spans="8:9" x14ac:dyDescent="0.2">
      <c r="H14002" s="1"/>
      <c r="I14002" s="1"/>
    </row>
    <row r="14003" spans="8:9" x14ac:dyDescent="0.2">
      <c r="H14003" s="1"/>
      <c r="I14003" s="1"/>
    </row>
    <row r="14004" spans="8:9" x14ac:dyDescent="0.2">
      <c r="H14004" s="1"/>
      <c r="I14004" s="1"/>
    </row>
    <row r="14005" spans="8:9" x14ac:dyDescent="0.2">
      <c r="H14005" s="1"/>
      <c r="I14005" s="1"/>
    </row>
    <row r="14006" spans="8:9" x14ac:dyDescent="0.2">
      <c r="H14006" s="1"/>
      <c r="I14006" s="1"/>
    </row>
    <row r="14007" spans="8:9" x14ac:dyDescent="0.2">
      <c r="H14007" s="1"/>
      <c r="I14007" s="1"/>
    </row>
    <row r="14008" spans="8:9" x14ac:dyDescent="0.2">
      <c r="H14008" s="1"/>
      <c r="I14008" s="1"/>
    </row>
    <row r="14009" spans="8:9" x14ac:dyDescent="0.2">
      <c r="H14009" s="1"/>
      <c r="I14009" s="1"/>
    </row>
    <row r="14010" spans="8:9" x14ac:dyDescent="0.2">
      <c r="H14010" s="1"/>
      <c r="I14010" s="1"/>
    </row>
    <row r="14011" spans="8:9" x14ac:dyDescent="0.2">
      <c r="H14011" s="1"/>
      <c r="I14011" s="1"/>
    </row>
    <row r="14012" spans="8:9" x14ac:dyDescent="0.2">
      <c r="H14012" s="1"/>
      <c r="I14012" s="1"/>
    </row>
    <row r="14013" spans="8:9" x14ac:dyDescent="0.2">
      <c r="H14013" s="1"/>
      <c r="I14013" s="1"/>
    </row>
    <row r="14014" spans="8:9" x14ac:dyDescent="0.2">
      <c r="H14014" s="1"/>
      <c r="I14014" s="1"/>
    </row>
    <row r="14015" spans="8:9" x14ac:dyDescent="0.2">
      <c r="H14015" s="1"/>
      <c r="I14015" s="1"/>
    </row>
    <row r="14016" spans="8:9" x14ac:dyDescent="0.2">
      <c r="H14016" s="1"/>
      <c r="I14016" s="1"/>
    </row>
    <row r="14017" spans="8:9" x14ac:dyDescent="0.2">
      <c r="H14017" s="1"/>
      <c r="I14017" s="1"/>
    </row>
    <row r="14018" spans="8:9" x14ac:dyDescent="0.2">
      <c r="H14018" s="1"/>
      <c r="I14018" s="1"/>
    </row>
    <row r="14019" spans="8:9" x14ac:dyDescent="0.2">
      <c r="H14019" s="1"/>
      <c r="I14019" s="1"/>
    </row>
    <row r="14020" spans="8:9" x14ac:dyDescent="0.2">
      <c r="H14020" s="1"/>
      <c r="I14020" s="1"/>
    </row>
    <row r="14021" spans="8:9" x14ac:dyDescent="0.2">
      <c r="H14021" s="1"/>
      <c r="I14021" s="1"/>
    </row>
    <row r="14022" spans="8:9" x14ac:dyDescent="0.2">
      <c r="H14022" s="1"/>
      <c r="I14022" s="1"/>
    </row>
    <row r="14023" spans="8:9" x14ac:dyDescent="0.2">
      <c r="H14023" s="1"/>
      <c r="I14023" s="1"/>
    </row>
    <row r="14024" spans="8:9" x14ac:dyDescent="0.2">
      <c r="H14024" s="1"/>
      <c r="I14024" s="1"/>
    </row>
    <row r="14025" spans="8:9" x14ac:dyDescent="0.2">
      <c r="H14025" s="1"/>
      <c r="I14025" s="1"/>
    </row>
    <row r="14026" spans="8:9" x14ac:dyDescent="0.2">
      <c r="H14026" s="1"/>
      <c r="I14026" s="1"/>
    </row>
    <row r="14027" spans="8:9" x14ac:dyDescent="0.2">
      <c r="H14027" s="1"/>
      <c r="I14027" s="1"/>
    </row>
    <row r="14028" spans="8:9" x14ac:dyDescent="0.2">
      <c r="H14028" s="1"/>
      <c r="I14028" s="1"/>
    </row>
    <row r="14029" spans="8:9" x14ac:dyDescent="0.2">
      <c r="H14029" s="1"/>
      <c r="I14029" s="1"/>
    </row>
    <row r="14030" spans="8:9" x14ac:dyDescent="0.2">
      <c r="H14030" s="1"/>
      <c r="I14030" s="1"/>
    </row>
    <row r="14031" spans="8:9" x14ac:dyDescent="0.2">
      <c r="H14031" s="1"/>
      <c r="I14031" s="1"/>
    </row>
    <row r="14032" spans="8:9" x14ac:dyDescent="0.2">
      <c r="H14032" s="1"/>
      <c r="I14032" s="1"/>
    </row>
    <row r="14033" spans="8:9" x14ac:dyDescent="0.2">
      <c r="H14033" s="1"/>
      <c r="I14033" s="1"/>
    </row>
    <row r="14034" spans="8:9" x14ac:dyDescent="0.2">
      <c r="H14034" s="1"/>
      <c r="I14034" s="1"/>
    </row>
    <row r="14035" spans="8:9" x14ac:dyDescent="0.2">
      <c r="H14035" s="1"/>
      <c r="I14035" s="1"/>
    </row>
    <row r="14036" spans="8:9" x14ac:dyDescent="0.2">
      <c r="H14036" s="1"/>
      <c r="I14036" s="1"/>
    </row>
    <row r="14037" spans="8:9" x14ac:dyDescent="0.2">
      <c r="H14037" s="1"/>
      <c r="I14037" s="1"/>
    </row>
    <row r="14038" spans="8:9" x14ac:dyDescent="0.2">
      <c r="H14038" s="1"/>
      <c r="I14038" s="1"/>
    </row>
    <row r="14039" spans="8:9" x14ac:dyDescent="0.2">
      <c r="H14039" s="1"/>
      <c r="I14039" s="1"/>
    </row>
    <row r="14040" spans="8:9" x14ac:dyDescent="0.2">
      <c r="H14040" s="1"/>
      <c r="I14040" s="1"/>
    </row>
    <row r="14041" spans="8:9" x14ac:dyDescent="0.2">
      <c r="H14041" s="1"/>
      <c r="I14041" s="1"/>
    </row>
    <row r="14042" spans="8:9" x14ac:dyDescent="0.2">
      <c r="H14042" s="1"/>
      <c r="I14042" s="1"/>
    </row>
    <row r="14043" spans="8:9" x14ac:dyDescent="0.2">
      <c r="H14043" s="1"/>
      <c r="I14043" s="1"/>
    </row>
    <row r="14044" spans="8:9" x14ac:dyDescent="0.2">
      <c r="H14044" s="1"/>
      <c r="I14044" s="1"/>
    </row>
    <row r="14045" spans="8:9" x14ac:dyDescent="0.2">
      <c r="H14045" s="1"/>
      <c r="I14045" s="1"/>
    </row>
    <row r="14046" spans="8:9" x14ac:dyDescent="0.2">
      <c r="H14046" s="1"/>
      <c r="I14046" s="1"/>
    </row>
    <row r="14047" spans="8:9" x14ac:dyDescent="0.2">
      <c r="H14047" s="1"/>
      <c r="I14047" s="1"/>
    </row>
    <row r="14048" spans="8:9" x14ac:dyDescent="0.2">
      <c r="H14048" s="1"/>
      <c r="I14048" s="1"/>
    </row>
    <row r="14049" spans="8:9" x14ac:dyDescent="0.2">
      <c r="H14049" s="1"/>
      <c r="I14049" s="1"/>
    </row>
    <row r="14050" spans="8:9" x14ac:dyDescent="0.2">
      <c r="H14050" s="1"/>
      <c r="I14050" s="1"/>
    </row>
    <row r="14051" spans="8:9" x14ac:dyDescent="0.2">
      <c r="H14051" s="1"/>
      <c r="I14051" s="1"/>
    </row>
    <row r="14052" spans="8:9" x14ac:dyDescent="0.2">
      <c r="H14052" s="1"/>
      <c r="I14052" s="1"/>
    </row>
    <row r="14053" spans="8:9" x14ac:dyDescent="0.2">
      <c r="H14053" s="1"/>
      <c r="I14053" s="1"/>
    </row>
    <row r="14054" spans="8:9" x14ac:dyDescent="0.2">
      <c r="H14054" s="1"/>
      <c r="I14054" s="1"/>
    </row>
    <row r="14055" spans="8:9" x14ac:dyDescent="0.2">
      <c r="H14055" s="1"/>
      <c r="I14055" s="1"/>
    </row>
    <row r="14056" spans="8:9" x14ac:dyDescent="0.2">
      <c r="H14056" s="1"/>
      <c r="I14056" s="1"/>
    </row>
    <row r="14057" spans="8:9" x14ac:dyDescent="0.2">
      <c r="H14057" s="1"/>
      <c r="I14057" s="1"/>
    </row>
    <row r="14058" spans="8:9" x14ac:dyDescent="0.2">
      <c r="H14058" s="1"/>
      <c r="I14058" s="1"/>
    </row>
    <row r="14059" spans="8:9" x14ac:dyDescent="0.2">
      <c r="H14059" s="1"/>
      <c r="I14059" s="1"/>
    </row>
    <row r="14060" spans="8:9" x14ac:dyDescent="0.2">
      <c r="H14060" s="1"/>
      <c r="I14060" s="1"/>
    </row>
    <row r="14061" spans="8:9" x14ac:dyDescent="0.2">
      <c r="H14061" s="1"/>
      <c r="I14061" s="1"/>
    </row>
    <row r="14062" spans="8:9" x14ac:dyDescent="0.2">
      <c r="H14062" s="1"/>
      <c r="I14062" s="1"/>
    </row>
    <row r="14063" spans="8:9" x14ac:dyDescent="0.2">
      <c r="H14063" s="1"/>
      <c r="I14063" s="1"/>
    </row>
    <row r="14064" spans="8:9" x14ac:dyDescent="0.2">
      <c r="H14064" s="1"/>
      <c r="I14064" s="1"/>
    </row>
    <row r="14065" spans="8:9" x14ac:dyDescent="0.2">
      <c r="H14065" s="1"/>
      <c r="I14065" s="1"/>
    </row>
    <row r="14066" spans="8:9" x14ac:dyDescent="0.2">
      <c r="H14066" s="1"/>
      <c r="I14066" s="1"/>
    </row>
    <row r="14067" spans="8:9" x14ac:dyDescent="0.2">
      <c r="H14067" s="1"/>
      <c r="I14067" s="1"/>
    </row>
    <row r="14068" spans="8:9" x14ac:dyDescent="0.2">
      <c r="H14068" s="1"/>
      <c r="I14068" s="1"/>
    </row>
    <row r="14069" spans="8:9" x14ac:dyDescent="0.2">
      <c r="H14069" s="1"/>
      <c r="I14069" s="1"/>
    </row>
    <row r="14070" spans="8:9" x14ac:dyDescent="0.2">
      <c r="H14070" s="1"/>
      <c r="I14070" s="1"/>
    </row>
    <row r="14071" spans="8:9" x14ac:dyDescent="0.2">
      <c r="H14071" s="1"/>
      <c r="I14071" s="1"/>
    </row>
    <row r="14072" spans="8:9" x14ac:dyDescent="0.2">
      <c r="H14072" s="1"/>
      <c r="I14072" s="1"/>
    </row>
    <row r="14073" spans="8:9" x14ac:dyDescent="0.2">
      <c r="H14073" s="1"/>
      <c r="I14073" s="1"/>
    </row>
    <row r="14074" spans="8:9" x14ac:dyDescent="0.2">
      <c r="H14074" s="1"/>
      <c r="I14074" s="1"/>
    </row>
    <row r="14075" spans="8:9" x14ac:dyDescent="0.2">
      <c r="H14075" s="1"/>
      <c r="I14075" s="1"/>
    </row>
    <row r="14076" spans="8:9" x14ac:dyDescent="0.2">
      <c r="H14076" s="1"/>
      <c r="I14076" s="1"/>
    </row>
    <row r="14077" spans="8:9" x14ac:dyDescent="0.2">
      <c r="H14077" s="1"/>
      <c r="I14077" s="1"/>
    </row>
    <row r="14078" spans="8:9" x14ac:dyDescent="0.2">
      <c r="H14078" s="1"/>
      <c r="I14078" s="1"/>
    </row>
    <row r="14079" spans="8:9" x14ac:dyDescent="0.2">
      <c r="H14079" s="1"/>
      <c r="I14079" s="1"/>
    </row>
    <row r="14080" spans="8:9" x14ac:dyDescent="0.2">
      <c r="H14080" s="1"/>
      <c r="I14080" s="1"/>
    </row>
    <row r="14081" spans="8:9" x14ac:dyDescent="0.2">
      <c r="H14081" s="1"/>
      <c r="I14081" s="1"/>
    </row>
    <row r="14082" spans="8:9" x14ac:dyDescent="0.2">
      <c r="H14082" s="1"/>
      <c r="I14082" s="1"/>
    </row>
    <row r="14083" spans="8:9" x14ac:dyDescent="0.2">
      <c r="H14083" s="1"/>
      <c r="I14083" s="1"/>
    </row>
    <row r="14084" spans="8:9" x14ac:dyDescent="0.2">
      <c r="H14084" s="1"/>
      <c r="I14084" s="1"/>
    </row>
    <row r="14085" spans="8:9" x14ac:dyDescent="0.2">
      <c r="H14085" s="1"/>
      <c r="I14085" s="1"/>
    </row>
    <row r="14086" spans="8:9" x14ac:dyDescent="0.2">
      <c r="H14086" s="1"/>
      <c r="I14086" s="1"/>
    </row>
    <row r="14087" spans="8:9" x14ac:dyDescent="0.2">
      <c r="H14087" s="1"/>
      <c r="I14087" s="1"/>
    </row>
    <row r="14088" spans="8:9" x14ac:dyDescent="0.2">
      <c r="H14088" s="1"/>
      <c r="I14088" s="1"/>
    </row>
    <row r="14089" spans="8:9" x14ac:dyDescent="0.2">
      <c r="H14089" s="1"/>
      <c r="I14089" s="1"/>
    </row>
    <row r="14090" spans="8:9" x14ac:dyDescent="0.2">
      <c r="H14090" s="1"/>
      <c r="I14090" s="1"/>
    </row>
    <row r="14091" spans="8:9" x14ac:dyDescent="0.2">
      <c r="H14091" s="1"/>
      <c r="I14091" s="1"/>
    </row>
    <row r="14092" spans="8:9" x14ac:dyDescent="0.2">
      <c r="H14092" s="1"/>
      <c r="I14092" s="1"/>
    </row>
    <row r="14093" spans="8:9" x14ac:dyDescent="0.2">
      <c r="H14093" s="1"/>
      <c r="I14093" s="1"/>
    </row>
    <row r="14094" spans="8:9" x14ac:dyDescent="0.2">
      <c r="H14094" s="1"/>
      <c r="I14094" s="1"/>
    </row>
    <row r="14095" spans="8:9" x14ac:dyDescent="0.2">
      <c r="H14095" s="1"/>
      <c r="I14095" s="1"/>
    </row>
    <row r="14096" spans="8:9" x14ac:dyDescent="0.2">
      <c r="H14096" s="1"/>
      <c r="I14096" s="1"/>
    </row>
    <row r="14097" spans="8:9" x14ac:dyDescent="0.2">
      <c r="H14097" s="1"/>
      <c r="I14097" s="1"/>
    </row>
    <row r="14098" spans="8:9" x14ac:dyDescent="0.2">
      <c r="H14098" s="1"/>
      <c r="I14098" s="1"/>
    </row>
    <row r="14099" spans="8:9" x14ac:dyDescent="0.2">
      <c r="H14099" s="1"/>
      <c r="I14099" s="1"/>
    </row>
    <row r="14100" spans="8:9" x14ac:dyDescent="0.2">
      <c r="H14100" s="1"/>
      <c r="I14100" s="1"/>
    </row>
    <row r="14101" spans="8:9" x14ac:dyDescent="0.2">
      <c r="H14101" s="1"/>
      <c r="I14101" s="1"/>
    </row>
    <row r="14102" spans="8:9" x14ac:dyDescent="0.2">
      <c r="H14102" s="1"/>
      <c r="I14102" s="1"/>
    </row>
    <row r="14103" spans="8:9" x14ac:dyDescent="0.2">
      <c r="H14103" s="1"/>
      <c r="I14103" s="1"/>
    </row>
    <row r="14104" spans="8:9" x14ac:dyDescent="0.2">
      <c r="H14104" s="1"/>
      <c r="I14104" s="1"/>
    </row>
    <row r="14105" spans="8:9" x14ac:dyDescent="0.2">
      <c r="H14105" s="1"/>
      <c r="I14105" s="1"/>
    </row>
    <row r="14106" spans="8:9" x14ac:dyDescent="0.2">
      <c r="H14106" s="1"/>
      <c r="I14106" s="1"/>
    </row>
    <row r="14107" spans="8:9" x14ac:dyDescent="0.2">
      <c r="H14107" s="1"/>
      <c r="I14107" s="1"/>
    </row>
    <row r="14108" spans="8:9" x14ac:dyDescent="0.2">
      <c r="H14108" s="1"/>
      <c r="I14108" s="1"/>
    </row>
    <row r="14109" spans="8:9" x14ac:dyDescent="0.2">
      <c r="H14109" s="1"/>
      <c r="I14109" s="1"/>
    </row>
    <row r="14110" spans="8:9" x14ac:dyDescent="0.2">
      <c r="H14110" s="1"/>
      <c r="I14110" s="1"/>
    </row>
    <row r="14111" spans="8:9" x14ac:dyDescent="0.2">
      <c r="H14111" s="1"/>
      <c r="I14111" s="1"/>
    </row>
    <row r="14112" spans="8:9" x14ac:dyDescent="0.2">
      <c r="H14112" s="1"/>
      <c r="I14112" s="1"/>
    </row>
    <row r="14113" spans="8:9" x14ac:dyDescent="0.2">
      <c r="H14113" s="1"/>
      <c r="I14113" s="1"/>
    </row>
    <row r="14114" spans="8:9" x14ac:dyDescent="0.2">
      <c r="H14114" s="1"/>
      <c r="I14114" s="1"/>
    </row>
    <row r="14115" spans="8:9" x14ac:dyDescent="0.2">
      <c r="H14115" s="1"/>
      <c r="I14115" s="1"/>
    </row>
    <row r="14116" spans="8:9" x14ac:dyDescent="0.2">
      <c r="H14116" s="1"/>
      <c r="I14116" s="1"/>
    </row>
    <row r="14117" spans="8:9" x14ac:dyDescent="0.2">
      <c r="H14117" s="1"/>
      <c r="I14117" s="1"/>
    </row>
    <row r="14118" spans="8:9" x14ac:dyDescent="0.2">
      <c r="H14118" s="1"/>
      <c r="I14118" s="1"/>
    </row>
    <row r="14119" spans="8:9" x14ac:dyDescent="0.2">
      <c r="H14119" s="1"/>
      <c r="I14119" s="1"/>
    </row>
    <row r="14120" spans="8:9" x14ac:dyDescent="0.2">
      <c r="H14120" s="1"/>
      <c r="I14120" s="1"/>
    </row>
    <row r="14121" spans="8:9" x14ac:dyDescent="0.2">
      <c r="H14121" s="1"/>
      <c r="I14121" s="1"/>
    </row>
    <row r="14122" spans="8:9" x14ac:dyDescent="0.2">
      <c r="H14122" s="1"/>
      <c r="I14122" s="1"/>
    </row>
    <row r="14123" spans="8:9" x14ac:dyDescent="0.2">
      <c r="H14123" s="1"/>
      <c r="I14123" s="1"/>
    </row>
    <row r="14124" spans="8:9" x14ac:dyDescent="0.2">
      <c r="H14124" s="1"/>
      <c r="I14124" s="1"/>
    </row>
    <row r="14125" spans="8:9" x14ac:dyDescent="0.2">
      <c r="H14125" s="1"/>
      <c r="I14125" s="1"/>
    </row>
    <row r="14126" spans="8:9" x14ac:dyDescent="0.2">
      <c r="H14126" s="1"/>
      <c r="I14126" s="1"/>
    </row>
    <row r="14127" spans="8:9" x14ac:dyDescent="0.2">
      <c r="H14127" s="1"/>
      <c r="I14127" s="1"/>
    </row>
    <row r="14128" spans="8:9" x14ac:dyDescent="0.2">
      <c r="H14128" s="1"/>
      <c r="I14128" s="1"/>
    </row>
    <row r="14129" spans="8:9" x14ac:dyDescent="0.2">
      <c r="H14129" s="1"/>
      <c r="I14129" s="1"/>
    </row>
    <row r="14130" spans="8:9" x14ac:dyDescent="0.2">
      <c r="H14130" s="1"/>
      <c r="I14130" s="1"/>
    </row>
    <row r="14131" spans="8:9" x14ac:dyDescent="0.2">
      <c r="H14131" s="1"/>
      <c r="I14131" s="1"/>
    </row>
    <row r="14132" spans="8:9" x14ac:dyDescent="0.2">
      <c r="H14132" s="1"/>
      <c r="I14132" s="1"/>
    </row>
    <row r="14133" spans="8:9" x14ac:dyDescent="0.2">
      <c r="H14133" s="1"/>
      <c r="I14133" s="1"/>
    </row>
    <row r="14134" spans="8:9" x14ac:dyDescent="0.2">
      <c r="H14134" s="1"/>
      <c r="I14134" s="1"/>
    </row>
    <row r="14135" spans="8:9" x14ac:dyDescent="0.2">
      <c r="H14135" s="1"/>
      <c r="I14135" s="1"/>
    </row>
    <row r="14136" spans="8:9" x14ac:dyDescent="0.2">
      <c r="H14136" s="1"/>
      <c r="I14136" s="1"/>
    </row>
    <row r="14137" spans="8:9" x14ac:dyDescent="0.2">
      <c r="H14137" s="1"/>
      <c r="I14137" s="1"/>
    </row>
    <row r="14138" spans="8:9" x14ac:dyDescent="0.2">
      <c r="H14138" s="1"/>
      <c r="I14138" s="1"/>
    </row>
    <row r="14139" spans="8:9" x14ac:dyDescent="0.2">
      <c r="H14139" s="1"/>
      <c r="I14139" s="1"/>
    </row>
    <row r="14140" spans="8:9" x14ac:dyDescent="0.2">
      <c r="H14140" s="1"/>
      <c r="I14140" s="1"/>
    </row>
    <row r="14141" spans="8:9" x14ac:dyDescent="0.2">
      <c r="H14141" s="1"/>
      <c r="I14141" s="1"/>
    </row>
    <row r="14142" spans="8:9" x14ac:dyDescent="0.2">
      <c r="H14142" s="1"/>
      <c r="I14142" s="1"/>
    </row>
    <row r="14143" spans="8:9" x14ac:dyDescent="0.2">
      <c r="H14143" s="1"/>
      <c r="I14143" s="1"/>
    </row>
    <row r="14144" spans="8:9" x14ac:dyDescent="0.2">
      <c r="H14144" s="1"/>
      <c r="I14144" s="1"/>
    </row>
    <row r="14145" spans="8:9" x14ac:dyDescent="0.2">
      <c r="H14145" s="1"/>
      <c r="I14145" s="1"/>
    </row>
    <row r="14146" spans="8:9" x14ac:dyDescent="0.2">
      <c r="H14146" s="1"/>
      <c r="I14146" s="1"/>
    </row>
    <row r="14147" spans="8:9" x14ac:dyDescent="0.2">
      <c r="H14147" s="1"/>
      <c r="I14147" s="1"/>
    </row>
    <row r="14148" spans="8:9" x14ac:dyDescent="0.2">
      <c r="H14148" s="1"/>
      <c r="I14148" s="1"/>
    </row>
    <row r="14149" spans="8:9" x14ac:dyDescent="0.2">
      <c r="H14149" s="1"/>
      <c r="I14149" s="1"/>
    </row>
    <row r="14150" spans="8:9" x14ac:dyDescent="0.2">
      <c r="H14150" s="1"/>
      <c r="I14150" s="1"/>
    </row>
    <row r="14151" spans="8:9" x14ac:dyDescent="0.2">
      <c r="H14151" s="1"/>
      <c r="I14151" s="1"/>
    </row>
    <row r="14152" spans="8:9" x14ac:dyDescent="0.2">
      <c r="H14152" s="1"/>
      <c r="I14152" s="1"/>
    </row>
    <row r="14153" spans="8:9" x14ac:dyDescent="0.2">
      <c r="H14153" s="1"/>
      <c r="I14153" s="1"/>
    </row>
    <row r="14154" spans="8:9" x14ac:dyDescent="0.2">
      <c r="H14154" s="1"/>
      <c r="I14154" s="1"/>
    </row>
    <row r="14155" spans="8:9" x14ac:dyDescent="0.2">
      <c r="H14155" s="1"/>
      <c r="I14155" s="1"/>
    </row>
    <row r="14156" spans="8:9" x14ac:dyDescent="0.2">
      <c r="H14156" s="1"/>
      <c r="I14156" s="1"/>
    </row>
    <row r="14157" spans="8:9" x14ac:dyDescent="0.2">
      <c r="H14157" s="1"/>
      <c r="I14157" s="1"/>
    </row>
    <row r="14158" spans="8:9" x14ac:dyDescent="0.2">
      <c r="H14158" s="1"/>
      <c r="I14158" s="1"/>
    </row>
    <row r="14159" spans="8:9" x14ac:dyDescent="0.2">
      <c r="H14159" s="1"/>
      <c r="I14159" s="1"/>
    </row>
    <row r="14160" spans="8:9" x14ac:dyDescent="0.2">
      <c r="H14160" s="1"/>
      <c r="I14160" s="1"/>
    </row>
    <row r="14161" spans="8:9" x14ac:dyDescent="0.2">
      <c r="H14161" s="1"/>
      <c r="I14161" s="1"/>
    </row>
    <row r="14162" spans="8:9" x14ac:dyDescent="0.2">
      <c r="H14162" s="1"/>
      <c r="I14162" s="1"/>
    </row>
    <row r="14163" spans="8:9" x14ac:dyDescent="0.2">
      <c r="H14163" s="1"/>
      <c r="I14163" s="1"/>
    </row>
    <row r="14164" spans="8:9" x14ac:dyDescent="0.2">
      <c r="H14164" s="1"/>
      <c r="I14164" s="1"/>
    </row>
    <row r="14165" spans="8:9" x14ac:dyDescent="0.2">
      <c r="H14165" s="1"/>
      <c r="I14165" s="1"/>
    </row>
    <row r="14166" spans="8:9" x14ac:dyDescent="0.2">
      <c r="H14166" s="1"/>
      <c r="I14166" s="1"/>
    </row>
    <row r="14167" spans="8:9" x14ac:dyDescent="0.2">
      <c r="H14167" s="1"/>
      <c r="I14167" s="1"/>
    </row>
    <row r="14168" spans="8:9" x14ac:dyDescent="0.2">
      <c r="H14168" s="1"/>
      <c r="I14168" s="1"/>
    </row>
    <row r="14169" spans="8:9" x14ac:dyDescent="0.2">
      <c r="H14169" s="1"/>
      <c r="I14169" s="1"/>
    </row>
    <row r="14170" spans="8:9" x14ac:dyDescent="0.2">
      <c r="H14170" s="1"/>
      <c r="I14170" s="1"/>
    </row>
    <row r="14171" spans="8:9" x14ac:dyDescent="0.2">
      <c r="H14171" s="1"/>
      <c r="I14171" s="1"/>
    </row>
    <row r="14172" spans="8:9" x14ac:dyDescent="0.2">
      <c r="H14172" s="1"/>
      <c r="I14172" s="1"/>
    </row>
    <row r="14173" spans="8:9" x14ac:dyDescent="0.2">
      <c r="H14173" s="1"/>
      <c r="I14173" s="1"/>
    </row>
    <row r="14174" spans="8:9" x14ac:dyDescent="0.2">
      <c r="H14174" s="1"/>
      <c r="I14174" s="1"/>
    </row>
    <row r="14175" spans="8:9" x14ac:dyDescent="0.2">
      <c r="H14175" s="1"/>
      <c r="I14175" s="1"/>
    </row>
    <row r="14176" spans="8:9" x14ac:dyDescent="0.2">
      <c r="H14176" s="1"/>
      <c r="I14176" s="1"/>
    </row>
    <row r="14177" spans="8:9" x14ac:dyDescent="0.2">
      <c r="H14177" s="1"/>
      <c r="I14177" s="1"/>
    </row>
    <row r="14178" spans="8:9" x14ac:dyDescent="0.2">
      <c r="H14178" s="1"/>
      <c r="I14178" s="1"/>
    </row>
    <row r="14179" spans="8:9" x14ac:dyDescent="0.2">
      <c r="H14179" s="1"/>
      <c r="I14179" s="1"/>
    </row>
    <row r="14180" spans="8:9" x14ac:dyDescent="0.2">
      <c r="H14180" s="1"/>
      <c r="I14180" s="1"/>
    </row>
    <row r="14181" spans="8:9" x14ac:dyDescent="0.2">
      <c r="H14181" s="1"/>
      <c r="I14181" s="1"/>
    </row>
    <row r="14182" spans="8:9" x14ac:dyDescent="0.2">
      <c r="H14182" s="1"/>
      <c r="I14182" s="1"/>
    </row>
    <row r="14183" spans="8:9" x14ac:dyDescent="0.2">
      <c r="H14183" s="1"/>
      <c r="I14183" s="1"/>
    </row>
    <row r="14184" spans="8:9" x14ac:dyDescent="0.2">
      <c r="H14184" s="1"/>
      <c r="I14184" s="1"/>
    </row>
    <row r="14185" spans="8:9" x14ac:dyDescent="0.2">
      <c r="H14185" s="1"/>
      <c r="I14185" s="1"/>
    </row>
    <row r="14186" spans="8:9" x14ac:dyDescent="0.2">
      <c r="H14186" s="1"/>
      <c r="I14186" s="1"/>
    </row>
    <row r="14187" spans="8:9" x14ac:dyDescent="0.2">
      <c r="H14187" s="1"/>
      <c r="I14187" s="1"/>
    </row>
    <row r="14188" spans="8:9" x14ac:dyDescent="0.2">
      <c r="H14188" s="1"/>
      <c r="I14188" s="1"/>
    </row>
    <row r="14189" spans="8:9" x14ac:dyDescent="0.2">
      <c r="H14189" s="1"/>
      <c r="I14189" s="1"/>
    </row>
    <row r="14190" spans="8:9" x14ac:dyDescent="0.2">
      <c r="H14190" s="1"/>
      <c r="I14190" s="1"/>
    </row>
    <row r="14191" spans="8:9" x14ac:dyDescent="0.2">
      <c r="H14191" s="1"/>
      <c r="I14191" s="1"/>
    </row>
    <row r="14192" spans="8:9" x14ac:dyDescent="0.2">
      <c r="H14192" s="1"/>
      <c r="I14192" s="1"/>
    </row>
    <row r="14193" spans="8:9" x14ac:dyDescent="0.2">
      <c r="H14193" s="1"/>
      <c r="I14193" s="1"/>
    </row>
    <row r="14194" spans="8:9" x14ac:dyDescent="0.2">
      <c r="H14194" s="1"/>
      <c r="I14194" s="1"/>
    </row>
    <row r="14195" spans="8:9" x14ac:dyDescent="0.2">
      <c r="H14195" s="1"/>
      <c r="I14195" s="1"/>
    </row>
    <row r="14196" spans="8:9" x14ac:dyDescent="0.2">
      <c r="H14196" s="1"/>
      <c r="I14196" s="1"/>
    </row>
    <row r="14197" spans="8:9" x14ac:dyDescent="0.2">
      <c r="H14197" s="1"/>
      <c r="I14197" s="1"/>
    </row>
    <row r="14198" spans="8:9" x14ac:dyDescent="0.2">
      <c r="H14198" s="1"/>
      <c r="I14198" s="1"/>
    </row>
    <row r="14199" spans="8:9" x14ac:dyDescent="0.2">
      <c r="H14199" s="1"/>
      <c r="I14199" s="1"/>
    </row>
    <row r="14200" spans="8:9" x14ac:dyDescent="0.2">
      <c r="H14200" s="1"/>
      <c r="I14200" s="1"/>
    </row>
    <row r="14201" spans="8:9" x14ac:dyDescent="0.2">
      <c r="H14201" s="1"/>
      <c r="I14201" s="1"/>
    </row>
    <row r="14202" spans="8:9" x14ac:dyDescent="0.2">
      <c r="H14202" s="1"/>
      <c r="I14202" s="1"/>
    </row>
    <row r="14203" spans="8:9" x14ac:dyDescent="0.2">
      <c r="H14203" s="1"/>
      <c r="I14203" s="1"/>
    </row>
    <row r="14204" spans="8:9" x14ac:dyDescent="0.2">
      <c r="H14204" s="1"/>
      <c r="I14204" s="1"/>
    </row>
    <row r="14205" spans="8:9" x14ac:dyDescent="0.2">
      <c r="H14205" s="1"/>
      <c r="I14205" s="1"/>
    </row>
    <row r="14206" spans="8:9" x14ac:dyDescent="0.2">
      <c r="H14206" s="1"/>
      <c r="I14206" s="1"/>
    </row>
    <row r="14207" spans="8:9" x14ac:dyDescent="0.2">
      <c r="H14207" s="1"/>
      <c r="I14207" s="1"/>
    </row>
    <row r="14208" spans="8:9" x14ac:dyDescent="0.2">
      <c r="H14208" s="1"/>
      <c r="I14208" s="1"/>
    </row>
    <row r="14209" spans="8:9" x14ac:dyDescent="0.2">
      <c r="H14209" s="1"/>
      <c r="I14209" s="1"/>
    </row>
    <row r="14210" spans="8:9" x14ac:dyDescent="0.2">
      <c r="H14210" s="1"/>
      <c r="I14210" s="1"/>
    </row>
    <row r="14211" spans="8:9" x14ac:dyDescent="0.2">
      <c r="H14211" s="1"/>
      <c r="I14211" s="1"/>
    </row>
    <row r="14212" spans="8:9" x14ac:dyDescent="0.2">
      <c r="H14212" s="1"/>
      <c r="I14212" s="1"/>
    </row>
    <row r="14213" spans="8:9" x14ac:dyDescent="0.2">
      <c r="H14213" s="1"/>
      <c r="I14213" s="1"/>
    </row>
    <row r="14214" spans="8:9" x14ac:dyDescent="0.2">
      <c r="H14214" s="1"/>
      <c r="I14214" s="1"/>
    </row>
    <row r="14215" spans="8:9" x14ac:dyDescent="0.2">
      <c r="H14215" s="1"/>
      <c r="I14215" s="1"/>
    </row>
    <row r="14216" spans="8:9" x14ac:dyDescent="0.2">
      <c r="H14216" s="1"/>
      <c r="I14216" s="1"/>
    </row>
    <row r="14217" spans="8:9" x14ac:dyDescent="0.2">
      <c r="H14217" s="1"/>
      <c r="I14217" s="1"/>
    </row>
    <row r="14218" spans="8:9" x14ac:dyDescent="0.2">
      <c r="H14218" s="1"/>
      <c r="I14218" s="1"/>
    </row>
    <row r="14219" spans="8:9" x14ac:dyDescent="0.2">
      <c r="H14219" s="1"/>
      <c r="I14219" s="1"/>
    </row>
    <row r="14220" spans="8:9" x14ac:dyDescent="0.2">
      <c r="H14220" s="1"/>
      <c r="I14220" s="1"/>
    </row>
    <row r="14221" spans="8:9" x14ac:dyDescent="0.2">
      <c r="H14221" s="1"/>
      <c r="I14221" s="1"/>
    </row>
    <row r="14222" spans="8:9" x14ac:dyDescent="0.2">
      <c r="H14222" s="1"/>
      <c r="I14222" s="1"/>
    </row>
    <row r="14223" spans="8:9" x14ac:dyDescent="0.2">
      <c r="H14223" s="1"/>
      <c r="I14223" s="1"/>
    </row>
    <row r="14224" spans="8:9" x14ac:dyDescent="0.2">
      <c r="H14224" s="1"/>
      <c r="I14224" s="1"/>
    </row>
    <row r="14225" spans="8:9" x14ac:dyDescent="0.2">
      <c r="H14225" s="1"/>
      <c r="I14225" s="1"/>
    </row>
    <row r="14226" spans="8:9" x14ac:dyDescent="0.2">
      <c r="H14226" s="1"/>
      <c r="I14226" s="1"/>
    </row>
    <row r="14227" spans="8:9" x14ac:dyDescent="0.2">
      <c r="H14227" s="1"/>
      <c r="I14227" s="1"/>
    </row>
    <row r="14228" spans="8:9" x14ac:dyDescent="0.2">
      <c r="H14228" s="1"/>
      <c r="I14228" s="1"/>
    </row>
    <row r="14229" spans="8:9" x14ac:dyDescent="0.2">
      <c r="H14229" s="1"/>
      <c r="I14229" s="1"/>
    </row>
    <row r="14230" spans="8:9" x14ac:dyDescent="0.2">
      <c r="H14230" s="1"/>
      <c r="I14230" s="1"/>
    </row>
    <row r="14231" spans="8:9" x14ac:dyDescent="0.2">
      <c r="H14231" s="1"/>
      <c r="I14231" s="1"/>
    </row>
    <row r="14232" spans="8:9" x14ac:dyDescent="0.2">
      <c r="H14232" s="1"/>
      <c r="I14232" s="1"/>
    </row>
    <row r="14233" spans="8:9" x14ac:dyDescent="0.2">
      <c r="H14233" s="1"/>
      <c r="I14233" s="1"/>
    </row>
    <row r="14234" spans="8:9" x14ac:dyDescent="0.2">
      <c r="H14234" s="1"/>
      <c r="I14234" s="1"/>
    </row>
    <row r="14235" spans="8:9" x14ac:dyDescent="0.2">
      <c r="H14235" s="1"/>
      <c r="I14235" s="1"/>
    </row>
    <row r="14236" spans="8:9" x14ac:dyDescent="0.2">
      <c r="H14236" s="1"/>
      <c r="I14236" s="1"/>
    </row>
    <row r="14237" spans="8:9" x14ac:dyDescent="0.2">
      <c r="H14237" s="1"/>
      <c r="I14237" s="1"/>
    </row>
    <row r="14238" spans="8:9" x14ac:dyDescent="0.2">
      <c r="H14238" s="1"/>
      <c r="I14238" s="1"/>
    </row>
    <row r="14239" spans="8:9" x14ac:dyDescent="0.2">
      <c r="H14239" s="1"/>
      <c r="I14239" s="1"/>
    </row>
    <row r="14240" spans="8:9" x14ac:dyDescent="0.2">
      <c r="H14240" s="1"/>
      <c r="I14240" s="1"/>
    </row>
    <row r="14241" spans="8:9" x14ac:dyDescent="0.2">
      <c r="H14241" s="1"/>
      <c r="I14241" s="1"/>
    </row>
    <row r="14242" spans="8:9" x14ac:dyDescent="0.2">
      <c r="H14242" s="1"/>
      <c r="I14242" s="1"/>
    </row>
    <row r="14243" spans="8:9" x14ac:dyDescent="0.2">
      <c r="H14243" s="1"/>
      <c r="I14243" s="1"/>
    </row>
    <row r="14244" spans="8:9" x14ac:dyDescent="0.2">
      <c r="H14244" s="1"/>
      <c r="I14244" s="1"/>
    </row>
    <row r="14245" spans="8:9" x14ac:dyDescent="0.2">
      <c r="H14245" s="1"/>
      <c r="I14245" s="1"/>
    </row>
    <row r="14246" spans="8:9" x14ac:dyDescent="0.2">
      <c r="H14246" s="1"/>
      <c r="I14246" s="1"/>
    </row>
    <row r="14247" spans="8:9" x14ac:dyDescent="0.2">
      <c r="H14247" s="1"/>
      <c r="I14247" s="1"/>
    </row>
    <row r="14248" spans="8:9" x14ac:dyDescent="0.2">
      <c r="H14248" s="1"/>
      <c r="I14248" s="1"/>
    </row>
    <row r="14249" spans="8:9" x14ac:dyDescent="0.2">
      <c r="H14249" s="1"/>
      <c r="I14249" s="1"/>
    </row>
    <row r="14250" spans="8:9" x14ac:dyDescent="0.2">
      <c r="H14250" s="1"/>
      <c r="I14250" s="1"/>
    </row>
    <row r="14251" spans="8:9" x14ac:dyDescent="0.2">
      <c r="H14251" s="1"/>
      <c r="I14251" s="1"/>
    </row>
    <row r="14252" spans="8:9" x14ac:dyDescent="0.2">
      <c r="H14252" s="1"/>
      <c r="I14252" s="1"/>
    </row>
    <row r="14253" spans="8:9" x14ac:dyDescent="0.2">
      <c r="H14253" s="1"/>
      <c r="I14253" s="1"/>
    </row>
    <row r="14254" spans="8:9" x14ac:dyDescent="0.2">
      <c r="H14254" s="1"/>
      <c r="I14254" s="1"/>
    </row>
    <row r="14255" spans="8:9" x14ac:dyDescent="0.2">
      <c r="H14255" s="1"/>
      <c r="I14255" s="1"/>
    </row>
    <row r="14256" spans="8:9" x14ac:dyDescent="0.2">
      <c r="H14256" s="1"/>
      <c r="I14256" s="1"/>
    </row>
    <row r="14257" spans="8:9" x14ac:dyDescent="0.2">
      <c r="H14257" s="1"/>
      <c r="I14257" s="1"/>
    </row>
    <row r="14258" spans="8:9" x14ac:dyDescent="0.2">
      <c r="H14258" s="1"/>
      <c r="I14258" s="1"/>
    </row>
    <row r="14259" spans="8:9" x14ac:dyDescent="0.2">
      <c r="H14259" s="1"/>
      <c r="I14259" s="1"/>
    </row>
    <row r="14260" spans="8:9" x14ac:dyDescent="0.2">
      <c r="H14260" s="1"/>
      <c r="I14260" s="1"/>
    </row>
    <row r="14261" spans="8:9" x14ac:dyDescent="0.2">
      <c r="H14261" s="1"/>
      <c r="I14261" s="1"/>
    </row>
    <row r="14262" spans="8:9" x14ac:dyDescent="0.2">
      <c r="H14262" s="1"/>
      <c r="I14262" s="1"/>
    </row>
    <row r="14263" spans="8:9" x14ac:dyDescent="0.2">
      <c r="H14263" s="1"/>
      <c r="I14263" s="1"/>
    </row>
    <row r="14264" spans="8:9" x14ac:dyDescent="0.2">
      <c r="H14264" s="1"/>
      <c r="I14264" s="1"/>
    </row>
    <row r="14265" spans="8:9" x14ac:dyDescent="0.2">
      <c r="H14265" s="1"/>
      <c r="I14265" s="1"/>
    </row>
    <row r="14266" spans="8:9" x14ac:dyDescent="0.2">
      <c r="H14266" s="1"/>
      <c r="I14266" s="1"/>
    </row>
    <row r="14267" spans="8:9" x14ac:dyDescent="0.2">
      <c r="H14267" s="1"/>
      <c r="I14267" s="1"/>
    </row>
    <row r="14268" spans="8:9" x14ac:dyDescent="0.2">
      <c r="H14268" s="1"/>
      <c r="I14268" s="1"/>
    </row>
    <row r="14269" spans="8:9" x14ac:dyDescent="0.2">
      <c r="H14269" s="1"/>
      <c r="I14269" s="1"/>
    </row>
    <row r="14270" spans="8:9" x14ac:dyDescent="0.2">
      <c r="H14270" s="1"/>
      <c r="I14270" s="1"/>
    </row>
    <row r="14271" spans="8:9" x14ac:dyDescent="0.2">
      <c r="H14271" s="1"/>
      <c r="I14271" s="1"/>
    </row>
    <row r="14272" spans="8:9" x14ac:dyDescent="0.2">
      <c r="H14272" s="1"/>
      <c r="I14272" s="1"/>
    </row>
    <row r="14273" spans="8:9" x14ac:dyDescent="0.2">
      <c r="H14273" s="1"/>
      <c r="I14273" s="1"/>
    </row>
    <row r="14274" spans="8:9" x14ac:dyDescent="0.2">
      <c r="H14274" s="1"/>
      <c r="I14274" s="1"/>
    </row>
    <row r="14275" spans="8:9" x14ac:dyDescent="0.2">
      <c r="H14275" s="1"/>
      <c r="I14275" s="1"/>
    </row>
    <row r="14276" spans="8:9" x14ac:dyDescent="0.2">
      <c r="H14276" s="1"/>
      <c r="I14276" s="1"/>
    </row>
    <row r="14277" spans="8:9" x14ac:dyDescent="0.2">
      <c r="H14277" s="1"/>
      <c r="I14277" s="1"/>
    </row>
    <row r="14278" spans="8:9" x14ac:dyDescent="0.2">
      <c r="H14278" s="1"/>
      <c r="I14278" s="1"/>
    </row>
    <row r="14279" spans="8:9" x14ac:dyDescent="0.2">
      <c r="H14279" s="1"/>
      <c r="I14279" s="1"/>
    </row>
    <row r="14280" spans="8:9" x14ac:dyDescent="0.2">
      <c r="H14280" s="1"/>
      <c r="I14280" s="1"/>
    </row>
    <row r="14281" spans="8:9" x14ac:dyDescent="0.2">
      <c r="H14281" s="1"/>
      <c r="I14281" s="1"/>
    </row>
    <row r="14282" spans="8:9" x14ac:dyDescent="0.2">
      <c r="H14282" s="1"/>
      <c r="I14282" s="1"/>
    </row>
    <row r="14283" spans="8:9" x14ac:dyDescent="0.2">
      <c r="H14283" s="1"/>
      <c r="I14283" s="1"/>
    </row>
    <row r="14284" spans="8:9" x14ac:dyDescent="0.2">
      <c r="H14284" s="1"/>
      <c r="I14284" s="1"/>
    </row>
    <row r="14285" spans="8:9" x14ac:dyDescent="0.2">
      <c r="H14285" s="1"/>
      <c r="I14285" s="1"/>
    </row>
    <row r="14286" spans="8:9" x14ac:dyDescent="0.2">
      <c r="H14286" s="1"/>
      <c r="I14286" s="1"/>
    </row>
    <row r="14287" spans="8:9" x14ac:dyDescent="0.2">
      <c r="H14287" s="1"/>
      <c r="I14287" s="1"/>
    </row>
    <row r="14288" spans="8:9" x14ac:dyDescent="0.2">
      <c r="H14288" s="1"/>
      <c r="I14288" s="1"/>
    </row>
    <row r="14289" spans="8:9" x14ac:dyDescent="0.2">
      <c r="H14289" s="1"/>
      <c r="I14289" s="1"/>
    </row>
    <row r="14290" spans="8:9" x14ac:dyDescent="0.2">
      <c r="H14290" s="1"/>
      <c r="I14290" s="1"/>
    </row>
    <row r="14291" spans="8:9" x14ac:dyDescent="0.2">
      <c r="H14291" s="1"/>
      <c r="I14291" s="1"/>
    </row>
    <row r="14292" spans="8:9" x14ac:dyDescent="0.2">
      <c r="H14292" s="1"/>
      <c r="I14292" s="1"/>
    </row>
    <row r="14293" spans="8:9" x14ac:dyDescent="0.2">
      <c r="H14293" s="1"/>
      <c r="I14293" s="1"/>
    </row>
    <row r="14294" spans="8:9" x14ac:dyDescent="0.2">
      <c r="H14294" s="1"/>
      <c r="I14294" s="1"/>
    </row>
    <row r="14295" spans="8:9" x14ac:dyDescent="0.2">
      <c r="H14295" s="1"/>
      <c r="I14295" s="1"/>
    </row>
    <row r="14296" spans="8:9" x14ac:dyDescent="0.2">
      <c r="H14296" s="1"/>
      <c r="I14296" s="1"/>
    </row>
    <row r="14297" spans="8:9" x14ac:dyDescent="0.2">
      <c r="H14297" s="1"/>
      <c r="I14297" s="1"/>
    </row>
    <row r="14298" spans="8:9" x14ac:dyDescent="0.2">
      <c r="H14298" s="1"/>
      <c r="I14298" s="1"/>
    </row>
    <row r="14299" spans="8:9" x14ac:dyDescent="0.2">
      <c r="H14299" s="1"/>
      <c r="I14299" s="1"/>
    </row>
    <row r="14300" spans="8:9" x14ac:dyDescent="0.2">
      <c r="H14300" s="1"/>
      <c r="I14300" s="1"/>
    </row>
    <row r="14301" spans="8:9" x14ac:dyDescent="0.2">
      <c r="H14301" s="1"/>
      <c r="I14301" s="1"/>
    </row>
    <row r="14302" spans="8:9" x14ac:dyDescent="0.2">
      <c r="H14302" s="1"/>
      <c r="I14302" s="1"/>
    </row>
    <row r="14303" spans="8:9" x14ac:dyDescent="0.2">
      <c r="H14303" s="1"/>
      <c r="I14303" s="1"/>
    </row>
    <row r="14304" spans="8:9" x14ac:dyDescent="0.2">
      <c r="H14304" s="1"/>
      <c r="I14304" s="1"/>
    </row>
    <row r="14305" spans="8:9" x14ac:dyDescent="0.2">
      <c r="H14305" s="1"/>
      <c r="I14305" s="1"/>
    </row>
    <row r="14306" spans="8:9" x14ac:dyDescent="0.2">
      <c r="H14306" s="1"/>
      <c r="I14306" s="1"/>
    </row>
    <row r="14307" spans="8:9" x14ac:dyDescent="0.2">
      <c r="H14307" s="1"/>
      <c r="I14307" s="1"/>
    </row>
    <row r="14308" spans="8:9" x14ac:dyDescent="0.2">
      <c r="H14308" s="1"/>
      <c r="I14308" s="1"/>
    </row>
    <row r="14309" spans="8:9" x14ac:dyDescent="0.2">
      <c r="H14309" s="1"/>
      <c r="I14309" s="1"/>
    </row>
    <row r="14310" spans="8:9" x14ac:dyDescent="0.2">
      <c r="H14310" s="1"/>
      <c r="I14310" s="1"/>
    </row>
    <row r="14311" spans="8:9" x14ac:dyDescent="0.2">
      <c r="H14311" s="1"/>
      <c r="I14311" s="1"/>
    </row>
    <row r="14312" spans="8:9" x14ac:dyDescent="0.2">
      <c r="H14312" s="1"/>
      <c r="I14312" s="1"/>
    </row>
    <row r="14313" spans="8:9" x14ac:dyDescent="0.2">
      <c r="H14313" s="1"/>
      <c r="I14313" s="1"/>
    </row>
    <row r="14314" spans="8:9" x14ac:dyDescent="0.2">
      <c r="H14314" s="1"/>
      <c r="I14314" s="1"/>
    </row>
    <row r="14315" spans="8:9" x14ac:dyDescent="0.2">
      <c r="H14315" s="1"/>
      <c r="I14315" s="1"/>
    </row>
    <row r="14316" spans="8:9" x14ac:dyDescent="0.2">
      <c r="H14316" s="1"/>
      <c r="I14316" s="1"/>
    </row>
    <row r="14317" spans="8:9" x14ac:dyDescent="0.2">
      <c r="H14317" s="1"/>
      <c r="I14317" s="1"/>
    </row>
    <row r="14318" spans="8:9" x14ac:dyDescent="0.2">
      <c r="H14318" s="1"/>
      <c r="I14318" s="1"/>
    </row>
    <row r="14319" spans="8:9" x14ac:dyDescent="0.2">
      <c r="H14319" s="1"/>
      <c r="I14319" s="1"/>
    </row>
    <row r="14320" spans="8:9" x14ac:dyDescent="0.2">
      <c r="H14320" s="1"/>
      <c r="I14320" s="1"/>
    </row>
    <row r="14321" spans="8:9" x14ac:dyDescent="0.2">
      <c r="H14321" s="1"/>
      <c r="I14321" s="1"/>
    </row>
    <row r="14322" spans="8:9" x14ac:dyDescent="0.2">
      <c r="H14322" s="1"/>
      <c r="I14322" s="1"/>
    </row>
    <row r="14323" spans="8:9" x14ac:dyDescent="0.2">
      <c r="H14323" s="1"/>
      <c r="I14323" s="1"/>
    </row>
    <row r="14324" spans="8:9" x14ac:dyDescent="0.2">
      <c r="H14324" s="1"/>
      <c r="I14324" s="1"/>
    </row>
    <row r="14325" spans="8:9" x14ac:dyDescent="0.2">
      <c r="H14325" s="1"/>
      <c r="I14325" s="1"/>
    </row>
    <row r="14326" spans="8:9" x14ac:dyDescent="0.2">
      <c r="H14326" s="1"/>
      <c r="I14326" s="1"/>
    </row>
    <row r="14327" spans="8:9" x14ac:dyDescent="0.2">
      <c r="H14327" s="1"/>
      <c r="I14327" s="1"/>
    </row>
    <row r="14328" spans="8:9" x14ac:dyDescent="0.2">
      <c r="H14328" s="1"/>
      <c r="I14328" s="1"/>
    </row>
    <row r="14329" spans="8:9" x14ac:dyDescent="0.2">
      <c r="H14329" s="1"/>
      <c r="I14329" s="1"/>
    </row>
    <row r="14330" spans="8:9" x14ac:dyDescent="0.2">
      <c r="H14330" s="1"/>
      <c r="I14330" s="1"/>
    </row>
    <row r="14331" spans="8:9" x14ac:dyDescent="0.2">
      <c r="H14331" s="1"/>
      <c r="I14331" s="1"/>
    </row>
    <row r="14332" spans="8:9" x14ac:dyDescent="0.2">
      <c r="H14332" s="1"/>
      <c r="I14332" s="1"/>
    </row>
    <row r="14333" spans="8:9" x14ac:dyDescent="0.2">
      <c r="H14333" s="1"/>
      <c r="I14333" s="1"/>
    </row>
    <row r="14334" spans="8:9" x14ac:dyDescent="0.2">
      <c r="H14334" s="1"/>
      <c r="I14334" s="1"/>
    </row>
    <row r="14335" spans="8:9" x14ac:dyDescent="0.2">
      <c r="H14335" s="1"/>
      <c r="I14335" s="1"/>
    </row>
    <row r="14336" spans="8:9" x14ac:dyDescent="0.2">
      <c r="H14336" s="1"/>
      <c r="I14336" s="1"/>
    </row>
    <row r="14337" spans="8:9" x14ac:dyDescent="0.2">
      <c r="H14337" s="1"/>
      <c r="I14337" s="1"/>
    </row>
    <row r="14338" spans="8:9" x14ac:dyDescent="0.2">
      <c r="H14338" s="1"/>
      <c r="I14338" s="1"/>
    </row>
    <row r="14339" spans="8:9" x14ac:dyDescent="0.2">
      <c r="H14339" s="1"/>
      <c r="I14339" s="1"/>
    </row>
    <row r="14340" spans="8:9" x14ac:dyDescent="0.2">
      <c r="H14340" s="1"/>
      <c r="I14340" s="1"/>
    </row>
    <row r="14341" spans="8:9" x14ac:dyDescent="0.2">
      <c r="H14341" s="1"/>
      <c r="I14341" s="1"/>
    </row>
    <row r="14342" spans="8:9" x14ac:dyDescent="0.2">
      <c r="H14342" s="1"/>
      <c r="I14342" s="1"/>
    </row>
    <row r="14343" spans="8:9" x14ac:dyDescent="0.2">
      <c r="H14343" s="1"/>
      <c r="I14343" s="1"/>
    </row>
    <row r="14344" spans="8:9" x14ac:dyDescent="0.2">
      <c r="H14344" s="1"/>
      <c r="I14344" s="1"/>
    </row>
    <row r="14345" spans="8:9" x14ac:dyDescent="0.2">
      <c r="H14345" s="1"/>
      <c r="I14345" s="1"/>
    </row>
    <row r="14346" spans="8:9" x14ac:dyDescent="0.2">
      <c r="H14346" s="1"/>
      <c r="I14346" s="1"/>
    </row>
    <row r="14347" spans="8:9" x14ac:dyDescent="0.2">
      <c r="H14347" s="1"/>
      <c r="I14347" s="1"/>
    </row>
    <row r="14348" spans="8:9" x14ac:dyDescent="0.2">
      <c r="H14348" s="1"/>
      <c r="I14348" s="1"/>
    </row>
    <row r="14349" spans="8:9" x14ac:dyDescent="0.2">
      <c r="H14349" s="1"/>
      <c r="I14349" s="1"/>
    </row>
    <row r="14350" spans="8:9" x14ac:dyDescent="0.2">
      <c r="H14350" s="1"/>
      <c r="I14350" s="1"/>
    </row>
    <row r="14351" spans="8:9" x14ac:dyDescent="0.2">
      <c r="H14351" s="1"/>
      <c r="I14351" s="1"/>
    </row>
    <row r="14352" spans="8:9" x14ac:dyDescent="0.2">
      <c r="H14352" s="1"/>
      <c r="I14352" s="1"/>
    </row>
    <row r="14353" spans="8:9" x14ac:dyDescent="0.2">
      <c r="H14353" s="1"/>
      <c r="I14353" s="1"/>
    </row>
    <row r="14354" spans="8:9" x14ac:dyDescent="0.2">
      <c r="H14354" s="1"/>
      <c r="I14354" s="1"/>
    </row>
    <row r="14355" spans="8:9" x14ac:dyDescent="0.2">
      <c r="H14355" s="1"/>
      <c r="I14355" s="1"/>
    </row>
    <row r="14356" spans="8:9" x14ac:dyDescent="0.2">
      <c r="H14356" s="1"/>
      <c r="I14356" s="1"/>
    </row>
    <row r="14357" spans="8:9" x14ac:dyDescent="0.2">
      <c r="H14357" s="1"/>
      <c r="I14357" s="1"/>
    </row>
    <row r="14358" spans="8:9" x14ac:dyDescent="0.2">
      <c r="H14358" s="1"/>
      <c r="I14358" s="1"/>
    </row>
    <row r="14359" spans="8:9" x14ac:dyDescent="0.2">
      <c r="H14359" s="1"/>
      <c r="I14359" s="1"/>
    </row>
    <row r="14360" spans="8:9" x14ac:dyDescent="0.2">
      <c r="H14360" s="1"/>
      <c r="I14360" s="1"/>
    </row>
    <row r="14361" spans="8:9" x14ac:dyDescent="0.2">
      <c r="H14361" s="1"/>
      <c r="I14361" s="1"/>
    </row>
    <row r="14362" spans="8:9" x14ac:dyDescent="0.2">
      <c r="H14362" s="1"/>
      <c r="I14362" s="1"/>
    </row>
    <row r="14363" spans="8:9" x14ac:dyDescent="0.2">
      <c r="H14363" s="1"/>
      <c r="I14363" s="1"/>
    </row>
    <row r="14364" spans="8:9" x14ac:dyDescent="0.2">
      <c r="H14364" s="1"/>
      <c r="I14364" s="1"/>
    </row>
    <row r="14365" spans="8:9" x14ac:dyDescent="0.2">
      <c r="H14365" s="1"/>
      <c r="I14365" s="1"/>
    </row>
    <row r="14366" spans="8:9" x14ac:dyDescent="0.2">
      <c r="H14366" s="1"/>
      <c r="I14366" s="1"/>
    </row>
    <row r="14367" spans="8:9" x14ac:dyDescent="0.2">
      <c r="H14367" s="1"/>
      <c r="I14367" s="1"/>
    </row>
    <row r="14368" spans="8:9" x14ac:dyDescent="0.2">
      <c r="H14368" s="1"/>
      <c r="I14368" s="1"/>
    </row>
    <row r="14369" spans="8:9" x14ac:dyDescent="0.2">
      <c r="H14369" s="1"/>
      <c r="I14369" s="1"/>
    </row>
    <row r="14370" spans="8:9" x14ac:dyDescent="0.2">
      <c r="H14370" s="1"/>
      <c r="I14370" s="1"/>
    </row>
    <row r="14371" spans="8:9" x14ac:dyDescent="0.2">
      <c r="H14371" s="1"/>
      <c r="I14371" s="1"/>
    </row>
    <row r="14372" spans="8:9" x14ac:dyDescent="0.2">
      <c r="H14372" s="1"/>
      <c r="I14372" s="1"/>
    </row>
    <row r="14373" spans="8:9" x14ac:dyDescent="0.2">
      <c r="H14373" s="1"/>
      <c r="I14373" s="1"/>
    </row>
    <row r="14374" spans="8:9" x14ac:dyDescent="0.2">
      <c r="H14374" s="1"/>
      <c r="I14374" s="1"/>
    </row>
    <row r="14375" spans="8:9" x14ac:dyDescent="0.2">
      <c r="H14375" s="1"/>
      <c r="I14375" s="1"/>
    </row>
    <row r="14376" spans="8:9" x14ac:dyDescent="0.2">
      <c r="H14376" s="1"/>
      <c r="I14376" s="1"/>
    </row>
    <row r="14377" spans="8:9" x14ac:dyDescent="0.2">
      <c r="H14377" s="1"/>
      <c r="I14377" s="1"/>
    </row>
    <row r="14378" spans="8:9" x14ac:dyDescent="0.2">
      <c r="H14378" s="1"/>
      <c r="I14378" s="1"/>
    </row>
    <row r="14379" spans="8:9" x14ac:dyDescent="0.2">
      <c r="H14379" s="1"/>
      <c r="I14379" s="1"/>
    </row>
    <row r="14380" spans="8:9" x14ac:dyDescent="0.2">
      <c r="H14380" s="1"/>
      <c r="I14380" s="1"/>
    </row>
    <row r="14381" spans="8:9" x14ac:dyDescent="0.2">
      <c r="H14381" s="1"/>
      <c r="I14381" s="1"/>
    </row>
    <row r="14382" spans="8:9" x14ac:dyDescent="0.2">
      <c r="H14382" s="1"/>
      <c r="I14382" s="1"/>
    </row>
    <row r="14383" spans="8:9" x14ac:dyDescent="0.2">
      <c r="H14383" s="1"/>
      <c r="I14383" s="1"/>
    </row>
    <row r="14384" spans="8:9" x14ac:dyDescent="0.2">
      <c r="H14384" s="1"/>
      <c r="I14384" s="1"/>
    </row>
    <row r="14385" spans="8:9" x14ac:dyDescent="0.2">
      <c r="H14385" s="1"/>
      <c r="I14385" s="1"/>
    </row>
    <row r="14386" spans="8:9" x14ac:dyDescent="0.2">
      <c r="H14386" s="1"/>
      <c r="I14386" s="1"/>
    </row>
    <row r="14387" spans="8:9" x14ac:dyDescent="0.2">
      <c r="H14387" s="1"/>
      <c r="I14387" s="1"/>
    </row>
    <row r="14388" spans="8:9" x14ac:dyDescent="0.2">
      <c r="H14388" s="1"/>
      <c r="I14388" s="1"/>
    </row>
    <row r="14389" spans="8:9" x14ac:dyDescent="0.2">
      <c r="H14389" s="1"/>
      <c r="I14389" s="1"/>
    </row>
    <row r="14390" spans="8:9" x14ac:dyDescent="0.2">
      <c r="H14390" s="1"/>
      <c r="I14390" s="1"/>
    </row>
    <row r="14391" spans="8:9" x14ac:dyDescent="0.2">
      <c r="H14391" s="1"/>
      <c r="I14391" s="1"/>
    </row>
    <row r="14392" spans="8:9" x14ac:dyDescent="0.2">
      <c r="H14392" s="1"/>
      <c r="I14392" s="1"/>
    </row>
    <row r="14393" spans="8:9" x14ac:dyDescent="0.2">
      <c r="H14393" s="1"/>
      <c r="I14393" s="1"/>
    </row>
    <row r="14394" spans="8:9" x14ac:dyDescent="0.2">
      <c r="H14394" s="1"/>
      <c r="I14394" s="1"/>
    </row>
    <row r="14395" spans="8:9" x14ac:dyDescent="0.2">
      <c r="H14395" s="1"/>
      <c r="I14395" s="1"/>
    </row>
    <row r="14396" spans="8:9" x14ac:dyDescent="0.2">
      <c r="H14396" s="1"/>
      <c r="I14396" s="1"/>
    </row>
    <row r="14397" spans="8:9" x14ac:dyDescent="0.2">
      <c r="H14397" s="1"/>
      <c r="I14397" s="1"/>
    </row>
    <row r="14398" spans="8:9" x14ac:dyDescent="0.2">
      <c r="H14398" s="1"/>
      <c r="I14398" s="1"/>
    </row>
    <row r="14399" spans="8:9" x14ac:dyDescent="0.2">
      <c r="H14399" s="1"/>
      <c r="I14399" s="1"/>
    </row>
    <row r="14400" spans="8:9" x14ac:dyDescent="0.2">
      <c r="H14400" s="1"/>
      <c r="I14400" s="1"/>
    </row>
    <row r="14401" spans="8:9" x14ac:dyDescent="0.2">
      <c r="H14401" s="1"/>
      <c r="I14401" s="1"/>
    </row>
    <row r="14402" spans="8:9" x14ac:dyDescent="0.2">
      <c r="H14402" s="1"/>
      <c r="I14402" s="1"/>
    </row>
    <row r="14403" spans="8:9" x14ac:dyDescent="0.2">
      <c r="H14403" s="1"/>
      <c r="I14403" s="1"/>
    </row>
    <row r="14404" spans="8:9" x14ac:dyDescent="0.2">
      <c r="H14404" s="1"/>
      <c r="I14404" s="1"/>
    </row>
    <row r="14405" spans="8:9" x14ac:dyDescent="0.2">
      <c r="H14405" s="1"/>
      <c r="I14405" s="1"/>
    </row>
    <row r="14406" spans="8:9" x14ac:dyDescent="0.2">
      <c r="H14406" s="1"/>
      <c r="I14406" s="1"/>
    </row>
    <row r="14407" spans="8:9" x14ac:dyDescent="0.2">
      <c r="H14407" s="1"/>
      <c r="I14407" s="1"/>
    </row>
    <row r="14408" spans="8:9" x14ac:dyDescent="0.2">
      <c r="H14408" s="1"/>
      <c r="I14408" s="1"/>
    </row>
    <row r="14409" spans="8:9" x14ac:dyDescent="0.2">
      <c r="H14409" s="1"/>
      <c r="I14409" s="1"/>
    </row>
    <row r="14410" spans="8:9" x14ac:dyDescent="0.2">
      <c r="H14410" s="1"/>
      <c r="I14410" s="1"/>
    </row>
    <row r="14411" spans="8:9" x14ac:dyDescent="0.2">
      <c r="H14411" s="1"/>
      <c r="I14411" s="1"/>
    </row>
    <row r="14412" spans="8:9" x14ac:dyDescent="0.2">
      <c r="H14412" s="1"/>
      <c r="I14412" s="1"/>
    </row>
    <row r="14413" spans="8:9" x14ac:dyDescent="0.2">
      <c r="H14413" s="1"/>
      <c r="I14413" s="1"/>
    </row>
    <row r="14414" spans="8:9" x14ac:dyDescent="0.2">
      <c r="H14414" s="1"/>
      <c r="I14414" s="1"/>
    </row>
    <row r="14415" spans="8:9" x14ac:dyDescent="0.2">
      <c r="H14415" s="1"/>
      <c r="I14415" s="1"/>
    </row>
    <row r="14416" spans="8:9" x14ac:dyDescent="0.2">
      <c r="H14416" s="1"/>
      <c r="I14416" s="1"/>
    </row>
    <row r="14417" spans="8:9" x14ac:dyDescent="0.2">
      <c r="H14417" s="1"/>
      <c r="I14417" s="1"/>
    </row>
    <row r="14418" spans="8:9" x14ac:dyDescent="0.2">
      <c r="H14418" s="1"/>
      <c r="I14418" s="1"/>
    </row>
    <row r="14419" spans="8:9" x14ac:dyDescent="0.2">
      <c r="H14419" s="1"/>
      <c r="I14419" s="1"/>
    </row>
    <row r="14420" spans="8:9" x14ac:dyDescent="0.2">
      <c r="H14420" s="1"/>
      <c r="I14420" s="1"/>
    </row>
    <row r="14421" spans="8:9" x14ac:dyDescent="0.2">
      <c r="H14421" s="1"/>
      <c r="I14421" s="1"/>
    </row>
    <row r="14422" spans="8:9" x14ac:dyDescent="0.2">
      <c r="H14422" s="1"/>
      <c r="I14422" s="1"/>
    </row>
    <row r="14423" spans="8:9" x14ac:dyDescent="0.2">
      <c r="H14423" s="1"/>
      <c r="I14423" s="1"/>
    </row>
    <row r="14424" spans="8:9" x14ac:dyDescent="0.2">
      <c r="H14424" s="1"/>
      <c r="I14424" s="1"/>
    </row>
    <row r="14425" spans="8:9" x14ac:dyDescent="0.2">
      <c r="H14425" s="1"/>
      <c r="I14425" s="1"/>
    </row>
    <row r="14426" spans="8:9" x14ac:dyDescent="0.2">
      <c r="H14426" s="1"/>
      <c r="I14426" s="1"/>
    </row>
    <row r="14427" spans="8:9" x14ac:dyDescent="0.2">
      <c r="H14427" s="1"/>
      <c r="I14427" s="1"/>
    </row>
    <row r="14428" spans="8:9" x14ac:dyDescent="0.2">
      <c r="H14428" s="1"/>
      <c r="I14428" s="1"/>
    </row>
    <row r="14429" spans="8:9" x14ac:dyDescent="0.2">
      <c r="H14429" s="1"/>
      <c r="I14429" s="1"/>
    </row>
    <row r="14430" spans="8:9" x14ac:dyDescent="0.2">
      <c r="H14430" s="1"/>
      <c r="I14430" s="1"/>
    </row>
    <row r="14431" spans="8:9" x14ac:dyDescent="0.2">
      <c r="H14431" s="1"/>
      <c r="I14431" s="1"/>
    </row>
    <row r="14432" spans="8:9" x14ac:dyDescent="0.2">
      <c r="H14432" s="1"/>
      <c r="I14432" s="1"/>
    </row>
    <row r="14433" spans="8:9" x14ac:dyDescent="0.2">
      <c r="H14433" s="1"/>
      <c r="I14433" s="1"/>
    </row>
    <row r="14434" spans="8:9" x14ac:dyDescent="0.2">
      <c r="H14434" s="1"/>
      <c r="I14434" s="1"/>
    </row>
    <row r="14435" spans="8:9" x14ac:dyDescent="0.2">
      <c r="H14435" s="1"/>
      <c r="I14435" s="1"/>
    </row>
    <row r="14436" spans="8:9" x14ac:dyDescent="0.2">
      <c r="H14436" s="1"/>
      <c r="I14436" s="1"/>
    </row>
    <row r="14437" spans="8:9" x14ac:dyDescent="0.2">
      <c r="H14437" s="1"/>
      <c r="I14437" s="1"/>
    </row>
    <row r="14438" spans="8:9" x14ac:dyDescent="0.2">
      <c r="H14438" s="1"/>
      <c r="I14438" s="1"/>
    </row>
    <row r="14439" spans="8:9" x14ac:dyDescent="0.2">
      <c r="H14439" s="1"/>
      <c r="I14439" s="1"/>
    </row>
    <row r="14440" spans="8:9" x14ac:dyDescent="0.2">
      <c r="H14440" s="1"/>
      <c r="I14440" s="1"/>
    </row>
    <row r="14441" spans="8:9" x14ac:dyDescent="0.2">
      <c r="H14441" s="1"/>
      <c r="I14441" s="1"/>
    </row>
    <row r="14442" spans="8:9" x14ac:dyDescent="0.2">
      <c r="H14442" s="1"/>
      <c r="I14442" s="1"/>
    </row>
    <row r="14443" spans="8:9" x14ac:dyDescent="0.2">
      <c r="H14443" s="1"/>
      <c r="I14443" s="1"/>
    </row>
    <row r="14444" spans="8:9" x14ac:dyDescent="0.2">
      <c r="H14444" s="1"/>
      <c r="I14444" s="1"/>
    </row>
    <row r="14445" spans="8:9" x14ac:dyDescent="0.2">
      <c r="H14445" s="1"/>
      <c r="I14445" s="1"/>
    </row>
    <row r="14446" spans="8:9" x14ac:dyDescent="0.2">
      <c r="H14446" s="1"/>
      <c r="I14446" s="1"/>
    </row>
    <row r="14447" spans="8:9" x14ac:dyDescent="0.2">
      <c r="H14447" s="1"/>
      <c r="I14447" s="1"/>
    </row>
    <row r="14448" spans="8:9" x14ac:dyDescent="0.2">
      <c r="H14448" s="1"/>
      <c r="I14448" s="1"/>
    </row>
    <row r="14449" spans="8:9" x14ac:dyDescent="0.2">
      <c r="H14449" s="1"/>
      <c r="I14449" s="1"/>
    </row>
    <row r="14450" spans="8:9" x14ac:dyDescent="0.2">
      <c r="H14450" s="1"/>
      <c r="I14450" s="1"/>
    </row>
    <row r="14451" spans="8:9" x14ac:dyDescent="0.2">
      <c r="H14451" s="1"/>
      <c r="I14451" s="1"/>
    </row>
    <row r="14452" spans="8:9" x14ac:dyDescent="0.2">
      <c r="H14452" s="1"/>
      <c r="I14452" s="1"/>
    </row>
    <row r="14453" spans="8:9" x14ac:dyDescent="0.2">
      <c r="H14453" s="1"/>
      <c r="I14453" s="1"/>
    </row>
    <row r="14454" spans="8:9" x14ac:dyDescent="0.2">
      <c r="H14454" s="1"/>
      <c r="I14454" s="1"/>
    </row>
    <row r="14455" spans="8:9" x14ac:dyDescent="0.2">
      <c r="H14455" s="1"/>
      <c r="I14455" s="1"/>
    </row>
    <row r="14456" spans="8:9" x14ac:dyDescent="0.2">
      <c r="H14456" s="1"/>
      <c r="I14456" s="1"/>
    </row>
    <row r="14457" spans="8:9" x14ac:dyDescent="0.2">
      <c r="H14457" s="1"/>
      <c r="I14457" s="1"/>
    </row>
    <row r="14458" spans="8:9" x14ac:dyDescent="0.2">
      <c r="H14458" s="1"/>
      <c r="I14458" s="1"/>
    </row>
    <row r="14459" spans="8:9" x14ac:dyDescent="0.2">
      <c r="H14459" s="1"/>
      <c r="I14459" s="1"/>
    </row>
    <row r="14460" spans="8:9" x14ac:dyDescent="0.2">
      <c r="H14460" s="1"/>
      <c r="I14460" s="1"/>
    </row>
    <row r="14461" spans="8:9" x14ac:dyDescent="0.2">
      <c r="H14461" s="1"/>
      <c r="I14461" s="1"/>
    </row>
    <row r="14462" spans="8:9" x14ac:dyDescent="0.2">
      <c r="H14462" s="1"/>
      <c r="I14462" s="1"/>
    </row>
    <row r="14463" spans="8:9" x14ac:dyDescent="0.2">
      <c r="H14463" s="1"/>
      <c r="I14463" s="1"/>
    </row>
    <row r="14464" spans="8:9" x14ac:dyDescent="0.2">
      <c r="H14464" s="1"/>
      <c r="I14464" s="1"/>
    </row>
    <row r="14465" spans="8:9" x14ac:dyDescent="0.2">
      <c r="H14465" s="1"/>
      <c r="I14465" s="1"/>
    </row>
    <row r="14466" spans="8:9" x14ac:dyDescent="0.2">
      <c r="H14466" s="1"/>
      <c r="I14466" s="1"/>
    </row>
    <row r="14467" spans="8:9" x14ac:dyDescent="0.2">
      <c r="H14467" s="1"/>
      <c r="I14467" s="1"/>
    </row>
    <row r="14468" spans="8:9" x14ac:dyDescent="0.2">
      <c r="H14468" s="1"/>
      <c r="I14468" s="1"/>
    </row>
    <row r="14469" spans="8:9" x14ac:dyDescent="0.2">
      <c r="H14469" s="1"/>
      <c r="I14469" s="1"/>
    </row>
    <row r="14470" spans="8:9" x14ac:dyDescent="0.2">
      <c r="H14470" s="1"/>
      <c r="I14470" s="1"/>
    </row>
    <row r="14471" spans="8:9" x14ac:dyDescent="0.2">
      <c r="H14471" s="1"/>
      <c r="I14471" s="1"/>
    </row>
    <row r="14472" spans="8:9" x14ac:dyDescent="0.2">
      <c r="H14472" s="1"/>
      <c r="I14472" s="1"/>
    </row>
    <row r="14473" spans="8:9" x14ac:dyDescent="0.2">
      <c r="H14473" s="1"/>
      <c r="I14473" s="1"/>
    </row>
    <row r="14474" spans="8:9" x14ac:dyDescent="0.2">
      <c r="H14474" s="1"/>
      <c r="I14474" s="1"/>
    </row>
    <row r="14475" spans="8:9" x14ac:dyDescent="0.2">
      <c r="H14475" s="1"/>
      <c r="I14475" s="1"/>
    </row>
    <row r="14476" spans="8:9" x14ac:dyDescent="0.2">
      <c r="H14476" s="1"/>
      <c r="I14476" s="1"/>
    </row>
    <row r="14477" spans="8:9" x14ac:dyDescent="0.2">
      <c r="H14477" s="1"/>
      <c r="I14477" s="1"/>
    </row>
    <row r="14478" spans="8:9" x14ac:dyDescent="0.2">
      <c r="H14478" s="1"/>
      <c r="I14478" s="1"/>
    </row>
    <row r="14479" spans="8:9" x14ac:dyDescent="0.2">
      <c r="H14479" s="1"/>
      <c r="I14479" s="1"/>
    </row>
    <row r="14480" spans="8:9" x14ac:dyDescent="0.2">
      <c r="H14480" s="1"/>
      <c r="I14480" s="1"/>
    </row>
    <row r="14481" spans="8:9" x14ac:dyDescent="0.2">
      <c r="H14481" s="1"/>
      <c r="I14481" s="1"/>
    </row>
    <row r="14482" spans="8:9" x14ac:dyDescent="0.2">
      <c r="H14482" s="1"/>
      <c r="I14482" s="1"/>
    </row>
    <row r="14483" spans="8:9" x14ac:dyDescent="0.2">
      <c r="H14483" s="1"/>
      <c r="I14483" s="1"/>
    </row>
    <row r="14484" spans="8:9" x14ac:dyDescent="0.2">
      <c r="H14484" s="1"/>
      <c r="I14484" s="1"/>
    </row>
    <row r="14485" spans="8:9" x14ac:dyDescent="0.2">
      <c r="H14485" s="1"/>
      <c r="I14485" s="1"/>
    </row>
    <row r="14486" spans="8:9" x14ac:dyDescent="0.2">
      <c r="H14486" s="1"/>
      <c r="I14486" s="1"/>
    </row>
    <row r="14487" spans="8:9" x14ac:dyDescent="0.2">
      <c r="H14487" s="1"/>
      <c r="I14487" s="1"/>
    </row>
    <row r="14488" spans="8:9" x14ac:dyDescent="0.2">
      <c r="H14488" s="1"/>
      <c r="I14488" s="1"/>
    </row>
    <row r="14489" spans="8:9" x14ac:dyDescent="0.2">
      <c r="H14489" s="1"/>
      <c r="I14489" s="1"/>
    </row>
    <row r="14490" spans="8:9" x14ac:dyDescent="0.2">
      <c r="H14490" s="1"/>
      <c r="I14490" s="1"/>
    </row>
    <row r="14491" spans="8:9" x14ac:dyDescent="0.2">
      <c r="H14491" s="1"/>
      <c r="I14491" s="1"/>
    </row>
    <row r="14492" spans="8:9" x14ac:dyDescent="0.2">
      <c r="H14492" s="1"/>
      <c r="I14492" s="1"/>
    </row>
    <row r="14493" spans="8:9" x14ac:dyDescent="0.2">
      <c r="H14493" s="1"/>
      <c r="I14493" s="1"/>
    </row>
    <row r="14494" spans="8:9" x14ac:dyDescent="0.2">
      <c r="H14494" s="1"/>
      <c r="I14494" s="1"/>
    </row>
    <row r="14495" spans="8:9" x14ac:dyDescent="0.2">
      <c r="H14495" s="1"/>
      <c r="I14495" s="1"/>
    </row>
    <row r="14496" spans="8:9" x14ac:dyDescent="0.2">
      <c r="H14496" s="1"/>
      <c r="I14496" s="1"/>
    </row>
    <row r="14497" spans="8:9" x14ac:dyDescent="0.2">
      <c r="H14497" s="1"/>
      <c r="I14497" s="1"/>
    </row>
    <row r="14498" spans="8:9" x14ac:dyDescent="0.2">
      <c r="H14498" s="1"/>
      <c r="I14498" s="1"/>
    </row>
    <row r="14499" spans="8:9" x14ac:dyDescent="0.2">
      <c r="H14499" s="1"/>
      <c r="I14499" s="1"/>
    </row>
    <row r="14500" spans="8:9" x14ac:dyDescent="0.2">
      <c r="H14500" s="1"/>
      <c r="I14500" s="1"/>
    </row>
    <row r="14501" spans="8:9" x14ac:dyDescent="0.2">
      <c r="H14501" s="1"/>
      <c r="I14501" s="1"/>
    </row>
    <row r="14502" spans="8:9" x14ac:dyDescent="0.2">
      <c r="H14502" s="1"/>
      <c r="I14502" s="1"/>
    </row>
    <row r="14503" spans="8:9" x14ac:dyDescent="0.2">
      <c r="H14503" s="1"/>
      <c r="I14503" s="1"/>
    </row>
    <row r="14504" spans="8:9" x14ac:dyDescent="0.2">
      <c r="H14504" s="1"/>
      <c r="I14504" s="1"/>
    </row>
    <row r="14505" spans="8:9" x14ac:dyDescent="0.2">
      <c r="H14505" s="1"/>
      <c r="I14505" s="1"/>
    </row>
    <row r="14506" spans="8:9" x14ac:dyDescent="0.2">
      <c r="H14506" s="1"/>
      <c r="I14506" s="1"/>
    </row>
    <row r="14507" spans="8:9" x14ac:dyDescent="0.2">
      <c r="H14507" s="1"/>
      <c r="I14507" s="1"/>
    </row>
    <row r="14508" spans="8:9" x14ac:dyDescent="0.2">
      <c r="H14508" s="1"/>
      <c r="I14508" s="1"/>
    </row>
    <row r="14509" spans="8:9" x14ac:dyDescent="0.2">
      <c r="H14509" s="1"/>
      <c r="I14509" s="1"/>
    </row>
    <row r="14510" spans="8:9" x14ac:dyDescent="0.2">
      <c r="H14510" s="1"/>
      <c r="I14510" s="1"/>
    </row>
    <row r="14511" spans="8:9" x14ac:dyDescent="0.2">
      <c r="H14511" s="1"/>
      <c r="I14511" s="1"/>
    </row>
    <row r="14512" spans="8:9" x14ac:dyDescent="0.2">
      <c r="H14512" s="1"/>
      <c r="I14512" s="1"/>
    </row>
    <row r="14513" spans="8:9" x14ac:dyDescent="0.2">
      <c r="H14513" s="1"/>
      <c r="I14513" s="1"/>
    </row>
    <row r="14514" spans="8:9" x14ac:dyDescent="0.2">
      <c r="H14514" s="1"/>
      <c r="I14514" s="1"/>
    </row>
    <row r="14515" spans="8:9" x14ac:dyDescent="0.2">
      <c r="H14515" s="1"/>
      <c r="I14515" s="1"/>
    </row>
    <row r="14516" spans="8:9" x14ac:dyDescent="0.2">
      <c r="H14516" s="1"/>
      <c r="I14516" s="1"/>
    </row>
    <row r="14517" spans="8:9" x14ac:dyDescent="0.2">
      <c r="H14517" s="1"/>
      <c r="I14517" s="1"/>
    </row>
    <row r="14518" spans="8:9" x14ac:dyDescent="0.2">
      <c r="H14518" s="1"/>
      <c r="I14518" s="1"/>
    </row>
    <row r="14519" spans="8:9" x14ac:dyDescent="0.2">
      <c r="H14519" s="1"/>
      <c r="I14519" s="1"/>
    </row>
    <row r="14520" spans="8:9" x14ac:dyDescent="0.2">
      <c r="H14520" s="1"/>
      <c r="I14520" s="1"/>
    </row>
    <row r="14521" spans="8:9" x14ac:dyDescent="0.2">
      <c r="H14521" s="1"/>
      <c r="I14521" s="1"/>
    </row>
    <row r="14522" spans="8:9" x14ac:dyDescent="0.2">
      <c r="H14522" s="1"/>
      <c r="I14522" s="1"/>
    </row>
    <row r="14523" spans="8:9" x14ac:dyDescent="0.2">
      <c r="H14523" s="1"/>
      <c r="I14523" s="1"/>
    </row>
    <row r="14524" spans="8:9" x14ac:dyDescent="0.2">
      <c r="H14524" s="1"/>
      <c r="I14524" s="1"/>
    </row>
    <row r="14525" spans="8:9" x14ac:dyDescent="0.2">
      <c r="H14525" s="1"/>
      <c r="I14525" s="1"/>
    </row>
    <row r="14526" spans="8:9" x14ac:dyDescent="0.2">
      <c r="H14526" s="1"/>
      <c r="I14526" s="1"/>
    </row>
    <row r="14527" spans="8:9" x14ac:dyDescent="0.2">
      <c r="H14527" s="1"/>
      <c r="I14527" s="1"/>
    </row>
    <row r="14528" spans="8:9" x14ac:dyDescent="0.2">
      <c r="H14528" s="1"/>
      <c r="I14528" s="1"/>
    </row>
    <row r="14529" spans="8:9" x14ac:dyDescent="0.2">
      <c r="H14529" s="1"/>
      <c r="I14529" s="1"/>
    </row>
    <row r="14530" spans="8:9" x14ac:dyDescent="0.2">
      <c r="H14530" s="1"/>
      <c r="I14530" s="1"/>
    </row>
    <row r="14531" spans="8:9" x14ac:dyDescent="0.2">
      <c r="H14531" s="1"/>
      <c r="I14531" s="1"/>
    </row>
    <row r="14532" spans="8:9" x14ac:dyDescent="0.2">
      <c r="H14532" s="1"/>
      <c r="I14532" s="1"/>
    </row>
    <row r="14533" spans="8:9" x14ac:dyDescent="0.2">
      <c r="H14533" s="1"/>
      <c r="I14533" s="1"/>
    </row>
    <row r="14534" spans="8:9" x14ac:dyDescent="0.2">
      <c r="H14534" s="1"/>
      <c r="I14534" s="1"/>
    </row>
    <row r="14535" spans="8:9" x14ac:dyDescent="0.2">
      <c r="H14535" s="1"/>
      <c r="I14535" s="1"/>
    </row>
    <row r="14536" spans="8:9" x14ac:dyDescent="0.2">
      <c r="H14536" s="1"/>
      <c r="I14536" s="1"/>
    </row>
    <row r="14537" spans="8:9" x14ac:dyDescent="0.2">
      <c r="H14537" s="1"/>
      <c r="I14537" s="1"/>
    </row>
    <row r="14538" spans="8:9" x14ac:dyDescent="0.2">
      <c r="H14538" s="1"/>
      <c r="I14538" s="1"/>
    </row>
    <row r="14539" spans="8:9" x14ac:dyDescent="0.2">
      <c r="H14539" s="1"/>
      <c r="I14539" s="1"/>
    </row>
    <row r="14540" spans="8:9" x14ac:dyDescent="0.2">
      <c r="H14540" s="1"/>
      <c r="I14540" s="1"/>
    </row>
    <row r="14541" spans="8:9" x14ac:dyDescent="0.2">
      <c r="H14541" s="1"/>
      <c r="I14541" s="1"/>
    </row>
    <row r="14542" spans="8:9" x14ac:dyDescent="0.2">
      <c r="H14542" s="1"/>
      <c r="I14542" s="1"/>
    </row>
    <row r="14543" spans="8:9" x14ac:dyDescent="0.2">
      <c r="H14543" s="1"/>
      <c r="I14543" s="1"/>
    </row>
    <row r="14544" spans="8:9" x14ac:dyDescent="0.2">
      <c r="H14544" s="1"/>
      <c r="I14544" s="1"/>
    </row>
    <row r="14545" spans="8:9" x14ac:dyDescent="0.2">
      <c r="H14545" s="1"/>
      <c r="I14545" s="1"/>
    </row>
    <row r="14546" spans="8:9" x14ac:dyDescent="0.2">
      <c r="H14546" s="1"/>
      <c r="I14546" s="1"/>
    </row>
    <row r="14547" spans="8:9" x14ac:dyDescent="0.2">
      <c r="H14547" s="1"/>
      <c r="I14547" s="1"/>
    </row>
    <row r="14548" spans="8:9" x14ac:dyDescent="0.2">
      <c r="H14548" s="1"/>
      <c r="I14548" s="1"/>
    </row>
    <row r="14549" spans="8:9" x14ac:dyDescent="0.2">
      <c r="H14549" s="1"/>
      <c r="I14549" s="1"/>
    </row>
    <row r="14550" spans="8:9" x14ac:dyDescent="0.2">
      <c r="H14550" s="1"/>
      <c r="I14550" s="1"/>
    </row>
    <row r="14551" spans="8:9" x14ac:dyDescent="0.2">
      <c r="H14551" s="1"/>
      <c r="I14551" s="1"/>
    </row>
    <row r="14552" spans="8:9" x14ac:dyDescent="0.2">
      <c r="H14552" s="1"/>
      <c r="I14552" s="1"/>
    </row>
    <row r="14553" spans="8:9" x14ac:dyDescent="0.2">
      <c r="H14553" s="1"/>
      <c r="I14553" s="1"/>
    </row>
    <row r="14554" spans="8:9" x14ac:dyDescent="0.2">
      <c r="H14554" s="1"/>
      <c r="I14554" s="1"/>
    </row>
    <row r="14555" spans="8:9" x14ac:dyDescent="0.2">
      <c r="H14555" s="1"/>
      <c r="I14555" s="1"/>
    </row>
    <row r="14556" spans="8:9" x14ac:dyDescent="0.2">
      <c r="H14556" s="1"/>
      <c r="I14556" s="1"/>
    </row>
    <row r="14557" spans="8:9" x14ac:dyDescent="0.2">
      <c r="H14557" s="1"/>
      <c r="I14557" s="1"/>
    </row>
    <row r="14558" spans="8:9" x14ac:dyDescent="0.2">
      <c r="H14558" s="1"/>
      <c r="I14558" s="1"/>
    </row>
    <row r="14559" spans="8:9" x14ac:dyDescent="0.2">
      <c r="H14559" s="1"/>
      <c r="I14559" s="1"/>
    </row>
    <row r="14560" spans="8:9" x14ac:dyDescent="0.2">
      <c r="H14560" s="1"/>
      <c r="I14560" s="1"/>
    </row>
    <row r="14561" spans="8:9" x14ac:dyDescent="0.2">
      <c r="H14561" s="1"/>
      <c r="I14561" s="1"/>
    </row>
    <row r="14562" spans="8:9" x14ac:dyDescent="0.2">
      <c r="H14562" s="1"/>
      <c r="I14562" s="1"/>
    </row>
    <row r="14563" spans="8:9" x14ac:dyDescent="0.2">
      <c r="H14563" s="1"/>
      <c r="I14563" s="1"/>
    </row>
    <row r="14564" spans="8:9" x14ac:dyDescent="0.2">
      <c r="H14564" s="1"/>
      <c r="I14564" s="1"/>
    </row>
    <row r="14565" spans="8:9" x14ac:dyDescent="0.2">
      <c r="H14565" s="1"/>
      <c r="I14565" s="1"/>
    </row>
    <row r="14566" spans="8:9" x14ac:dyDescent="0.2">
      <c r="H14566" s="1"/>
      <c r="I14566" s="1"/>
    </row>
    <row r="14567" spans="8:9" x14ac:dyDescent="0.2">
      <c r="H14567" s="1"/>
      <c r="I14567" s="1"/>
    </row>
    <row r="14568" spans="8:9" x14ac:dyDescent="0.2">
      <c r="H14568" s="1"/>
      <c r="I14568" s="1"/>
    </row>
    <row r="14569" spans="8:9" x14ac:dyDescent="0.2">
      <c r="H14569" s="1"/>
      <c r="I14569" s="1"/>
    </row>
    <row r="14570" spans="8:9" x14ac:dyDescent="0.2">
      <c r="H14570" s="1"/>
      <c r="I14570" s="1"/>
    </row>
    <row r="14571" spans="8:9" x14ac:dyDescent="0.2">
      <c r="H14571" s="1"/>
      <c r="I14571" s="1"/>
    </row>
    <row r="14572" spans="8:9" x14ac:dyDescent="0.2">
      <c r="H14572" s="1"/>
      <c r="I14572" s="1"/>
    </row>
    <row r="14573" spans="8:9" x14ac:dyDescent="0.2">
      <c r="H14573" s="1"/>
      <c r="I14573" s="1"/>
    </row>
    <row r="14574" spans="8:9" x14ac:dyDescent="0.2">
      <c r="H14574" s="1"/>
      <c r="I14574" s="1"/>
    </row>
    <row r="14575" spans="8:9" x14ac:dyDescent="0.2">
      <c r="H14575" s="1"/>
      <c r="I14575" s="1"/>
    </row>
    <row r="14576" spans="8:9" x14ac:dyDescent="0.2">
      <c r="H14576" s="1"/>
      <c r="I14576" s="1"/>
    </row>
    <row r="14577" spans="8:9" x14ac:dyDescent="0.2">
      <c r="H14577" s="1"/>
      <c r="I14577" s="1"/>
    </row>
    <row r="14578" spans="8:9" x14ac:dyDescent="0.2">
      <c r="H14578" s="1"/>
      <c r="I14578" s="1"/>
    </row>
    <row r="14579" spans="8:9" x14ac:dyDescent="0.2">
      <c r="H14579" s="1"/>
      <c r="I14579" s="1"/>
    </row>
    <row r="14580" spans="8:9" x14ac:dyDescent="0.2">
      <c r="H14580" s="1"/>
      <c r="I14580" s="1"/>
    </row>
    <row r="14581" spans="8:9" x14ac:dyDescent="0.2">
      <c r="H14581" s="1"/>
      <c r="I14581" s="1"/>
    </row>
    <row r="14582" spans="8:9" x14ac:dyDescent="0.2">
      <c r="H14582" s="1"/>
      <c r="I14582" s="1"/>
    </row>
    <row r="14583" spans="8:9" x14ac:dyDescent="0.2">
      <c r="H14583" s="1"/>
      <c r="I14583" s="1"/>
    </row>
    <row r="14584" spans="8:9" x14ac:dyDescent="0.2">
      <c r="H14584" s="1"/>
      <c r="I14584" s="1"/>
    </row>
    <row r="14585" spans="8:9" x14ac:dyDescent="0.2">
      <c r="H14585" s="1"/>
      <c r="I14585" s="1"/>
    </row>
    <row r="14586" spans="8:9" x14ac:dyDescent="0.2">
      <c r="H14586" s="1"/>
      <c r="I14586" s="1"/>
    </row>
    <row r="14587" spans="8:9" x14ac:dyDescent="0.2">
      <c r="H14587" s="1"/>
      <c r="I14587" s="1"/>
    </row>
    <row r="14588" spans="8:9" x14ac:dyDescent="0.2">
      <c r="H14588" s="1"/>
      <c r="I14588" s="1"/>
    </row>
    <row r="14589" spans="8:9" x14ac:dyDescent="0.2">
      <c r="H14589" s="1"/>
      <c r="I14589" s="1"/>
    </row>
    <row r="14590" spans="8:9" x14ac:dyDescent="0.2">
      <c r="H14590" s="1"/>
      <c r="I14590" s="1"/>
    </row>
    <row r="14591" spans="8:9" x14ac:dyDescent="0.2">
      <c r="H14591" s="1"/>
      <c r="I14591" s="1"/>
    </row>
    <row r="14592" spans="8:9" x14ac:dyDescent="0.2">
      <c r="H14592" s="1"/>
      <c r="I14592" s="1"/>
    </row>
    <row r="14593" spans="8:9" x14ac:dyDescent="0.2">
      <c r="H14593" s="1"/>
      <c r="I14593" s="1"/>
    </row>
    <row r="14594" spans="8:9" x14ac:dyDescent="0.2">
      <c r="H14594" s="1"/>
      <c r="I14594" s="1"/>
    </row>
    <row r="14595" spans="8:9" x14ac:dyDescent="0.2">
      <c r="H14595" s="1"/>
      <c r="I14595" s="1"/>
    </row>
    <row r="14596" spans="8:9" x14ac:dyDescent="0.2">
      <c r="H14596" s="1"/>
      <c r="I14596" s="1"/>
    </row>
    <row r="14597" spans="8:9" x14ac:dyDescent="0.2">
      <c r="H14597" s="1"/>
      <c r="I14597" s="1"/>
    </row>
    <row r="14598" spans="8:9" x14ac:dyDescent="0.2">
      <c r="H14598" s="1"/>
      <c r="I14598" s="1"/>
    </row>
    <row r="14599" spans="8:9" x14ac:dyDescent="0.2">
      <c r="H14599" s="1"/>
      <c r="I14599" s="1"/>
    </row>
    <row r="14600" spans="8:9" x14ac:dyDescent="0.2">
      <c r="H14600" s="1"/>
      <c r="I14600" s="1"/>
    </row>
    <row r="14601" spans="8:9" x14ac:dyDescent="0.2">
      <c r="H14601" s="1"/>
      <c r="I14601" s="1"/>
    </row>
    <row r="14602" spans="8:9" x14ac:dyDescent="0.2">
      <c r="H14602" s="1"/>
      <c r="I14602" s="1"/>
    </row>
    <row r="14603" spans="8:9" x14ac:dyDescent="0.2">
      <c r="H14603" s="1"/>
      <c r="I14603" s="1"/>
    </row>
    <row r="14604" spans="8:9" x14ac:dyDescent="0.2">
      <c r="H14604" s="1"/>
      <c r="I14604" s="1"/>
    </row>
    <row r="14605" spans="8:9" x14ac:dyDescent="0.2">
      <c r="H14605" s="1"/>
      <c r="I14605" s="1"/>
    </row>
    <row r="14606" spans="8:9" x14ac:dyDescent="0.2">
      <c r="H14606" s="1"/>
      <c r="I14606" s="1"/>
    </row>
    <row r="14607" spans="8:9" x14ac:dyDescent="0.2">
      <c r="H14607" s="1"/>
      <c r="I14607" s="1"/>
    </row>
    <row r="14608" spans="8:9" x14ac:dyDescent="0.2">
      <c r="H14608" s="1"/>
      <c r="I14608" s="1"/>
    </row>
    <row r="14609" spans="8:9" x14ac:dyDescent="0.2">
      <c r="H14609" s="1"/>
      <c r="I14609" s="1"/>
    </row>
    <row r="14610" spans="8:9" x14ac:dyDescent="0.2">
      <c r="H14610" s="1"/>
      <c r="I14610" s="1"/>
    </row>
    <row r="14611" spans="8:9" x14ac:dyDescent="0.2">
      <c r="H14611" s="1"/>
      <c r="I14611" s="1"/>
    </row>
    <row r="14612" spans="8:9" x14ac:dyDescent="0.2">
      <c r="H14612" s="1"/>
      <c r="I14612" s="1"/>
    </row>
    <row r="14613" spans="8:9" x14ac:dyDescent="0.2">
      <c r="H14613" s="1"/>
      <c r="I14613" s="1"/>
    </row>
    <row r="14614" spans="8:9" x14ac:dyDescent="0.2">
      <c r="H14614" s="1"/>
      <c r="I14614" s="1"/>
    </row>
    <row r="14615" spans="8:9" x14ac:dyDescent="0.2">
      <c r="H14615" s="1"/>
      <c r="I14615" s="1"/>
    </row>
    <row r="14616" spans="8:9" x14ac:dyDescent="0.2">
      <c r="H14616" s="1"/>
      <c r="I14616" s="1"/>
    </row>
    <row r="14617" spans="8:9" x14ac:dyDescent="0.2">
      <c r="H14617" s="1"/>
      <c r="I14617" s="1"/>
    </row>
    <row r="14618" spans="8:9" x14ac:dyDescent="0.2">
      <c r="H14618" s="1"/>
      <c r="I14618" s="1"/>
    </row>
    <row r="14619" spans="8:9" x14ac:dyDescent="0.2">
      <c r="H14619" s="1"/>
      <c r="I14619" s="1"/>
    </row>
    <row r="14620" spans="8:9" x14ac:dyDescent="0.2">
      <c r="H14620" s="1"/>
      <c r="I14620" s="1"/>
    </row>
    <row r="14621" spans="8:9" x14ac:dyDescent="0.2">
      <c r="H14621" s="1"/>
      <c r="I14621" s="1"/>
    </row>
    <row r="14622" spans="8:9" x14ac:dyDescent="0.2">
      <c r="H14622" s="1"/>
      <c r="I14622" s="1"/>
    </row>
    <row r="14623" spans="8:9" x14ac:dyDescent="0.2">
      <c r="H14623" s="1"/>
      <c r="I14623" s="1"/>
    </row>
    <row r="14624" spans="8:9" x14ac:dyDescent="0.2">
      <c r="H14624" s="1"/>
      <c r="I14624" s="1"/>
    </row>
    <row r="14625" spans="8:9" x14ac:dyDescent="0.2">
      <c r="H14625" s="1"/>
      <c r="I14625" s="1"/>
    </row>
    <row r="14626" spans="8:9" x14ac:dyDescent="0.2">
      <c r="H14626" s="1"/>
      <c r="I14626" s="1"/>
    </row>
    <row r="14627" spans="8:9" x14ac:dyDescent="0.2">
      <c r="H14627" s="1"/>
      <c r="I14627" s="1"/>
    </row>
    <row r="14628" spans="8:9" x14ac:dyDescent="0.2">
      <c r="H14628" s="1"/>
      <c r="I14628" s="1"/>
    </row>
    <row r="14629" spans="8:9" x14ac:dyDescent="0.2">
      <c r="H14629" s="1"/>
      <c r="I14629" s="1"/>
    </row>
    <row r="14630" spans="8:9" x14ac:dyDescent="0.2">
      <c r="H14630" s="1"/>
      <c r="I14630" s="1"/>
    </row>
    <row r="14631" spans="8:9" x14ac:dyDescent="0.2">
      <c r="H14631" s="1"/>
      <c r="I14631" s="1"/>
    </row>
    <row r="14632" spans="8:9" x14ac:dyDescent="0.2">
      <c r="H14632" s="1"/>
      <c r="I14632" s="1"/>
    </row>
    <row r="14633" spans="8:9" x14ac:dyDescent="0.2">
      <c r="H14633" s="1"/>
      <c r="I14633" s="1"/>
    </row>
    <row r="14634" spans="8:9" x14ac:dyDescent="0.2">
      <c r="H14634" s="1"/>
      <c r="I14634" s="1"/>
    </row>
    <row r="14635" spans="8:9" x14ac:dyDescent="0.2">
      <c r="H14635" s="1"/>
      <c r="I14635" s="1"/>
    </row>
    <row r="14636" spans="8:9" x14ac:dyDescent="0.2">
      <c r="H14636" s="1"/>
      <c r="I14636" s="1"/>
    </row>
    <row r="14637" spans="8:9" x14ac:dyDescent="0.2">
      <c r="H14637" s="1"/>
      <c r="I14637" s="1"/>
    </row>
    <row r="14638" spans="8:9" x14ac:dyDescent="0.2">
      <c r="H14638" s="1"/>
      <c r="I14638" s="1"/>
    </row>
    <row r="14639" spans="8:9" x14ac:dyDescent="0.2">
      <c r="H14639" s="1"/>
      <c r="I14639" s="1"/>
    </row>
    <row r="14640" spans="8:9" x14ac:dyDescent="0.2">
      <c r="H14640" s="1"/>
      <c r="I14640" s="1"/>
    </row>
    <row r="14641" spans="8:9" x14ac:dyDescent="0.2">
      <c r="H14641" s="1"/>
      <c r="I14641" s="1"/>
    </row>
    <row r="14642" spans="8:9" x14ac:dyDescent="0.2">
      <c r="H14642" s="1"/>
      <c r="I14642" s="1"/>
    </row>
    <row r="14643" spans="8:9" x14ac:dyDescent="0.2">
      <c r="H14643" s="1"/>
      <c r="I14643" s="1"/>
    </row>
    <row r="14644" spans="8:9" x14ac:dyDescent="0.2">
      <c r="H14644" s="1"/>
      <c r="I14644" s="1"/>
    </row>
    <row r="14645" spans="8:9" x14ac:dyDescent="0.2">
      <c r="H14645" s="1"/>
      <c r="I14645" s="1"/>
    </row>
    <row r="14646" spans="8:9" x14ac:dyDescent="0.2">
      <c r="H14646" s="1"/>
      <c r="I14646" s="1"/>
    </row>
    <row r="14647" spans="8:9" x14ac:dyDescent="0.2">
      <c r="H14647" s="1"/>
      <c r="I14647" s="1"/>
    </row>
    <row r="14648" spans="8:9" x14ac:dyDescent="0.2">
      <c r="H14648" s="1"/>
      <c r="I14648" s="1"/>
    </row>
    <row r="14649" spans="8:9" x14ac:dyDescent="0.2">
      <c r="H14649" s="1"/>
      <c r="I14649" s="1"/>
    </row>
    <row r="14650" spans="8:9" x14ac:dyDescent="0.2">
      <c r="H14650" s="1"/>
      <c r="I14650" s="1"/>
    </row>
    <row r="14651" spans="8:9" x14ac:dyDescent="0.2">
      <c r="H14651" s="1"/>
      <c r="I14651" s="1"/>
    </row>
    <row r="14652" spans="8:9" x14ac:dyDescent="0.2">
      <c r="H14652" s="1"/>
      <c r="I14652" s="1"/>
    </row>
    <row r="14653" spans="8:9" x14ac:dyDescent="0.2">
      <c r="H14653" s="1"/>
      <c r="I14653" s="1"/>
    </row>
    <row r="14654" spans="8:9" x14ac:dyDescent="0.2">
      <c r="H14654" s="1"/>
      <c r="I14654" s="1"/>
    </row>
    <row r="14655" spans="8:9" x14ac:dyDescent="0.2">
      <c r="H14655" s="1"/>
      <c r="I14655" s="1"/>
    </row>
    <row r="14656" spans="8:9" x14ac:dyDescent="0.2">
      <c r="H14656" s="1"/>
      <c r="I14656" s="1"/>
    </row>
    <row r="14657" spans="8:9" x14ac:dyDescent="0.2">
      <c r="H14657" s="1"/>
      <c r="I14657" s="1"/>
    </row>
    <row r="14658" spans="8:9" x14ac:dyDescent="0.2">
      <c r="H14658" s="1"/>
      <c r="I14658" s="1"/>
    </row>
    <row r="14659" spans="8:9" x14ac:dyDescent="0.2">
      <c r="H14659" s="1"/>
      <c r="I14659" s="1"/>
    </row>
    <row r="14660" spans="8:9" x14ac:dyDescent="0.2">
      <c r="H14660" s="1"/>
      <c r="I14660" s="1"/>
    </row>
    <row r="14661" spans="8:9" x14ac:dyDescent="0.2">
      <c r="H14661" s="1"/>
      <c r="I14661" s="1"/>
    </row>
    <row r="14662" spans="8:9" x14ac:dyDescent="0.2">
      <c r="H14662" s="1"/>
      <c r="I14662" s="1"/>
    </row>
    <row r="14663" spans="8:9" x14ac:dyDescent="0.2">
      <c r="H14663" s="1"/>
      <c r="I14663" s="1"/>
    </row>
    <row r="14664" spans="8:9" x14ac:dyDescent="0.2">
      <c r="H14664" s="1"/>
      <c r="I14664" s="1"/>
    </row>
    <row r="14665" spans="8:9" x14ac:dyDescent="0.2">
      <c r="H14665" s="1"/>
      <c r="I14665" s="1"/>
    </row>
    <row r="14666" spans="8:9" x14ac:dyDescent="0.2">
      <c r="H14666" s="1"/>
      <c r="I14666" s="1"/>
    </row>
    <row r="14667" spans="8:9" x14ac:dyDescent="0.2">
      <c r="H14667" s="1"/>
      <c r="I14667" s="1"/>
    </row>
    <row r="14668" spans="8:9" x14ac:dyDescent="0.2">
      <c r="H14668" s="1"/>
      <c r="I14668" s="1"/>
    </row>
    <row r="14669" spans="8:9" x14ac:dyDescent="0.2">
      <c r="H14669" s="1"/>
      <c r="I14669" s="1"/>
    </row>
    <row r="14670" spans="8:9" x14ac:dyDescent="0.2">
      <c r="H14670" s="1"/>
      <c r="I14670" s="1"/>
    </row>
    <row r="14671" spans="8:9" x14ac:dyDescent="0.2">
      <c r="H14671" s="1"/>
      <c r="I14671" s="1"/>
    </row>
    <row r="14672" spans="8:9" x14ac:dyDescent="0.2">
      <c r="H14672" s="1"/>
      <c r="I14672" s="1"/>
    </row>
    <row r="14673" spans="8:9" x14ac:dyDescent="0.2">
      <c r="H14673" s="1"/>
      <c r="I14673" s="1"/>
    </row>
    <row r="14674" spans="8:9" x14ac:dyDescent="0.2">
      <c r="H14674" s="1"/>
      <c r="I14674" s="1"/>
    </row>
    <row r="14675" spans="8:9" x14ac:dyDescent="0.2">
      <c r="H14675" s="1"/>
      <c r="I14675" s="1"/>
    </row>
    <row r="14676" spans="8:9" x14ac:dyDescent="0.2">
      <c r="H14676" s="1"/>
      <c r="I14676" s="1"/>
    </row>
    <row r="14677" spans="8:9" x14ac:dyDescent="0.2">
      <c r="H14677" s="1"/>
      <c r="I14677" s="1"/>
    </row>
    <row r="14678" spans="8:9" x14ac:dyDescent="0.2">
      <c r="H14678" s="1"/>
      <c r="I14678" s="1"/>
    </row>
    <row r="14679" spans="8:9" x14ac:dyDescent="0.2">
      <c r="H14679" s="1"/>
      <c r="I14679" s="1"/>
    </row>
    <row r="14680" spans="8:9" x14ac:dyDescent="0.2">
      <c r="H14680" s="1"/>
      <c r="I14680" s="1"/>
    </row>
    <row r="14681" spans="8:9" x14ac:dyDescent="0.2">
      <c r="H14681" s="1"/>
      <c r="I14681" s="1"/>
    </row>
    <row r="14682" spans="8:9" x14ac:dyDescent="0.2">
      <c r="H14682" s="1"/>
      <c r="I14682" s="1"/>
    </row>
    <row r="14683" spans="8:9" x14ac:dyDescent="0.2">
      <c r="H14683" s="1"/>
      <c r="I14683" s="1"/>
    </row>
    <row r="14684" spans="8:9" x14ac:dyDescent="0.2">
      <c r="H14684" s="1"/>
      <c r="I14684" s="1"/>
    </row>
    <row r="14685" spans="8:9" x14ac:dyDescent="0.2">
      <c r="H14685" s="1"/>
      <c r="I14685" s="1"/>
    </row>
    <row r="14686" spans="8:9" x14ac:dyDescent="0.2">
      <c r="H14686" s="1"/>
      <c r="I14686" s="1"/>
    </row>
    <row r="14687" spans="8:9" x14ac:dyDescent="0.2">
      <c r="H14687" s="1"/>
      <c r="I14687" s="1"/>
    </row>
    <row r="14688" spans="8:9" x14ac:dyDescent="0.2">
      <c r="H14688" s="1"/>
      <c r="I14688" s="1"/>
    </row>
    <row r="14689" spans="8:9" x14ac:dyDescent="0.2">
      <c r="H14689" s="1"/>
      <c r="I14689" s="1"/>
    </row>
    <row r="14690" spans="8:9" x14ac:dyDescent="0.2">
      <c r="H14690" s="1"/>
      <c r="I14690" s="1"/>
    </row>
    <row r="14691" spans="8:9" x14ac:dyDescent="0.2">
      <c r="H14691" s="1"/>
      <c r="I14691" s="1"/>
    </row>
    <row r="14692" spans="8:9" x14ac:dyDescent="0.2">
      <c r="H14692" s="1"/>
      <c r="I14692" s="1"/>
    </row>
    <row r="14693" spans="8:9" x14ac:dyDescent="0.2">
      <c r="H14693" s="1"/>
      <c r="I14693" s="1"/>
    </row>
    <row r="14694" spans="8:9" x14ac:dyDescent="0.2">
      <c r="H14694" s="1"/>
      <c r="I14694" s="1"/>
    </row>
    <row r="14695" spans="8:9" x14ac:dyDescent="0.2">
      <c r="H14695" s="1"/>
      <c r="I14695" s="1"/>
    </row>
    <row r="14696" spans="8:9" x14ac:dyDescent="0.2">
      <c r="H14696" s="1"/>
      <c r="I14696" s="1"/>
    </row>
    <row r="14697" spans="8:9" x14ac:dyDescent="0.2">
      <c r="H14697" s="1"/>
      <c r="I14697" s="1"/>
    </row>
    <row r="14698" spans="8:9" x14ac:dyDescent="0.2">
      <c r="H14698" s="1"/>
      <c r="I14698" s="1"/>
    </row>
    <row r="14699" spans="8:9" x14ac:dyDescent="0.2">
      <c r="H14699" s="1"/>
      <c r="I14699" s="1"/>
    </row>
    <row r="14700" spans="8:9" x14ac:dyDescent="0.2">
      <c r="H14700" s="1"/>
      <c r="I14700" s="1"/>
    </row>
    <row r="14701" spans="8:9" x14ac:dyDescent="0.2">
      <c r="H14701" s="1"/>
      <c r="I14701" s="1"/>
    </row>
    <row r="14702" spans="8:9" x14ac:dyDescent="0.2">
      <c r="H14702" s="1"/>
      <c r="I14702" s="1"/>
    </row>
    <row r="14703" spans="8:9" x14ac:dyDescent="0.2">
      <c r="H14703" s="1"/>
      <c r="I14703" s="1"/>
    </row>
    <row r="14704" spans="8:9" x14ac:dyDescent="0.2">
      <c r="H14704" s="1"/>
      <c r="I14704" s="1"/>
    </row>
    <row r="14705" spans="8:9" x14ac:dyDescent="0.2">
      <c r="H14705" s="1"/>
      <c r="I14705" s="1"/>
    </row>
    <row r="14706" spans="8:9" x14ac:dyDescent="0.2">
      <c r="H14706" s="1"/>
      <c r="I14706" s="1"/>
    </row>
    <row r="14707" spans="8:9" x14ac:dyDescent="0.2">
      <c r="H14707" s="1"/>
      <c r="I14707" s="1"/>
    </row>
    <row r="14708" spans="8:9" x14ac:dyDescent="0.2">
      <c r="H14708" s="1"/>
      <c r="I14708" s="1"/>
    </row>
    <row r="14709" spans="8:9" x14ac:dyDescent="0.2">
      <c r="H14709" s="1"/>
      <c r="I14709" s="1"/>
    </row>
    <row r="14710" spans="8:9" x14ac:dyDescent="0.2">
      <c r="H14710" s="1"/>
      <c r="I14710" s="1"/>
    </row>
    <row r="14711" spans="8:9" x14ac:dyDescent="0.2">
      <c r="H14711" s="1"/>
      <c r="I14711" s="1"/>
    </row>
    <row r="14712" spans="8:9" x14ac:dyDescent="0.2">
      <c r="H14712" s="1"/>
      <c r="I14712" s="1"/>
    </row>
    <row r="14713" spans="8:9" x14ac:dyDescent="0.2">
      <c r="H14713" s="1"/>
      <c r="I14713" s="1"/>
    </row>
    <row r="14714" spans="8:9" x14ac:dyDescent="0.2">
      <c r="H14714" s="1"/>
      <c r="I14714" s="1"/>
    </row>
    <row r="14715" spans="8:9" x14ac:dyDescent="0.2">
      <c r="H14715" s="1"/>
      <c r="I14715" s="1"/>
    </row>
    <row r="14716" spans="8:9" x14ac:dyDescent="0.2">
      <c r="H14716" s="1"/>
      <c r="I14716" s="1"/>
    </row>
    <row r="14717" spans="8:9" x14ac:dyDescent="0.2">
      <c r="H14717" s="1"/>
      <c r="I14717" s="1"/>
    </row>
    <row r="14718" spans="8:9" x14ac:dyDescent="0.2">
      <c r="H14718" s="1"/>
      <c r="I14718" s="1"/>
    </row>
    <row r="14719" spans="8:9" x14ac:dyDescent="0.2">
      <c r="H14719" s="1"/>
      <c r="I14719" s="1"/>
    </row>
    <row r="14720" spans="8:9" x14ac:dyDescent="0.2">
      <c r="H14720" s="1"/>
      <c r="I14720" s="1"/>
    </row>
    <row r="14721" spans="8:9" x14ac:dyDescent="0.2">
      <c r="H14721" s="1"/>
      <c r="I14721" s="1"/>
    </row>
    <row r="14722" spans="8:9" x14ac:dyDescent="0.2">
      <c r="H14722" s="1"/>
      <c r="I14722" s="1"/>
    </row>
    <row r="14723" spans="8:9" x14ac:dyDescent="0.2">
      <c r="H14723" s="1"/>
      <c r="I14723" s="1"/>
    </row>
    <row r="14724" spans="8:9" x14ac:dyDescent="0.2">
      <c r="H14724" s="1"/>
      <c r="I14724" s="1"/>
    </row>
    <row r="14725" spans="8:9" x14ac:dyDescent="0.2">
      <c r="H14725" s="1"/>
      <c r="I14725" s="1"/>
    </row>
    <row r="14726" spans="8:9" x14ac:dyDescent="0.2">
      <c r="H14726" s="1"/>
      <c r="I14726" s="1"/>
    </row>
    <row r="14727" spans="8:9" x14ac:dyDescent="0.2">
      <c r="H14727" s="1"/>
      <c r="I14727" s="1"/>
    </row>
    <row r="14728" spans="8:9" x14ac:dyDescent="0.2">
      <c r="H14728" s="1"/>
      <c r="I14728" s="1"/>
    </row>
    <row r="14729" spans="8:9" x14ac:dyDescent="0.2">
      <c r="H14729" s="1"/>
      <c r="I14729" s="1"/>
    </row>
    <row r="14730" spans="8:9" x14ac:dyDescent="0.2">
      <c r="H14730" s="1"/>
      <c r="I14730" s="1"/>
    </row>
    <row r="14731" spans="8:9" x14ac:dyDescent="0.2">
      <c r="H14731" s="1"/>
      <c r="I14731" s="1"/>
    </row>
    <row r="14732" spans="8:9" x14ac:dyDescent="0.2">
      <c r="H14732" s="1"/>
      <c r="I14732" s="1"/>
    </row>
    <row r="14733" spans="8:9" x14ac:dyDescent="0.2">
      <c r="H14733" s="1"/>
      <c r="I14733" s="1"/>
    </row>
    <row r="14734" spans="8:9" x14ac:dyDescent="0.2">
      <c r="H14734" s="1"/>
      <c r="I14734" s="1"/>
    </row>
    <row r="14735" spans="8:9" x14ac:dyDescent="0.2">
      <c r="H14735" s="1"/>
      <c r="I14735" s="1"/>
    </row>
    <row r="14736" spans="8:9" x14ac:dyDescent="0.2">
      <c r="H14736" s="1"/>
      <c r="I14736" s="1"/>
    </row>
    <row r="14737" spans="8:9" x14ac:dyDescent="0.2">
      <c r="H14737" s="1"/>
      <c r="I14737" s="1"/>
    </row>
    <row r="14738" spans="8:9" x14ac:dyDescent="0.2">
      <c r="H14738" s="1"/>
      <c r="I14738" s="1"/>
    </row>
    <row r="14739" spans="8:9" x14ac:dyDescent="0.2">
      <c r="H14739" s="1"/>
      <c r="I14739" s="1"/>
    </row>
    <row r="14740" spans="8:9" x14ac:dyDescent="0.2">
      <c r="H14740" s="1"/>
      <c r="I14740" s="1"/>
    </row>
    <row r="14741" spans="8:9" x14ac:dyDescent="0.2">
      <c r="H14741" s="1"/>
      <c r="I14741" s="1"/>
    </row>
    <row r="14742" spans="8:9" x14ac:dyDescent="0.2">
      <c r="H14742" s="1"/>
      <c r="I14742" s="1"/>
    </row>
    <row r="14743" spans="8:9" x14ac:dyDescent="0.2">
      <c r="H14743" s="1"/>
      <c r="I14743" s="1"/>
    </row>
    <row r="14744" spans="8:9" x14ac:dyDescent="0.2">
      <c r="H14744" s="1"/>
      <c r="I14744" s="1"/>
    </row>
    <row r="14745" spans="8:9" x14ac:dyDescent="0.2">
      <c r="H14745" s="1"/>
      <c r="I14745" s="1"/>
    </row>
    <row r="14746" spans="8:9" x14ac:dyDescent="0.2">
      <c r="H14746" s="1"/>
      <c r="I14746" s="1"/>
    </row>
    <row r="14747" spans="8:9" x14ac:dyDescent="0.2">
      <c r="H14747" s="1"/>
      <c r="I14747" s="1"/>
    </row>
    <row r="14748" spans="8:9" x14ac:dyDescent="0.2">
      <c r="H14748" s="1"/>
      <c r="I14748" s="1"/>
    </row>
    <row r="14749" spans="8:9" x14ac:dyDescent="0.2">
      <c r="H14749" s="1"/>
      <c r="I14749" s="1"/>
    </row>
    <row r="14750" spans="8:9" x14ac:dyDescent="0.2">
      <c r="H14750" s="1"/>
      <c r="I14750" s="1"/>
    </row>
    <row r="14751" spans="8:9" x14ac:dyDescent="0.2">
      <c r="H14751" s="1"/>
      <c r="I14751" s="1"/>
    </row>
    <row r="14752" spans="8:9" x14ac:dyDescent="0.2">
      <c r="H14752" s="1"/>
      <c r="I14752" s="1"/>
    </row>
    <row r="14753" spans="8:9" x14ac:dyDescent="0.2">
      <c r="H14753" s="1"/>
      <c r="I14753" s="1"/>
    </row>
    <row r="14754" spans="8:9" x14ac:dyDescent="0.2">
      <c r="H14754" s="1"/>
      <c r="I14754" s="1"/>
    </row>
    <row r="14755" spans="8:9" x14ac:dyDescent="0.2">
      <c r="H14755" s="1"/>
      <c r="I14755" s="1"/>
    </row>
    <row r="14756" spans="8:9" x14ac:dyDescent="0.2">
      <c r="H14756" s="1"/>
      <c r="I14756" s="1"/>
    </row>
    <row r="14757" spans="8:9" x14ac:dyDescent="0.2">
      <c r="H14757" s="1"/>
      <c r="I14757" s="1"/>
    </row>
    <row r="14758" spans="8:9" x14ac:dyDescent="0.2">
      <c r="H14758" s="1"/>
      <c r="I14758" s="1"/>
    </row>
    <row r="14759" spans="8:9" x14ac:dyDescent="0.2">
      <c r="H14759" s="1"/>
      <c r="I14759" s="1"/>
    </row>
    <row r="14760" spans="8:9" x14ac:dyDescent="0.2">
      <c r="H14760" s="1"/>
      <c r="I14760" s="1"/>
    </row>
    <row r="14761" spans="8:9" x14ac:dyDescent="0.2">
      <c r="H14761" s="1"/>
      <c r="I14761" s="1"/>
    </row>
    <row r="14762" spans="8:9" x14ac:dyDescent="0.2">
      <c r="H14762" s="1"/>
      <c r="I14762" s="1"/>
    </row>
    <row r="14763" spans="8:9" x14ac:dyDescent="0.2">
      <c r="H14763" s="1"/>
      <c r="I14763" s="1"/>
    </row>
    <row r="14764" spans="8:9" x14ac:dyDescent="0.2">
      <c r="H14764" s="1"/>
      <c r="I14764" s="1"/>
    </row>
    <row r="14765" spans="8:9" x14ac:dyDescent="0.2">
      <c r="H14765" s="1"/>
      <c r="I14765" s="1"/>
    </row>
    <row r="14766" spans="8:9" x14ac:dyDescent="0.2">
      <c r="H14766" s="1"/>
      <c r="I14766" s="1"/>
    </row>
    <row r="14767" spans="8:9" x14ac:dyDescent="0.2">
      <c r="H14767" s="1"/>
      <c r="I14767" s="1"/>
    </row>
    <row r="14768" spans="8:9" x14ac:dyDescent="0.2">
      <c r="H14768" s="1"/>
      <c r="I14768" s="1"/>
    </row>
    <row r="14769" spans="8:9" x14ac:dyDescent="0.2">
      <c r="H14769" s="1"/>
      <c r="I14769" s="1"/>
    </row>
    <row r="14770" spans="8:9" x14ac:dyDescent="0.2">
      <c r="H14770" s="1"/>
      <c r="I14770" s="1"/>
    </row>
    <row r="14771" spans="8:9" x14ac:dyDescent="0.2">
      <c r="H14771" s="1"/>
      <c r="I14771" s="1"/>
    </row>
    <row r="14772" spans="8:9" x14ac:dyDescent="0.2">
      <c r="H14772" s="1"/>
      <c r="I14772" s="1"/>
    </row>
    <row r="14773" spans="8:9" x14ac:dyDescent="0.2">
      <c r="H14773" s="1"/>
      <c r="I14773" s="1"/>
    </row>
    <row r="14774" spans="8:9" x14ac:dyDescent="0.2">
      <c r="H14774" s="1"/>
      <c r="I14774" s="1"/>
    </row>
    <row r="14775" spans="8:9" x14ac:dyDescent="0.2">
      <c r="H14775" s="1"/>
      <c r="I14775" s="1"/>
    </row>
    <row r="14776" spans="8:9" x14ac:dyDescent="0.2">
      <c r="H14776" s="1"/>
      <c r="I14776" s="1"/>
    </row>
    <row r="14777" spans="8:9" x14ac:dyDescent="0.2">
      <c r="H14777" s="1"/>
      <c r="I14777" s="1"/>
    </row>
    <row r="14778" spans="8:9" x14ac:dyDescent="0.2">
      <c r="H14778" s="1"/>
      <c r="I14778" s="1"/>
    </row>
    <row r="14779" spans="8:9" x14ac:dyDescent="0.2">
      <c r="H14779" s="1"/>
      <c r="I14779" s="1"/>
    </row>
    <row r="14780" spans="8:9" x14ac:dyDescent="0.2">
      <c r="H14780" s="1"/>
      <c r="I14780" s="1"/>
    </row>
    <row r="14781" spans="8:9" x14ac:dyDescent="0.2">
      <c r="H14781" s="1"/>
      <c r="I14781" s="1"/>
    </row>
    <row r="14782" spans="8:9" x14ac:dyDescent="0.2">
      <c r="H14782" s="1"/>
      <c r="I14782" s="1"/>
    </row>
    <row r="14783" spans="8:9" x14ac:dyDescent="0.2">
      <c r="H14783" s="1"/>
      <c r="I14783" s="1"/>
    </row>
    <row r="14784" spans="8:9" x14ac:dyDescent="0.2">
      <c r="H14784" s="1"/>
      <c r="I14784" s="1"/>
    </row>
    <row r="14785" spans="8:9" x14ac:dyDescent="0.2">
      <c r="H14785" s="1"/>
      <c r="I14785" s="1"/>
    </row>
    <row r="14786" spans="8:9" x14ac:dyDescent="0.2">
      <c r="H14786" s="1"/>
      <c r="I14786" s="1"/>
    </row>
    <row r="14787" spans="8:9" x14ac:dyDescent="0.2">
      <c r="H14787" s="1"/>
      <c r="I14787" s="1"/>
    </row>
    <row r="14788" spans="8:9" x14ac:dyDescent="0.2">
      <c r="H14788" s="1"/>
      <c r="I14788" s="1"/>
    </row>
    <row r="14789" spans="8:9" x14ac:dyDescent="0.2">
      <c r="H14789" s="1"/>
      <c r="I14789" s="1"/>
    </row>
    <row r="14790" spans="8:9" x14ac:dyDescent="0.2">
      <c r="H14790" s="1"/>
      <c r="I14790" s="1"/>
    </row>
    <row r="14791" spans="8:9" x14ac:dyDescent="0.2">
      <c r="H14791" s="1"/>
      <c r="I14791" s="1"/>
    </row>
    <row r="14792" spans="8:9" x14ac:dyDescent="0.2">
      <c r="H14792" s="1"/>
      <c r="I14792" s="1"/>
    </row>
    <row r="14793" spans="8:9" x14ac:dyDescent="0.2">
      <c r="H14793" s="1"/>
      <c r="I14793" s="1"/>
    </row>
    <row r="14794" spans="8:9" x14ac:dyDescent="0.2">
      <c r="H14794" s="1"/>
      <c r="I14794" s="1"/>
    </row>
    <row r="14795" spans="8:9" x14ac:dyDescent="0.2">
      <c r="H14795" s="1"/>
      <c r="I14795" s="1"/>
    </row>
    <row r="14796" spans="8:9" x14ac:dyDescent="0.2">
      <c r="H14796" s="1"/>
      <c r="I14796" s="1"/>
    </row>
    <row r="14797" spans="8:9" x14ac:dyDescent="0.2">
      <c r="H14797" s="1"/>
      <c r="I14797" s="1"/>
    </row>
    <row r="14798" spans="8:9" x14ac:dyDescent="0.2">
      <c r="H14798" s="1"/>
      <c r="I14798" s="1"/>
    </row>
    <row r="14799" spans="8:9" x14ac:dyDescent="0.2">
      <c r="H14799" s="1"/>
      <c r="I14799" s="1"/>
    </row>
    <row r="14800" spans="8:9" x14ac:dyDescent="0.2">
      <c r="H14800" s="1"/>
      <c r="I14800" s="1"/>
    </row>
    <row r="14801" spans="8:9" x14ac:dyDescent="0.2">
      <c r="H14801" s="1"/>
      <c r="I14801" s="1"/>
    </row>
    <row r="14802" spans="8:9" x14ac:dyDescent="0.2">
      <c r="H14802" s="1"/>
      <c r="I14802" s="1"/>
    </row>
    <row r="14803" spans="8:9" x14ac:dyDescent="0.2">
      <c r="H14803" s="1"/>
      <c r="I14803" s="1"/>
    </row>
    <row r="14804" spans="8:9" x14ac:dyDescent="0.2">
      <c r="H14804" s="1"/>
      <c r="I14804" s="1"/>
    </row>
    <row r="14805" spans="8:9" x14ac:dyDescent="0.2">
      <c r="H14805" s="1"/>
      <c r="I14805" s="1"/>
    </row>
    <row r="14806" spans="8:9" x14ac:dyDescent="0.2">
      <c r="H14806" s="1"/>
      <c r="I14806" s="1"/>
    </row>
    <row r="14807" spans="8:9" x14ac:dyDescent="0.2">
      <c r="H14807" s="1"/>
      <c r="I14807" s="1"/>
    </row>
    <row r="14808" spans="8:9" x14ac:dyDescent="0.2">
      <c r="H14808" s="1"/>
      <c r="I14808" s="1"/>
    </row>
    <row r="14809" spans="8:9" x14ac:dyDescent="0.2">
      <c r="H14809" s="1"/>
      <c r="I14809" s="1"/>
    </row>
    <row r="14810" spans="8:9" x14ac:dyDescent="0.2">
      <c r="H14810" s="1"/>
      <c r="I14810" s="1"/>
    </row>
    <row r="14811" spans="8:9" x14ac:dyDescent="0.2">
      <c r="H14811" s="1"/>
      <c r="I14811" s="1"/>
    </row>
    <row r="14812" spans="8:9" x14ac:dyDescent="0.2">
      <c r="H14812" s="1"/>
      <c r="I14812" s="1"/>
    </row>
    <row r="14813" spans="8:9" x14ac:dyDescent="0.2">
      <c r="H14813" s="1"/>
      <c r="I14813" s="1"/>
    </row>
    <row r="14814" spans="8:9" x14ac:dyDescent="0.2">
      <c r="H14814" s="1"/>
      <c r="I14814" s="1"/>
    </row>
    <row r="14815" spans="8:9" x14ac:dyDescent="0.2">
      <c r="H14815" s="1"/>
      <c r="I14815" s="1"/>
    </row>
    <row r="14816" spans="8:9" x14ac:dyDescent="0.2">
      <c r="H14816" s="1"/>
      <c r="I14816" s="1"/>
    </row>
    <row r="14817" spans="8:9" x14ac:dyDescent="0.2">
      <c r="H14817" s="1"/>
      <c r="I14817" s="1"/>
    </row>
    <row r="14818" spans="8:9" x14ac:dyDescent="0.2">
      <c r="H14818" s="1"/>
      <c r="I14818" s="1"/>
    </row>
    <row r="14819" spans="8:9" x14ac:dyDescent="0.2">
      <c r="H14819" s="1"/>
      <c r="I14819" s="1"/>
    </row>
    <row r="14820" spans="8:9" x14ac:dyDescent="0.2">
      <c r="H14820" s="1"/>
      <c r="I14820" s="1"/>
    </row>
    <row r="14821" spans="8:9" x14ac:dyDescent="0.2">
      <c r="H14821" s="1"/>
      <c r="I14821" s="1"/>
    </row>
    <row r="14822" spans="8:9" x14ac:dyDescent="0.2">
      <c r="H14822" s="1"/>
      <c r="I14822" s="1"/>
    </row>
    <row r="14823" spans="8:9" x14ac:dyDescent="0.2">
      <c r="H14823" s="1"/>
      <c r="I14823" s="1"/>
    </row>
    <row r="14824" spans="8:9" x14ac:dyDescent="0.2">
      <c r="H14824" s="1"/>
      <c r="I14824" s="1"/>
    </row>
    <row r="14825" spans="8:9" x14ac:dyDescent="0.2">
      <c r="H14825" s="1"/>
      <c r="I14825" s="1"/>
    </row>
    <row r="14826" spans="8:9" x14ac:dyDescent="0.2">
      <c r="H14826" s="1"/>
      <c r="I14826" s="1"/>
    </row>
    <row r="14827" spans="8:9" x14ac:dyDescent="0.2">
      <c r="H14827" s="1"/>
      <c r="I14827" s="1"/>
    </row>
    <row r="14828" spans="8:9" x14ac:dyDescent="0.2">
      <c r="H14828" s="1"/>
      <c r="I14828" s="1"/>
    </row>
    <row r="14829" spans="8:9" x14ac:dyDescent="0.2">
      <c r="H14829" s="1"/>
      <c r="I14829" s="1"/>
    </row>
    <row r="14830" spans="8:9" x14ac:dyDescent="0.2">
      <c r="H14830" s="1"/>
      <c r="I14830" s="1"/>
    </row>
    <row r="14831" spans="8:9" x14ac:dyDescent="0.2">
      <c r="H14831" s="1"/>
      <c r="I14831" s="1"/>
    </row>
    <row r="14832" spans="8:9" x14ac:dyDescent="0.2">
      <c r="H14832" s="1"/>
      <c r="I14832" s="1"/>
    </row>
    <row r="14833" spans="8:9" x14ac:dyDescent="0.2">
      <c r="H14833" s="1"/>
      <c r="I14833" s="1"/>
    </row>
    <row r="14834" spans="8:9" x14ac:dyDescent="0.2">
      <c r="H14834" s="1"/>
      <c r="I14834" s="1"/>
    </row>
    <row r="14835" spans="8:9" x14ac:dyDescent="0.2">
      <c r="H14835" s="1"/>
      <c r="I14835" s="1"/>
    </row>
    <row r="14836" spans="8:9" x14ac:dyDescent="0.2">
      <c r="H14836" s="1"/>
      <c r="I14836" s="1"/>
    </row>
    <row r="14837" spans="8:9" x14ac:dyDescent="0.2">
      <c r="H14837" s="1"/>
      <c r="I14837" s="1"/>
    </row>
    <row r="14838" spans="8:9" x14ac:dyDescent="0.2">
      <c r="H14838" s="1"/>
      <c r="I14838" s="1"/>
    </row>
    <row r="14839" spans="8:9" x14ac:dyDescent="0.2">
      <c r="H14839" s="1"/>
      <c r="I14839" s="1"/>
    </row>
    <row r="14840" spans="8:9" x14ac:dyDescent="0.2">
      <c r="H14840" s="1"/>
      <c r="I14840" s="1"/>
    </row>
    <row r="14841" spans="8:9" x14ac:dyDescent="0.2">
      <c r="H14841" s="1"/>
      <c r="I14841" s="1"/>
    </row>
    <row r="14842" spans="8:9" x14ac:dyDescent="0.2">
      <c r="H14842" s="1"/>
      <c r="I14842" s="1"/>
    </row>
    <row r="14843" spans="8:9" x14ac:dyDescent="0.2">
      <c r="H14843" s="1"/>
      <c r="I14843" s="1"/>
    </row>
    <row r="14844" spans="8:9" x14ac:dyDescent="0.2">
      <c r="H14844" s="1"/>
      <c r="I14844" s="1"/>
    </row>
    <row r="14845" spans="8:9" x14ac:dyDescent="0.2">
      <c r="H14845" s="1"/>
      <c r="I14845" s="1"/>
    </row>
    <row r="14846" spans="8:9" x14ac:dyDescent="0.2">
      <c r="H14846" s="1"/>
      <c r="I14846" s="1"/>
    </row>
    <row r="14847" spans="8:9" x14ac:dyDescent="0.2">
      <c r="H14847" s="1"/>
      <c r="I14847" s="1"/>
    </row>
    <row r="14848" spans="8:9" x14ac:dyDescent="0.2">
      <c r="H14848" s="1"/>
      <c r="I14848" s="1"/>
    </row>
    <row r="14849" spans="8:9" x14ac:dyDescent="0.2">
      <c r="H14849" s="1"/>
      <c r="I14849" s="1"/>
    </row>
    <row r="14850" spans="8:9" x14ac:dyDescent="0.2">
      <c r="H14850" s="1"/>
      <c r="I14850" s="1"/>
    </row>
    <row r="14851" spans="8:9" x14ac:dyDescent="0.2">
      <c r="H14851" s="1"/>
      <c r="I14851" s="1"/>
    </row>
    <row r="14852" spans="8:9" x14ac:dyDescent="0.2">
      <c r="H14852" s="1"/>
      <c r="I14852" s="1"/>
    </row>
    <row r="14853" spans="8:9" x14ac:dyDescent="0.2">
      <c r="H14853" s="1"/>
      <c r="I14853" s="1"/>
    </row>
    <row r="14854" spans="8:9" x14ac:dyDescent="0.2">
      <c r="H14854" s="1"/>
      <c r="I14854" s="1"/>
    </row>
    <row r="14855" spans="8:9" x14ac:dyDescent="0.2">
      <c r="H14855" s="1"/>
      <c r="I14855" s="1"/>
    </row>
    <row r="14856" spans="8:9" x14ac:dyDescent="0.2">
      <c r="H14856" s="1"/>
      <c r="I14856" s="1"/>
    </row>
    <row r="14857" spans="8:9" x14ac:dyDescent="0.2">
      <c r="H14857" s="1"/>
      <c r="I14857" s="1"/>
    </row>
    <row r="14858" spans="8:9" x14ac:dyDescent="0.2">
      <c r="H14858" s="1"/>
      <c r="I14858" s="1"/>
    </row>
    <row r="14859" spans="8:9" x14ac:dyDescent="0.2">
      <c r="H14859" s="1"/>
      <c r="I14859" s="1"/>
    </row>
    <row r="14860" spans="8:9" x14ac:dyDescent="0.2">
      <c r="H14860" s="1"/>
      <c r="I14860" s="1"/>
    </row>
    <row r="14861" spans="8:9" x14ac:dyDescent="0.2">
      <c r="H14861" s="1"/>
      <c r="I14861" s="1"/>
    </row>
    <row r="14862" spans="8:9" x14ac:dyDescent="0.2">
      <c r="H14862" s="1"/>
      <c r="I14862" s="1"/>
    </row>
    <row r="14863" spans="8:9" x14ac:dyDescent="0.2">
      <c r="H14863" s="1"/>
      <c r="I14863" s="1"/>
    </row>
    <row r="14864" spans="8:9" x14ac:dyDescent="0.2">
      <c r="H14864" s="1"/>
      <c r="I14864" s="1"/>
    </row>
    <row r="14865" spans="8:9" x14ac:dyDescent="0.2">
      <c r="H14865" s="1"/>
      <c r="I14865" s="1"/>
    </row>
    <row r="14866" spans="8:9" x14ac:dyDescent="0.2">
      <c r="H14866" s="1"/>
      <c r="I14866" s="1"/>
    </row>
    <row r="14867" spans="8:9" x14ac:dyDescent="0.2">
      <c r="H14867" s="1"/>
      <c r="I14867" s="1"/>
    </row>
    <row r="14868" spans="8:9" x14ac:dyDescent="0.2">
      <c r="H14868" s="1"/>
      <c r="I14868" s="1"/>
    </row>
    <row r="14869" spans="8:9" x14ac:dyDescent="0.2">
      <c r="H14869" s="1"/>
      <c r="I14869" s="1"/>
    </row>
    <row r="14870" spans="8:9" x14ac:dyDescent="0.2">
      <c r="H14870" s="1"/>
      <c r="I14870" s="1"/>
    </row>
    <row r="14871" spans="8:9" x14ac:dyDescent="0.2">
      <c r="H14871" s="1"/>
      <c r="I14871" s="1"/>
    </row>
    <row r="14872" spans="8:9" x14ac:dyDescent="0.2">
      <c r="H14872" s="1"/>
      <c r="I14872" s="1"/>
    </row>
    <row r="14873" spans="8:9" x14ac:dyDescent="0.2">
      <c r="H14873" s="1"/>
      <c r="I14873" s="1"/>
    </row>
    <row r="14874" spans="8:9" x14ac:dyDescent="0.2">
      <c r="H14874" s="1"/>
      <c r="I14874" s="1"/>
    </row>
    <row r="14875" spans="8:9" x14ac:dyDescent="0.2">
      <c r="H14875" s="1"/>
      <c r="I14875" s="1"/>
    </row>
    <row r="14876" spans="8:9" x14ac:dyDescent="0.2">
      <c r="H14876" s="1"/>
      <c r="I14876" s="1"/>
    </row>
    <row r="14877" spans="8:9" x14ac:dyDescent="0.2">
      <c r="H14877" s="1"/>
      <c r="I14877" s="1"/>
    </row>
    <row r="14878" spans="8:9" x14ac:dyDescent="0.2">
      <c r="H14878" s="1"/>
      <c r="I14878" s="1"/>
    </row>
    <row r="14879" spans="8:9" x14ac:dyDescent="0.2">
      <c r="H14879" s="1"/>
      <c r="I14879" s="1"/>
    </row>
    <row r="14880" spans="8:9" x14ac:dyDescent="0.2">
      <c r="H14880" s="1"/>
      <c r="I14880" s="1"/>
    </row>
    <row r="14881" spans="8:9" x14ac:dyDescent="0.2">
      <c r="H14881" s="1"/>
      <c r="I14881" s="1"/>
    </row>
    <row r="14882" spans="8:9" x14ac:dyDescent="0.2">
      <c r="H14882" s="1"/>
      <c r="I14882" s="1"/>
    </row>
    <row r="14883" spans="8:9" x14ac:dyDescent="0.2">
      <c r="H14883" s="1"/>
      <c r="I14883" s="1"/>
    </row>
    <row r="14884" spans="8:9" x14ac:dyDescent="0.2">
      <c r="H14884" s="1"/>
      <c r="I14884" s="1"/>
    </row>
    <row r="14885" spans="8:9" x14ac:dyDescent="0.2">
      <c r="H14885" s="1"/>
      <c r="I14885" s="1"/>
    </row>
    <row r="14886" spans="8:9" x14ac:dyDescent="0.2">
      <c r="H14886" s="1"/>
      <c r="I14886" s="1"/>
    </row>
    <row r="14887" spans="8:9" x14ac:dyDescent="0.2">
      <c r="H14887" s="1"/>
      <c r="I14887" s="1"/>
    </row>
    <row r="14888" spans="8:9" x14ac:dyDescent="0.2">
      <c r="H14888" s="1"/>
      <c r="I14888" s="1"/>
    </row>
    <row r="14889" spans="8:9" x14ac:dyDescent="0.2">
      <c r="H14889" s="1"/>
      <c r="I14889" s="1"/>
    </row>
    <row r="14890" spans="8:9" x14ac:dyDescent="0.2">
      <c r="H14890" s="1"/>
      <c r="I14890" s="1"/>
    </row>
    <row r="14891" spans="8:9" x14ac:dyDescent="0.2">
      <c r="H14891" s="1"/>
      <c r="I14891" s="1"/>
    </row>
    <row r="14892" spans="8:9" x14ac:dyDescent="0.2">
      <c r="H14892" s="1"/>
      <c r="I14892" s="1"/>
    </row>
    <row r="14893" spans="8:9" x14ac:dyDescent="0.2">
      <c r="H14893" s="1"/>
      <c r="I14893" s="1"/>
    </row>
    <row r="14894" spans="8:9" x14ac:dyDescent="0.2">
      <c r="H14894" s="1"/>
      <c r="I14894" s="1"/>
    </row>
    <row r="14895" spans="8:9" x14ac:dyDescent="0.2">
      <c r="H14895" s="1"/>
      <c r="I14895" s="1"/>
    </row>
    <row r="14896" spans="8:9" x14ac:dyDescent="0.2">
      <c r="H14896" s="1"/>
      <c r="I14896" s="1"/>
    </row>
    <row r="14897" spans="8:9" x14ac:dyDescent="0.2">
      <c r="H14897" s="1"/>
      <c r="I14897" s="1"/>
    </row>
    <row r="14898" spans="8:9" x14ac:dyDescent="0.2">
      <c r="H14898" s="1"/>
      <c r="I14898" s="1"/>
    </row>
    <row r="14899" spans="8:9" x14ac:dyDescent="0.2">
      <c r="H14899" s="1"/>
      <c r="I14899" s="1"/>
    </row>
    <row r="14900" spans="8:9" x14ac:dyDescent="0.2">
      <c r="H14900" s="1"/>
      <c r="I14900" s="1"/>
    </row>
    <row r="14901" spans="8:9" x14ac:dyDescent="0.2">
      <c r="H14901" s="1"/>
      <c r="I14901" s="1"/>
    </row>
    <row r="14902" spans="8:9" x14ac:dyDescent="0.2">
      <c r="H14902" s="1"/>
      <c r="I14902" s="1"/>
    </row>
    <row r="14903" spans="8:9" x14ac:dyDescent="0.2">
      <c r="H14903" s="1"/>
      <c r="I14903" s="1"/>
    </row>
    <row r="14904" spans="8:9" x14ac:dyDescent="0.2">
      <c r="H14904" s="1"/>
      <c r="I14904" s="1"/>
    </row>
    <row r="14905" spans="8:9" x14ac:dyDescent="0.2">
      <c r="H14905" s="1"/>
      <c r="I14905" s="1"/>
    </row>
    <row r="14906" spans="8:9" x14ac:dyDescent="0.2">
      <c r="H14906" s="1"/>
      <c r="I14906" s="1"/>
    </row>
    <row r="14907" spans="8:9" x14ac:dyDescent="0.2">
      <c r="H14907" s="1"/>
      <c r="I14907" s="1"/>
    </row>
    <row r="14908" spans="8:9" x14ac:dyDescent="0.2">
      <c r="H14908" s="1"/>
      <c r="I14908" s="1"/>
    </row>
    <row r="14909" spans="8:9" x14ac:dyDescent="0.2">
      <c r="H14909" s="1"/>
      <c r="I14909" s="1"/>
    </row>
    <row r="14910" spans="8:9" x14ac:dyDescent="0.2">
      <c r="H14910" s="1"/>
      <c r="I14910" s="1"/>
    </row>
    <row r="14911" spans="8:9" x14ac:dyDescent="0.2">
      <c r="H14911" s="1"/>
      <c r="I14911" s="1"/>
    </row>
    <row r="14912" spans="8:9" x14ac:dyDescent="0.2">
      <c r="H14912" s="1"/>
      <c r="I14912" s="1"/>
    </row>
    <row r="14913" spans="8:9" x14ac:dyDescent="0.2">
      <c r="H14913" s="1"/>
      <c r="I14913" s="1"/>
    </row>
    <row r="14914" spans="8:9" x14ac:dyDescent="0.2">
      <c r="H14914" s="1"/>
      <c r="I14914" s="1"/>
    </row>
    <row r="14915" spans="8:9" x14ac:dyDescent="0.2">
      <c r="H14915" s="1"/>
      <c r="I14915" s="1"/>
    </row>
    <row r="14916" spans="8:9" x14ac:dyDescent="0.2">
      <c r="H14916" s="1"/>
      <c r="I14916" s="1"/>
    </row>
    <row r="14917" spans="8:9" x14ac:dyDescent="0.2">
      <c r="H14917" s="1"/>
      <c r="I14917" s="1"/>
    </row>
    <row r="14918" spans="8:9" x14ac:dyDescent="0.2">
      <c r="H14918" s="1"/>
      <c r="I14918" s="1"/>
    </row>
    <row r="14919" spans="8:9" x14ac:dyDescent="0.2">
      <c r="H14919" s="1"/>
      <c r="I14919" s="1"/>
    </row>
    <row r="14920" spans="8:9" x14ac:dyDescent="0.2">
      <c r="H14920" s="1"/>
      <c r="I14920" s="1"/>
    </row>
    <row r="14921" spans="8:9" x14ac:dyDescent="0.2">
      <c r="H14921" s="1"/>
      <c r="I14921" s="1"/>
    </row>
    <row r="14922" spans="8:9" x14ac:dyDescent="0.2">
      <c r="H14922" s="1"/>
      <c r="I14922" s="1"/>
    </row>
    <row r="14923" spans="8:9" x14ac:dyDescent="0.2">
      <c r="H14923" s="1"/>
      <c r="I14923" s="1"/>
    </row>
    <row r="14924" spans="8:9" x14ac:dyDescent="0.2">
      <c r="H14924" s="1"/>
      <c r="I14924" s="1"/>
    </row>
    <row r="14925" spans="8:9" x14ac:dyDescent="0.2">
      <c r="H14925" s="1"/>
      <c r="I14925" s="1"/>
    </row>
    <row r="14926" spans="8:9" x14ac:dyDescent="0.2">
      <c r="H14926" s="1"/>
      <c r="I14926" s="1"/>
    </row>
    <row r="14927" spans="8:9" x14ac:dyDescent="0.2">
      <c r="H14927" s="1"/>
      <c r="I14927" s="1"/>
    </row>
    <row r="14928" spans="8:9" x14ac:dyDescent="0.2">
      <c r="H14928" s="1"/>
      <c r="I14928" s="1"/>
    </row>
    <row r="14929" spans="8:9" x14ac:dyDescent="0.2">
      <c r="H14929" s="1"/>
      <c r="I14929" s="1"/>
    </row>
    <row r="14930" spans="8:9" x14ac:dyDescent="0.2">
      <c r="H14930" s="1"/>
      <c r="I14930" s="1"/>
    </row>
    <row r="14931" spans="8:9" x14ac:dyDescent="0.2">
      <c r="H14931" s="1"/>
      <c r="I14931" s="1"/>
    </row>
    <row r="14932" spans="8:9" x14ac:dyDescent="0.2">
      <c r="H14932" s="1"/>
      <c r="I14932" s="1"/>
    </row>
    <row r="14933" spans="8:9" x14ac:dyDescent="0.2">
      <c r="H14933" s="1"/>
      <c r="I14933" s="1"/>
    </row>
    <row r="14934" spans="8:9" x14ac:dyDescent="0.2">
      <c r="H14934" s="1"/>
      <c r="I14934" s="1"/>
    </row>
    <row r="14935" spans="8:9" x14ac:dyDescent="0.2">
      <c r="H14935" s="1"/>
      <c r="I14935" s="1"/>
    </row>
    <row r="14936" spans="8:9" x14ac:dyDescent="0.2">
      <c r="H14936" s="1"/>
      <c r="I14936" s="1"/>
    </row>
    <row r="14937" spans="8:9" x14ac:dyDescent="0.2">
      <c r="H14937" s="1"/>
      <c r="I14937" s="1"/>
    </row>
    <row r="14938" spans="8:9" x14ac:dyDescent="0.2">
      <c r="H14938" s="1"/>
      <c r="I14938" s="1"/>
    </row>
    <row r="14939" spans="8:9" x14ac:dyDescent="0.2">
      <c r="H14939" s="1"/>
      <c r="I14939" s="1"/>
    </row>
    <row r="14940" spans="8:9" x14ac:dyDescent="0.2">
      <c r="H14940" s="1"/>
      <c r="I14940" s="1"/>
    </row>
    <row r="14941" spans="8:9" x14ac:dyDescent="0.2">
      <c r="H14941" s="1"/>
      <c r="I14941" s="1"/>
    </row>
    <row r="14942" spans="8:9" x14ac:dyDescent="0.2">
      <c r="H14942" s="1"/>
      <c r="I14942" s="1"/>
    </row>
    <row r="14943" spans="8:9" x14ac:dyDescent="0.2">
      <c r="H14943" s="1"/>
      <c r="I14943" s="1"/>
    </row>
    <row r="14944" spans="8:9" x14ac:dyDescent="0.2">
      <c r="H14944" s="1"/>
      <c r="I14944" s="1"/>
    </row>
    <row r="14945" spans="8:9" x14ac:dyDescent="0.2">
      <c r="H14945" s="1"/>
      <c r="I14945" s="1"/>
    </row>
    <row r="14946" spans="8:9" x14ac:dyDescent="0.2">
      <c r="H14946" s="1"/>
      <c r="I14946" s="1"/>
    </row>
    <row r="14947" spans="8:9" x14ac:dyDescent="0.2">
      <c r="H14947" s="1"/>
      <c r="I14947" s="1"/>
    </row>
    <row r="14948" spans="8:9" x14ac:dyDescent="0.2">
      <c r="H14948" s="1"/>
      <c r="I14948" s="1"/>
    </row>
    <row r="14949" spans="8:9" x14ac:dyDescent="0.2">
      <c r="H14949" s="1"/>
      <c r="I14949" s="1"/>
    </row>
    <row r="14950" spans="8:9" x14ac:dyDescent="0.2">
      <c r="H14950" s="1"/>
      <c r="I14950" s="1"/>
    </row>
    <row r="14951" spans="8:9" x14ac:dyDescent="0.2">
      <c r="H14951" s="1"/>
      <c r="I14951" s="1"/>
    </row>
    <row r="14952" spans="8:9" x14ac:dyDescent="0.2">
      <c r="H14952" s="1"/>
      <c r="I14952" s="1"/>
    </row>
    <row r="14953" spans="8:9" x14ac:dyDescent="0.2">
      <c r="H14953" s="1"/>
      <c r="I14953" s="1"/>
    </row>
    <row r="14954" spans="8:9" x14ac:dyDescent="0.2">
      <c r="H14954" s="1"/>
      <c r="I14954" s="1"/>
    </row>
    <row r="14955" spans="8:9" x14ac:dyDescent="0.2">
      <c r="H14955" s="1"/>
      <c r="I14955" s="1"/>
    </row>
    <row r="14956" spans="8:9" x14ac:dyDescent="0.2">
      <c r="H14956" s="1"/>
      <c r="I14956" s="1"/>
    </row>
    <row r="14957" spans="8:9" x14ac:dyDescent="0.2">
      <c r="H14957" s="1"/>
      <c r="I14957" s="1"/>
    </row>
    <row r="14958" spans="8:9" x14ac:dyDescent="0.2">
      <c r="H14958" s="1"/>
      <c r="I14958" s="1"/>
    </row>
    <row r="14959" spans="8:9" x14ac:dyDescent="0.2">
      <c r="H14959" s="1"/>
      <c r="I14959" s="1"/>
    </row>
    <row r="14960" spans="8:9" x14ac:dyDescent="0.2">
      <c r="H14960" s="1"/>
      <c r="I14960" s="1"/>
    </row>
    <row r="14961" spans="8:9" x14ac:dyDescent="0.2">
      <c r="H14961" s="1"/>
      <c r="I14961" s="1"/>
    </row>
    <row r="14962" spans="8:9" x14ac:dyDescent="0.2">
      <c r="H14962" s="1"/>
      <c r="I14962" s="1"/>
    </row>
    <row r="14963" spans="8:9" x14ac:dyDescent="0.2">
      <c r="H14963" s="1"/>
      <c r="I14963" s="1"/>
    </row>
    <row r="14964" spans="8:9" x14ac:dyDescent="0.2">
      <c r="H14964" s="1"/>
      <c r="I14964" s="1"/>
    </row>
    <row r="14965" spans="8:9" x14ac:dyDescent="0.2">
      <c r="H14965" s="1"/>
      <c r="I14965" s="1"/>
    </row>
    <row r="14966" spans="8:9" x14ac:dyDescent="0.2">
      <c r="H14966" s="1"/>
      <c r="I14966" s="1"/>
    </row>
    <row r="14967" spans="8:9" x14ac:dyDescent="0.2">
      <c r="H14967" s="1"/>
      <c r="I14967" s="1"/>
    </row>
    <row r="14968" spans="8:9" x14ac:dyDescent="0.2">
      <c r="H14968" s="1"/>
      <c r="I14968" s="1"/>
    </row>
    <row r="14969" spans="8:9" x14ac:dyDescent="0.2">
      <c r="H14969" s="1"/>
      <c r="I14969" s="1"/>
    </row>
    <row r="14970" spans="8:9" x14ac:dyDescent="0.2">
      <c r="H14970" s="1"/>
      <c r="I14970" s="1"/>
    </row>
    <row r="14971" spans="8:9" x14ac:dyDescent="0.2">
      <c r="H14971" s="1"/>
      <c r="I14971" s="1"/>
    </row>
    <row r="14972" spans="8:9" x14ac:dyDescent="0.2">
      <c r="H14972" s="1"/>
      <c r="I14972" s="1"/>
    </row>
    <row r="14973" spans="8:9" x14ac:dyDescent="0.2">
      <c r="H14973" s="1"/>
      <c r="I14973" s="1"/>
    </row>
    <row r="14974" spans="8:9" x14ac:dyDescent="0.2">
      <c r="H14974" s="1"/>
      <c r="I14974" s="1"/>
    </row>
    <row r="14975" spans="8:9" x14ac:dyDescent="0.2">
      <c r="H14975" s="1"/>
      <c r="I14975" s="1"/>
    </row>
    <row r="14976" spans="8:9" x14ac:dyDescent="0.2">
      <c r="H14976" s="1"/>
      <c r="I14976" s="1"/>
    </row>
    <row r="14977" spans="8:9" x14ac:dyDescent="0.2">
      <c r="H14977" s="1"/>
      <c r="I14977" s="1"/>
    </row>
    <row r="14978" spans="8:9" x14ac:dyDescent="0.2">
      <c r="H14978" s="1"/>
      <c r="I14978" s="1"/>
    </row>
    <row r="14979" spans="8:9" x14ac:dyDescent="0.2">
      <c r="H14979" s="1"/>
      <c r="I14979" s="1"/>
    </row>
    <row r="14980" spans="8:9" x14ac:dyDescent="0.2">
      <c r="H14980" s="1"/>
      <c r="I14980" s="1"/>
    </row>
    <row r="14981" spans="8:9" x14ac:dyDescent="0.2">
      <c r="H14981" s="1"/>
      <c r="I14981" s="1"/>
    </row>
    <row r="14982" spans="8:9" x14ac:dyDescent="0.2">
      <c r="H14982" s="1"/>
      <c r="I14982" s="1"/>
    </row>
    <row r="14983" spans="8:9" x14ac:dyDescent="0.2">
      <c r="H14983" s="1"/>
      <c r="I14983" s="1"/>
    </row>
    <row r="14984" spans="8:9" x14ac:dyDescent="0.2">
      <c r="H14984" s="1"/>
      <c r="I14984" s="1"/>
    </row>
    <row r="14985" spans="8:9" x14ac:dyDescent="0.2">
      <c r="H14985" s="1"/>
      <c r="I14985" s="1"/>
    </row>
    <row r="14986" spans="8:9" x14ac:dyDescent="0.2">
      <c r="H14986" s="1"/>
      <c r="I14986" s="1"/>
    </row>
    <row r="14987" spans="8:9" x14ac:dyDescent="0.2">
      <c r="H14987" s="1"/>
      <c r="I14987" s="1"/>
    </row>
    <row r="14988" spans="8:9" x14ac:dyDescent="0.2">
      <c r="H14988" s="1"/>
      <c r="I14988" s="1"/>
    </row>
    <row r="14989" spans="8:9" x14ac:dyDescent="0.2">
      <c r="H14989" s="1"/>
      <c r="I14989" s="1"/>
    </row>
    <row r="14990" spans="8:9" x14ac:dyDescent="0.2">
      <c r="H14990" s="1"/>
      <c r="I14990" s="1"/>
    </row>
    <row r="14991" spans="8:9" x14ac:dyDescent="0.2">
      <c r="H14991" s="1"/>
      <c r="I14991" s="1"/>
    </row>
    <row r="14992" spans="8:9" x14ac:dyDescent="0.2">
      <c r="H14992" s="1"/>
      <c r="I14992" s="1"/>
    </row>
    <row r="14993" spans="8:9" x14ac:dyDescent="0.2">
      <c r="H14993" s="1"/>
      <c r="I14993" s="1"/>
    </row>
    <row r="14994" spans="8:9" x14ac:dyDescent="0.2">
      <c r="H14994" s="1"/>
      <c r="I14994" s="1"/>
    </row>
    <row r="14995" spans="8:9" x14ac:dyDescent="0.2">
      <c r="H14995" s="1"/>
      <c r="I14995" s="1"/>
    </row>
    <row r="14996" spans="8:9" x14ac:dyDescent="0.2">
      <c r="H14996" s="1"/>
      <c r="I14996" s="1"/>
    </row>
    <row r="14997" spans="8:9" x14ac:dyDescent="0.2">
      <c r="H14997" s="1"/>
      <c r="I14997" s="1"/>
    </row>
    <row r="14998" spans="8:9" x14ac:dyDescent="0.2">
      <c r="H14998" s="1"/>
      <c r="I14998" s="1"/>
    </row>
    <row r="14999" spans="8:9" x14ac:dyDescent="0.2">
      <c r="H14999" s="1"/>
      <c r="I14999" s="1"/>
    </row>
    <row r="15000" spans="8:9" x14ac:dyDescent="0.2">
      <c r="H15000" s="1"/>
      <c r="I15000" s="1"/>
    </row>
    <row r="15001" spans="8:9" x14ac:dyDescent="0.2">
      <c r="H15001" s="1"/>
      <c r="I15001" s="1"/>
    </row>
    <row r="15002" spans="8:9" x14ac:dyDescent="0.2">
      <c r="H15002" s="1"/>
      <c r="I15002" s="1"/>
    </row>
    <row r="15003" spans="8:9" x14ac:dyDescent="0.2">
      <c r="H15003" s="1"/>
      <c r="I15003" s="1"/>
    </row>
    <row r="15004" spans="8:9" x14ac:dyDescent="0.2">
      <c r="H15004" s="1"/>
      <c r="I15004" s="1"/>
    </row>
    <row r="15005" spans="8:9" x14ac:dyDescent="0.2">
      <c r="H15005" s="1"/>
      <c r="I15005" s="1"/>
    </row>
    <row r="15006" spans="8:9" x14ac:dyDescent="0.2">
      <c r="H15006" s="1"/>
      <c r="I15006" s="1"/>
    </row>
    <row r="15007" spans="8:9" x14ac:dyDescent="0.2">
      <c r="H15007" s="1"/>
      <c r="I15007" s="1"/>
    </row>
    <row r="15008" spans="8:9" x14ac:dyDescent="0.2">
      <c r="H15008" s="1"/>
      <c r="I15008" s="1"/>
    </row>
    <row r="15009" spans="8:9" x14ac:dyDescent="0.2">
      <c r="H15009" s="1"/>
      <c r="I15009" s="1"/>
    </row>
    <row r="15010" spans="8:9" x14ac:dyDescent="0.2">
      <c r="H15010" s="1"/>
      <c r="I15010" s="1"/>
    </row>
    <row r="15011" spans="8:9" x14ac:dyDescent="0.2">
      <c r="H15011" s="1"/>
      <c r="I15011" s="1"/>
    </row>
    <row r="15012" spans="8:9" x14ac:dyDescent="0.2">
      <c r="H15012" s="1"/>
      <c r="I15012" s="1"/>
    </row>
    <row r="15013" spans="8:9" x14ac:dyDescent="0.2">
      <c r="H15013" s="1"/>
      <c r="I15013" s="1"/>
    </row>
    <row r="15014" spans="8:9" x14ac:dyDescent="0.2">
      <c r="H15014" s="1"/>
      <c r="I15014" s="1"/>
    </row>
    <row r="15015" spans="8:9" x14ac:dyDescent="0.2">
      <c r="H15015" s="1"/>
      <c r="I15015" s="1"/>
    </row>
    <row r="15016" spans="8:9" x14ac:dyDescent="0.2">
      <c r="H15016" s="1"/>
      <c r="I15016" s="1"/>
    </row>
    <row r="15017" spans="8:9" x14ac:dyDescent="0.2">
      <c r="H15017" s="1"/>
      <c r="I15017" s="1"/>
    </row>
    <row r="15018" spans="8:9" x14ac:dyDescent="0.2">
      <c r="H15018" s="1"/>
      <c r="I15018" s="1"/>
    </row>
    <row r="15019" spans="8:9" x14ac:dyDescent="0.2">
      <c r="H15019" s="1"/>
      <c r="I15019" s="1"/>
    </row>
    <row r="15020" spans="8:9" x14ac:dyDescent="0.2">
      <c r="H15020" s="1"/>
      <c r="I15020" s="1"/>
    </row>
    <row r="15021" spans="8:9" x14ac:dyDescent="0.2">
      <c r="H15021" s="1"/>
      <c r="I15021" s="1"/>
    </row>
    <row r="15022" spans="8:9" x14ac:dyDescent="0.2">
      <c r="H15022" s="1"/>
      <c r="I15022" s="1"/>
    </row>
    <row r="15023" spans="8:9" x14ac:dyDescent="0.2">
      <c r="H15023" s="1"/>
      <c r="I15023" s="1"/>
    </row>
    <row r="15024" spans="8:9" x14ac:dyDescent="0.2">
      <c r="H15024" s="1"/>
      <c r="I15024" s="1"/>
    </row>
    <row r="15025" spans="8:9" x14ac:dyDescent="0.2">
      <c r="H15025" s="1"/>
      <c r="I15025" s="1"/>
    </row>
    <row r="15026" spans="8:9" x14ac:dyDescent="0.2">
      <c r="H15026" s="1"/>
      <c r="I15026" s="1"/>
    </row>
    <row r="15027" spans="8:9" x14ac:dyDescent="0.2">
      <c r="H15027" s="1"/>
      <c r="I15027" s="1"/>
    </row>
    <row r="15028" spans="8:9" x14ac:dyDescent="0.2">
      <c r="H15028" s="1"/>
      <c r="I15028" s="1"/>
    </row>
    <row r="15029" spans="8:9" x14ac:dyDescent="0.2">
      <c r="H15029" s="1"/>
      <c r="I15029" s="1"/>
    </row>
    <row r="15030" spans="8:9" x14ac:dyDescent="0.2">
      <c r="H15030" s="1"/>
      <c r="I15030" s="1"/>
    </row>
    <row r="15031" spans="8:9" x14ac:dyDescent="0.2">
      <c r="H15031" s="1"/>
      <c r="I15031" s="1"/>
    </row>
    <row r="15032" spans="8:9" x14ac:dyDescent="0.2">
      <c r="H15032" s="1"/>
      <c r="I15032" s="1"/>
    </row>
    <row r="15033" spans="8:9" x14ac:dyDescent="0.2">
      <c r="H15033" s="1"/>
      <c r="I15033" s="1"/>
    </row>
    <row r="15034" spans="8:9" x14ac:dyDescent="0.2">
      <c r="H15034" s="1"/>
      <c r="I15034" s="1"/>
    </row>
    <row r="15035" spans="8:9" x14ac:dyDescent="0.2">
      <c r="H15035" s="1"/>
      <c r="I15035" s="1"/>
    </row>
    <row r="15036" spans="8:9" x14ac:dyDescent="0.2">
      <c r="H15036" s="1"/>
      <c r="I15036" s="1"/>
    </row>
    <row r="15037" spans="8:9" x14ac:dyDescent="0.2">
      <c r="H15037" s="1"/>
      <c r="I15037" s="1"/>
    </row>
    <row r="15038" spans="8:9" x14ac:dyDescent="0.2">
      <c r="H15038" s="1"/>
      <c r="I15038" s="1"/>
    </row>
    <row r="15039" spans="8:9" x14ac:dyDescent="0.2">
      <c r="H15039" s="1"/>
      <c r="I15039" s="1"/>
    </row>
    <row r="15040" spans="8:9" x14ac:dyDescent="0.2">
      <c r="H15040" s="1"/>
      <c r="I15040" s="1"/>
    </row>
    <row r="15041" spans="8:9" x14ac:dyDescent="0.2">
      <c r="H15041" s="1"/>
      <c r="I15041" s="1"/>
    </row>
    <row r="15042" spans="8:9" x14ac:dyDescent="0.2">
      <c r="H15042" s="1"/>
      <c r="I15042" s="1"/>
    </row>
    <row r="15043" spans="8:9" x14ac:dyDescent="0.2">
      <c r="H15043" s="1"/>
      <c r="I15043" s="1"/>
    </row>
    <row r="15044" spans="8:9" x14ac:dyDescent="0.2">
      <c r="H15044" s="1"/>
      <c r="I15044" s="1"/>
    </row>
    <row r="15045" spans="8:9" x14ac:dyDescent="0.2">
      <c r="H15045" s="1"/>
      <c r="I15045" s="1"/>
    </row>
    <row r="15046" spans="8:9" x14ac:dyDescent="0.2">
      <c r="H15046" s="1"/>
      <c r="I15046" s="1"/>
    </row>
    <row r="15047" spans="8:9" x14ac:dyDescent="0.2">
      <c r="H15047" s="1"/>
      <c r="I15047" s="1"/>
    </row>
    <row r="15048" spans="8:9" x14ac:dyDescent="0.2">
      <c r="H15048" s="1"/>
      <c r="I15048" s="1"/>
    </row>
    <row r="15049" spans="8:9" x14ac:dyDescent="0.2">
      <c r="H15049" s="1"/>
      <c r="I15049" s="1"/>
    </row>
    <row r="15050" spans="8:9" x14ac:dyDescent="0.2">
      <c r="H15050" s="1"/>
      <c r="I15050" s="1"/>
    </row>
    <row r="15051" spans="8:9" x14ac:dyDescent="0.2">
      <c r="H15051" s="1"/>
      <c r="I15051" s="1"/>
    </row>
    <row r="15052" spans="8:9" x14ac:dyDescent="0.2">
      <c r="H15052" s="1"/>
      <c r="I15052" s="1"/>
    </row>
    <row r="15053" spans="8:9" x14ac:dyDescent="0.2">
      <c r="H15053" s="1"/>
      <c r="I15053" s="1"/>
    </row>
    <row r="15054" spans="8:9" x14ac:dyDescent="0.2">
      <c r="H15054" s="1"/>
      <c r="I15054" s="1"/>
    </row>
    <row r="15055" spans="8:9" x14ac:dyDescent="0.2">
      <c r="H15055" s="1"/>
      <c r="I15055" s="1"/>
    </row>
    <row r="15056" spans="8:9" x14ac:dyDescent="0.2">
      <c r="H15056" s="1"/>
      <c r="I15056" s="1"/>
    </row>
    <row r="15057" spans="8:9" x14ac:dyDescent="0.2">
      <c r="H15057" s="1"/>
      <c r="I15057" s="1"/>
    </row>
    <row r="15058" spans="8:9" x14ac:dyDescent="0.2">
      <c r="H15058" s="1"/>
      <c r="I15058" s="1"/>
    </row>
    <row r="15059" spans="8:9" x14ac:dyDescent="0.2">
      <c r="H15059" s="1"/>
      <c r="I15059" s="1"/>
    </row>
    <row r="15060" spans="8:9" x14ac:dyDescent="0.2">
      <c r="H15060" s="1"/>
      <c r="I15060" s="1"/>
    </row>
    <row r="15061" spans="8:9" x14ac:dyDescent="0.2">
      <c r="H15061" s="1"/>
      <c r="I15061" s="1"/>
    </row>
    <row r="15062" spans="8:9" x14ac:dyDescent="0.2">
      <c r="H15062" s="1"/>
      <c r="I15062" s="1"/>
    </row>
    <row r="15063" spans="8:9" x14ac:dyDescent="0.2">
      <c r="H15063" s="1"/>
      <c r="I15063" s="1"/>
    </row>
    <row r="15064" spans="8:9" x14ac:dyDescent="0.2">
      <c r="H15064" s="1"/>
      <c r="I15064" s="1"/>
    </row>
    <row r="15065" spans="8:9" x14ac:dyDescent="0.2">
      <c r="H15065" s="1"/>
      <c r="I15065" s="1"/>
    </row>
    <row r="15066" spans="8:9" x14ac:dyDescent="0.2">
      <c r="H15066" s="1"/>
      <c r="I15066" s="1"/>
    </row>
    <row r="15067" spans="8:9" x14ac:dyDescent="0.2">
      <c r="H15067" s="1"/>
      <c r="I15067" s="1"/>
    </row>
    <row r="15068" spans="8:9" x14ac:dyDescent="0.2">
      <c r="H15068" s="1"/>
      <c r="I15068" s="1"/>
    </row>
    <row r="15069" spans="8:9" x14ac:dyDescent="0.2">
      <c r="H15069" s="1"/>
      <c r="I15069" s="1"/>
    </row>
    <row r="15070" spans="8:9" x14ac:dyDescent="0.2">
      <c r="H15070" s="1"/>
      <c r="I15070" s="1"/>
    </row>
    <row r="15071" spans="8:9" x14ac:dyDescent="0.2">
      <c r="H15071" s="1"/>
      <c r="I15071" s="1"/>
    </row>
    <row r="15072" spans="8:9" x14ac:dyDescent="0.2">
      <c r="H15072" s="1"/>
      <c r="I15072" s="1"/>
    </row>
    <row r="15073" spans="8:9" x14ac:dyDescent="0.2">
      <c r="H15073" s="1"/>
      <c r="I15073" s="1"/>
    </row>
    <row r="15074" spans="8:9" x14ac:dyDescent="0.2">
      <c r="H15074" s="1"/>
      <c r="I15074" s="1"/>
    </row>
    <row r="15075" spans="8:9" x14ac:dyDescent="0.2">
      <c r="H15075" s="1"/>
      <c r="I15075" s="1"/>
    </row>
    <row r="15076" spans="8:9" x14ac:dyDescent="0.2">
      <c r="H15076" s="1"/>
      <c r="I15076" s="1"/>
    </row>
    <row r="15077" spans="8:9" x14ac:dyDescent="0.2">
      <c r="H15077" s="1"/>
      <c r="I15077" s="1"/>
    </row>
    <row r="15078" spans="8:9" x14ac:dyDescent="0.2">
      <c r="H15078" s="1"/>
      <c r="I15078" s="1"/>
    </row>
    <row r="15079" spans="8:9" x14ac:dyDescent="0.2">
      <c r="H15079" s="1"/>
      <c r="I15079" s="1"/>
    </row>
    <row r="15080" spans="8:9" x14ac:dyDescent="0.2">
      <c r="H15080" s="1"/>
      <c r="I15080" s="1"/>
    </row>
    <row r="15081" spans="8:9" x14ac:dyDescent="0.2">
      <c r="H15081" s="1"/>
      <c r="I15081" s="1"/>
    </row>
    <row r="15082" spans="8:9" x14ac:dyDescent="0.2">
      <c r="H15082" s="1"/>
      <c r="I15082" s="1"/>
    </row>
    <row r="15083" spans="8:9" x14ac:dyDescent="0.2">
      <c r="H15083" s="1"/>
      <c r="I15083" s="1"/>
    </row>
    <row r="15084" spans="8:9" x14ac:dyDescent="0.2">
      <c r="H15084" s="1"/>
      <c r="I15084" s="1"/>
    </row>
    <row r="15085" spans="8:9" x14ac:dyDescent="0.2">
      <c r="H15085" s="1"/>
      <c r="I15085" s="1"/>
    </row>
    <row r="15086" spans="8:9" x14ac:dyDescent="0.2">
      <c r="H15086" s="1"/>
      <c r="I15086" s="1"/>
    </row>
    <row r="15087" spans="8:9" x14ac:dyDescent="0.2">
      <c r="H15087" s="1"/>
      <c r="I15087" s="1"/>
    </row>
    <row r="15088" spans="8:9" x14ac:dyDescent="0.2">
      <c r="H15088" s="1"/>
      <c r="I15088" s="1"/>
    </row>
    <row r="15089" spans="8:9" x14ac:dyDescent="0.2">
      <c r="H15089" s="1"/>
      <c r="I15089" s="1"/>
    </row>
    <row r="15090" spans="8:9" x14ac:dyDescent="0.2">
      <c r="H15090" s="1"/>
      <c r="I15090" s="1"/>
    </row>
    <row r="15091" spans="8:9" x14ac:dyDescent="0.2">
      <c r="H15091" s="1"/>
      <c r="I15091" s="1"/>
    </row>
    <row r="15092" spans="8:9" x14ac:dyDescent="0.2">
      <c r="H15092" s="1"/>
      <c r="I15092" s="1"/>
    </row>
    <row r="15093" spans="8:9" x14ac:dyDescent="0.2">
      <c r="H15093" s="1"/>
      <c r="I15093" s="1"/>
    </row>
    <row r="15094" spans="8:9" x14ac:dyDescent="0.2">
      <c r="H15094" s="1"/>
      <c r="I15094" s="1"/>
    </row>
    <row r="15095" spans="8:9" x14ac:dyDescent="0.2">
      <c r="H15095" s="1"/>
      <c r="I15095" s="1"/>
    </row>
    <row r="15096" spans="8:9" x14ac:dyDescent="0.2">
      <c r="H15096" s="1"/>
      <c r="I15096" s="1"/>
    </row>
    <row r="15097" spans="8:9" x14ac:dyDescent="0.2">
      <c r="H15097" s="1"/>
      <c r="I15097" s="1"/>
    </row>
    <row r="15098" spans="8:9" x14ac:dyDescent="0.2">
      <c r="H15098" s="1"/>
      <c r="I15098" s="1"/>
    </row>
    <row r="15099" spans="8:9" x14ac:dyDescent="0.2">
      <c r="H15099" s="1"/>
      <c r="I15099" s="1"/>
    </row>
    <row r="15100" spans="8:9" x14ac:dyDescent="0.2">
      <c r="H15100" s="1"/>
      <c r="I15100" s="1"/>
    </row>
    <row r="15101" spans="8:9" x14ac:dyDescent="0.2">
      <c r="H15101" s="1"/>
      <c r="I15101" s="1"/>
    </row>
    <row r="15102" spans="8:9" x14ac:dyDescent="0.2">
      <c r="H15102" s="1"/>
      <c r="I15102" s="1"/>
    </row>
    <row r="15103" spans="8:9" x14ac:dyDescent="0.2">
      <c r="H15103" s="1"/>
      <c r="I15103" s="1"/>
    </row>
    <row r="15104" spans="8:9" x14ac:dyDescent="0.2">
      <c r="H15104" s="1"/>
      <c r="I15104" s="1"/>
    </row>
    <row r="15105" spans="8:9" x14ac:dyDescent="0.2">
      <c r="H15105" s="1"/>
      <c r="I15105" s="1"/>
    </row>
    <row r="15106" spans="8:9" x14ac:dyDescent="0.2">
      <c r="H15106" s="1"/>
      <c r="I15106" s="1"/>
    </row>
    <row r="15107" spans="8:9" x14ac:dyDescent="0.2">
      <c r="H15107" s="1"/>
      <c r="I15107" s="1"/>
    </row>
    <row r="15108" spans="8:9" x14ac:dyDescent="0.2">
      <c r="H15108" s="1"/>
      <c r="I15108" s="1"/>
    </row>
    <row r="15109" spans="8:9" x14ac:dyDescent="0.2">
      <c r="H15109" s="1"/>
      <c r="I15109" s="1"/>
    </row>
    <row r="15110" spans="8:9" x14ac:dyDescent="0.2">
      <c r="H15110" s="1"/>
      <c r="I15110" s="1"/>
    </row>
    <row r="15111" spans="8:9" x14ac:dyDescent="0.2">
      <c r="H15111" s="1"/>
      <c r="I15111" s="1"/>
    </row>
    <row r="15112" spans="8:9" x14ac:dyDescent="0.2">
      <c r="H15112" s="1"/>
      <c r="I15112" s="1"/>
    </row>
    <row r="15113" spans="8:9" x14ac:dyDescent="0.2">
      <c r="H15113" s="1"/>
      <c r="I15113" s="1"/>
    </row>
    <row r="15114" spans="8:9" x14ac:dyDescent="0.2">
      <c r="H15114" s="1"/>
      <c r="I15114" s="1"/>
    </row>
    <row r="15115" spans="8:9" x14ac:dyDescent="0.2">
      <c r="H15115" s="1"/>
      <c r="I15115" s="1"/>
    </row>
    <row r="15116" spans="8:9" x14ac:dyDescent="0.2">
      <c r="H15116" s="1"/>
      <c r="I15116" s="1"/>
    </row>
    <row r="15117" spans="8:9" x14ac:dyDescent="0.2">
      <c r="H15117" s="1"/>
      <c r="I15117" s="1"/>
    </row>
    <row r="15118" spans="8:9" x14ac:dyDescent="0.2">
      <c r="H15118" s="1"/>
      <c r="I15118" s="1"/>
    </row>
    <row r="15119" spans="8:9" x14ac:dyDescent="0.2">
      <c r="H15119" s="1"/>
      <c r="I15119" s="1"/>
    </row>
    <row r="15120" spans="8:9" x14ac:dyDescent="0.2">
      <c r="H15120" s="1"/>
      <c r="I15120" s="1"/>
    </row>
    <row r="15121" spans="8:9" x14ac:dyDescent="0.2">
      <c r="H15121" s="1"/>
      <c r="I15121" s="1"/>
    </row>
    <row r="15122" spans="8:9" x14ac:dyDescent="0.2">
      <c r="H15122" s="1"/>
      <c r="I15122" s="1"/>
    </row>
    <row r="15123" spans="8:9" x14ac:dyDescent="0.2">
      <c r="H15123" s="1"/>
      <c r="I15123" s="1"/>
    </row>
    <row r="15124" spans="8:9" x14ac:dyDescent="0.2">
      <c r="H15124" s="1"/>
      <c r="I15124" s="1"/>
    </row>
    <row r="15125" spans="8:9" x14ac:dyDescent="0.2">
      <c r="H15125" s="1"/>
      <c r="I15125" s="1"/>
    </row>
    <row r="15126" spans="8:9" x14ac:dyDescent="0.2">
      <c r="H15126" s="1"/>
      <c r="I15126" s="1"/>
    </row>
    <row r="15127" spans="8:9" x14ac:dyDescent="0.2">
      <c r="H15127" s="1"/>
      <c r="I15127" s="1"/>
    </row>
    <row r="15128" spans="8:9" x14ac:dyDescent="0.2">
      <c r="H15128" s="1"/>
      <c r="I15128" s="1"/>
    </row>
    <row r="15129" spans="8:9" x14ac:dyDescent="0.2">
      <c r="H15129" s="1"/>
      <c r="I15129" s="1"/>
    </row>
    <row r="15130" spans="8:9" x14ac:dyDescent="0.2">
      <c r="H15130" s="1"/>
      <c r="I15130" s="1"/>
    </row>
    <row r="15131" spans="8:9" x14ac:dyDescent="0.2">
      <c r="H15131" s="1"/>
      <c r="I15131" s="1"/>
    </row>
    <row r="15132" spans="8:9" x14ac:dyDescent="0.2">
      <c r="H15132" s="1"/>
      <c r="I15132" s="1"/>
    </row>
    <row r="15133" spans="8:9" x14ac:dyDescent="0.2">
      <c r="H15133" s="1"/>
      <c r="I15133" s="1"/>
    </row>
    <row r="15134" spans="8:9" x14ac:dyDescent="0.2">
      <c r="H15134" s="1"/>
      <c r="I15134" s="1"/>
    </row>
    <row r="15135" spans="8:9" x14ac:dyDescent="0.2">
      <c r="H15135" s="1"/>
      <c r="I15135" s="1"/>
    </row>
    <row r="15136" spans="8:9" x14ac:dyDescent="0.2">
      <c r="H15136" s="1"/>
      <c r="I15136" s="1"/>
    </row>
    <row r="15137" spans="8:9" x14ac:dyDescent="0.2">
      <c r="H15137" s="1"/>
      <c r="I15137" s="1"/>
    </row>
    <row r="15138" spans="8:9" x14ac:dyDescent="0.2">
      <c r="H15138" s="1"/>
      <c r="I15138" s="1"/>
    </row>
    <row r="15139" spans="8:9" x14ac:dyDescent="0.2">
      <c r="H15139" s="1"/>
      <c r="I15139" s="1"/>
    </row>
    <row r="15140" spans="8:9" x14ac:dyDescent="0.2">
      <c r="H15140" s="1"/>
      <c r="I15140" s="1"/>
    </row>
    <row r="15141" spans="8:9" x14ac:dyDescent="0.2">
      <c r="H15141" s="1"/>
      <c r="I15141" s="1"/>
    </row>
    <row r="15142" spans="8:9" x14ac:dyDescent="0.2">
      <c r="H15142" s="1"/>
      <c r="I15142" s="1"/>
    </row>
    <row r="15143" spans="8:9" x14ac:dyDescent="0.2">
      <c r="H15143" s="1"/>
      <c r="I15143" s="1"/>
    </row>
    <row r="15144" spans="8:9" x14ac:dyDescent="0.2">
      <c r="H15144" s="1"/>
      <c r="I15144" s="1"/>
    </row>
    <row r="15145" spans="8:9" x14ac:dyDescent="0.2">
      <c r="H15145" s="1"/>
      <c r="I15145" s="1"/>
    </row>
    <row r="15146" spans="8:9" x14ac:dyDescent="0.2">
      <c r="H15146" s="1"/>
      <c r="I15146" s="1"/>
    </row>
    <row r="15147" spans="8:9" x14ac:dyDescent="0.2">
      <c r="H15147" s="1"/>
      <c r="I15147" s="1"/>
    </row>
    <row r="15148" spans="8:9" x14ac:dyDescent="0.2">
      <c r="H15148" s="1"/>
      <c r="I15148" s="1"/>
    </row>
    <row r="15149" spans="8:9" x14ac:dyDescent="0.2">
      <c r="H15149" s="1"/>
      <c r="I15149" s="1"/>
    </row>
    <row r="15150" spans="8:9" x14ac:dyDescent="0.2">
      <c r="H15150" s="1"/>
      <c r="I15150" s="1"/>
    </row>
    <row r="15151" spans="8:9" x14ac:dyDescent="0.2">
      <c r="H15151" s="1"/>
      <c r="I15151" s="1"/>
    </row>
    <row r="15152" spans="8:9" x14ac:dyDescent="0.2">
      <c r="H15152" s="1"/>
      <c r="I15152" s="1"/>
    </row>
    <row r="15153" spans="8:9" x14ac:dyDescent="0.2">
      <c r="H15153" s="1"/>
      <c r="I15153" s="1"/>
    </row>
    <row r="15154" spans="8:9" x14ac:dyDescent="0.2">
      <c r="H15154" s="1"/>
      <c r="I15154" s="1"/>
    </row>
    <row r="15155" spans="8:9" x14ac:dyDescent="0.2">
      <c r="H15155" s="1"/>
      <c r="I15155" s="1"/>
    </row>
    <row r="15156" spans="8:9" x14ac:dyDescent="0.2">
      <c r="H15156" s="1"/>
      <c r="I15156" s="1"/>
    </row>
    <row r="15157" spans="8:9" x14ac:dyDescent="0.2">
      <c r="H15157" s="1"/>
      <c r="I15157" s="1"/>
    </row>
    <row r="15158" spans="8:9" x14ac:dyDescent="0.2">
      <c r="H15158" s="1"/>
      <c r="I15158" s="1"/>
    </row>
    <row r="15159" spans="8:9" x14ac:dyDescent="0.2">
      <c r="H15159" s="1"/>
      <c r="I15159" s="1"/>
    </row>
    <row r="15160" spans="8:9" x14ac:dyDescent="0.2">
      <c r="H15160" s="1"/>
      <c r="I15160" s="1"/>
    </row>
    <row r="15161" spans="8:9" x14ac:dyDescent="0.2">
      <c r="H15161" s="1"/>
      <c r="I15161" s="1"/>
    </row>
    <row r="15162" spans="8:9" x14ac:dyDescent="0.2">
      <c r="H15162" s="1"/>
      <c r="I15162" s="1"/>
    </row>
    <row r="15163" spans="8:9" x14ac:dyDescent="0.2">
      <c r="H15163" s="1"/>
      <c r="I15163" s="1"/>
    </row>
    <row r="15164" spans="8:9" x14ac:dyDescent="0.2">
      <c r="H15164" s="1"/>
      <c r="I15164" s="1"/>
    </row>
    <row r="15165" spans="8:9" x14ac:dyDescent="0.2">
      <c r="H15165" s="1"/>
      <c r="I15165" s="1"/>
    </row>
    <row r="15166" spans="8:9" x14ac:dyDescent="0.2">
      <c r="H15166" s="1"/>
      <c r="I15166" s="1"/>
    </row>
    <row r="15167" spans="8:9" x14ac:dyDescent="0.2">
      <c r="H15167" s="1"/>
      <c r="I15167" s="1"/>
    </row>
    <row r="15168" spans="8:9" x14ac:dyDescent="0.2">
      <c r="H15168" s="1"/>
      <c r="I15168" s="1"/>
    </row>
    <row r="15169" spans="8:9" x14ac:dyDescent="0.2">
      <c r="H15169" s="1"/>
      <c r="I15169" s="1"/>
    </row>
    <row r="15170" spans="8:9" x14ac:dyDescent="0.2">
      <c r="H15170" s="1"/>
      <c r="I15170" s="1"/>
    </row>
    <row r="15171" spans="8:9" x14ac:dyDescent="0.2">
      <c r="H15171" s="1"/>
      <c r="I15171" s="1"/>
    </row>
    <row r="15172" spans="8:9" x14ac:dyDescent="0.2">
      <c r="H15172" s="1"/>
      <c r="I15172" s="1"/>
    </row>
    <row r="15173" spans="8:9" x14ac:dyDescent="0.2">
      <c r="H15173" s="1"/>
      <c r="I15173" s="1"/>
    </row>
    <row r="15174" spans="8:9" x14ac:dyDescent="0.2">
      <c r="H15174" s="1"/>
      <c r="I15174" s="1"/>
    </row>
    <row r="15175" spans="8:9" x14ac:dyDescent="0.2">
      <c r="H15175" s="1"/>
      <c r="I15175" s="1"/>
    </row>
    <row r="15176" spans="8:9" x14ac:dyDescent="0.2">
      <c r="H15176" s="1"/>
      <c r="I15176" s="1"/>
    </row>
    <row r="15177" spans="8:9" x14ac:dyDescent="0.2">
      <c r="H15177" s="1"/>
      <c r="I15177" s="1"/>
    </row>
    <row r="15178" spans="8:9" x14ac:dyDescent="0.2">
      <c r="H15178" s="1"/>
      <c r="I15178" s="1"/>
    </row>
    <row r="15179" spans="8:9" x14ac:dyDescent="0.2">
      <c r="H15179" s="1"/>
      <c r="I15179" s="1"/>
    </row>
    <row r="15180" spans="8:9" x14ac:dyDescent="0.2">
      <c r="H15180" s="1"/>
      <c r="I15180" s="1"/>
    </row>
    <row r="15181" spans="8:9" x14ac:dyDescent="0.2">
      <c r="H15181" s="1"/>
      <c r="I15181" s="1"/>
    </row>
    <row r="15182" spans="8:9" x14ac:dyDescent="0.2">
      <c r="H15182" s="1"/>
      <c r="I15182" s="1"/>
    </row>
    <row r="15183" spans="8:9" x14ac:dyDescent="0.2">
      <c r="H15183" s="1"/>
      <c r="I15183" s="1"/>
    </row>
    <row r="15184" spans="8:9" x14ac:dyDescent="0.2">
      <c r="H15184" s="1"/>
      <c r="I15184" s="1"/>
    </row>
    <row r="15185" spans="8:9" x14ac:dyDescent="0.2">
      <c r="H15185" s="1"/>
      <c r="I15185" s="1"/>
    </row>
    <row r="15186" spans="8:9" x14ac:dyDescent="0.2">
      <c r="H15186" s="1"/>
      <c r="I15186" s="1"/>
    </row>
    <row r="15187" spans="8:9" x14ac:dyDescent="0.2">
      <c r="H15187" s="1"/>
      <c r="I15187" s="1"/>
    </row>
    <row r="15188" spans="8:9" x14ac:dyDescent="0.2">
      <c r="H15188" s="1"/>
      <c r="I15188" s="1"/>
    </row>
    <row r="15189" spans="8:9" x14ac:dyDescent="0.2">
      <c r="H15189" s="1"/>
      <c r="I15189" s="1"/>
    </row>
    <row r="15190" spans="8:9" x14ac:dyDescent="0.2">
      <c r="H15190" s="1"/>
      <c r="I15190" s="1"/>
    </row>
    <row r="15191" spans="8:9" x14ac:dyDescent="0.2">
      <c r="H15191" s="1"/>
      <c r="I15191" s="1"/>
    </row>
    <row r="15192" spans="8:9" x14ac:dyDescent="0.2">
      <c r="H15192" s="1"/>
      <c r="I15192" s="1"/>
    </row>
    <row r="15193" spans="8:9" x14ac:dyDescent="0.2">
      <c r="H15193" s="1"/>
      <c r="I15193" s="1"/>
    </row>
    <row r="15194" spans="8:9" x14ac:dyDescent="0.2">
      <c r="H15194" s="1"/>
      <c r="I15194" s="1"/>
    </row>
    <row r="15195" spans="8:9" x14ac:dyDescent="0.2">
      <c r="H15195" s="1"/>
      <c r="I15195" s="1"/>
    </row>
    <row r="15196" spans="8:9" x14ac:dyDescent="0.2">
      <c r="H15196" s="1"/>
      <c r="I15196" s="1"/>
    </row>
    <row r="15197" spans="8:9" x14ac:dyDescent="0.2">
      <c r="H15197" s="1"/>
      <c r="I15197" s="1"/>
    </row>
    <row r="15198" spans="8:9" x14ac:dyDescent="0.2">
      <c r="H15198" s="1"/>
      <c r="I15198" s="1"/>
    </row>
    <row r="15199" spans="8:9" x14ac:dyDescent="0.2">
      <c r="H15199" s="1"/>
      <c r="I15199" s="1"/>
    </row>
    <row r="15200" spans="8:9" x14ac:dyDescent="0.2">
      <c r="H15200" s="1"/>
      <c r="I15200" s="1"/>
    </row>
    <row r="15201" spans="8:9" x14ac:dyDescent="0.2">
      <c r="H15201" s="1"/>
      <c r="I15201" s="1"/>
    </row>
    <row r="15202" spans="8:9" x14ac:dyDescent="0.2">
      <c r="H15202" s="1"/>
      <c r="I15202" s="1"/>
    </row>
    <row r="15203" spans="8:9" x14ac:dyDescent="0.2">
      <c r="H15203" s="1"/>
      <c r="I15203" s="1"/>
    </row>
    <row r="15204" spans="8:9" x14ac:dyDescent="0.2">
      <c r="H15204" s="1"/>
      <c r="I15204" s="1"/>
    </row>
    <row r="15205" spans="8:9" x14ac:dyDescent="0.2">
      <c r="H15205" s="1"/>
      <c r="I15205" s="1"/>
    </row>
    <row r="15206" spans="8:9" x14ac:dyDescent="0.2">
      <c r="H15206" s="1"/>
      <c r="I15206" s="1"/>
    </row>
    <row r="15207" spans="8:9" x14ac:dyDescent="0.2">
      <c r="H15207" s="1"/>
      <c r="I15207" s="1"/>
    </row>
    <row r="15208" spans="8:9" x14ac:dyDescent="0.2">
      <c r="H15208" s="1"/>
      <c r="I15208" s="1"/>
    </row>
    <row r="15209" spans="8:9" x14ac:dyDescent="0.2">
      <c r="H15209" s="1"/>
      <c r="I15209" s="1"/>
    </row>
    <row r="15210" spans="8:9" x14ac:dyDescent="0.2">
      <c r="H15210" s="1"/>
      <c r="I15210" s="1"/>
    </row>
    <row r="15211" spans="8:9" x14ac:dyDescent="0.2">
      <c r="H15211" s="1"/>
      <c r="I15211" s="1"/>
    </row>
    <row r="15212" spans="8:9" x14ac:dyDescent="0.2">
      <c r="H15212" s="1"/>
      <c r="I15212" s="1"/>
    </row>
    <row r="15213" spans="8:9" x14ac:dyDescent="0.2">
      <c r="H15213" s="1"/>
      <c r="I15213" s="1"/>
    </row>
    <row r="15214" spans="8:9" x14ac:dyDescent="0.2">
      <c r="H15214" s="1"/>
      <c r="I15214" s="1"/>
    </row>
    <row r="15215" spans="8:9" x14ac:dyDescent="0.2">
      <c r="H15215" s="1"/>
      <c r="I15215" s="1"/>
    </row>
    <row r="15216" spans="8:9" x14ac:dyDescent="0.2">
      <c r="H15216" s="1"/>
      <c r="I15216" s="1"/>
    </row>
    <row r="15217" spans="8:9" x14ac:dyDescent="0.2">
      <c r="H15217" s="1"/>
      <c r="I15217" s="1"/>
    </row>
    <row r="15218" spans="8:9" x14ac:dyDescent="0.2">
      <c r="H15218" s="1"/>
      <c r="I15218" s="1"/>
    </row>
    <row r="15219" spans="8:9" x14ac:dyDescent="0.2">
      <c r="H15219" s="1"/>
      <c r="I15219" s="1"/>
    </row>
    <row r="15220" spans="8:9" x14ac:dyDescent="0.2">
      <c r="H15220" s="1"/>
      <c r="I15220" s="1"/>
    </row>
    <row r="15221" spans="8:9" x14ac:dyDescent="0.2">
      <c r="H15221" s="1"/>
      <c r="I15221" s="1"/>
    </row>
    <row r="15222" spans="8:9" x14ac:dyDescent="0.2">
      <c r="H15222" s="1"/>
      <c r="I15222" s="1"/>
    </row>
    <row r="15223" spans="8:9" x14ac:dyDescent="0.2">
      <c r="H15223" s="1"/>
      <c r="I15223" s="1"/>
    </row>
    <row r="15224" spans="8:9" x14ac:dyDescent="0.2">
      <c r="H15224" s="1"/>
      <c r="I15224" s="1"/>
    </row>
    <row r="15225" spans="8:9" x14ac:dyDescent="0.2">
      <c r="H15225" s="1"/>
      <c r="I15225" s="1"/>
    </row>
    <row r="15226" spans="8:9" x14ac:dyDescent="0.2">
      <c r="H15226" s="1"/>
      <c r="I15226" s="1"/>
    </row>
    <row r="15227" spans="8:9" x14ac:dyDescent="0.2">
      <c r="H15227" s="1"/>
      <c r="I15227" s="1"/>
    </row>
    <row r="15228" spans="8:9" x14ac:dyDescent="0.2">
      <c r="H15228" s="1"/>
      <c r="I15228" s="1"/>
    </row>
    <row r="15229" spans="8:9" x14ac:dyDescent="0.2">
      <c r="H15229" s="1"/>
      <c r="I15229" s="1"/>
    </row>
    <row r="15230" spans="8:9" x14ac:dyDescent="0.2">
      <c r="H15230" s="1"/>
      <c r="I15230" s="1"/>
    </row>
    <row r="15231" spans="8:9" x14ac:dyDescent="0.2">
      <c r="H15231" s="1"/>
      <c r="I15231" s="1"/>
    </row>
    <row r="15232" spans="8:9" x14ac:dyDescent="0.2">
      <c r="H15232" s="1"/>
      <c r="I15232" s="1"/>
    </row>
    <row r="15233" spans="8:9" x14ac:dyDescent="0.2">
      <c r="H15233" s="1"/>
      <c r="I15233" s="1"/>
    </row>
    <row r="15234" spans="8:9" x14ac:dyDescent="0.2">
      <c r="H15234" s="1"/>
      <c r="I15234" s="1"/>
    </row>
    <row r="15235" spans="8:9" x14ac:dyDescent="0.2">
      <c r="H15235" s="1"/>
      <c r="I15235" s="1"/>
    </row>
    <row r="15236" spans="8:9" x14ac:dyDescent="0.2">
      <c r="H15236" s="1"/>
      <c r="I15236" s="1"/>
    </row>
    <row r="15237" spans="8:9" x14ac:dyDescent="0.2">
      <c r="H15237" s="1"/>
      <c r="I15237" s="1"/>
    </row>
    <row r="15238" spans="8:9" x14ac:dyDescent="0.2">
      <c r="H15238" s="1"/>
      <c r="I15238" s="1"/>
    </row>
    <row r="15239" spans="8:9" x14ac:dyDescent="0.2">
      <c r="H15239" s="1"/>
      <c r="I15239" s="1"/>
    </row>
    <row r="15240" spans="8:9" x14ac:dyDescent="0.2">
      <c r="H15240" s="1"/>
      <c r="I15240" s="1"/>
    </row>
    <row r="15241" spans="8:9" x14ac:dyDescent="0.2">
      <c r="H15241" s="1"/>
      <c r="I15241" s="1"/>
    </row>
    <row r="15242" spans="8:9" x14ac:dyDescent="0.2">
      <c r="H15242" s="1"/>
      <c r="I15242" s="1"/>
    </row>
    <row r="15243" spans="8:9" x14ac:dyDescent="0.2">
      <c r="H15243" s="1"/>
      <c r="I15243" s="1"/>
    </row>
    <row r="15244" spans="8:9" x14ac:dyDescent="0.2">
      <c r="H15244" s="1"/>
      <c r="I15244" s="1"/>
    </row>
    <row r="15245" spans="8:9" x14ac:dyDescent="0.2">
      <c r="H15245" s="1"/>
      <c r="I15245" s="1"/>
    </row>
    <row r="15246" spans="8:9" x14ac:dyDescent="0.2">
      <c r="H15246" s="1"/>
      <c r="I15246" s="1"/>
    </row>
    <row r="15247" spans="8:9" x14ac:dyDescent="0.2">
      <c r="H15247" s="1"/>
      <c r="I15247" s="1"/>
    </row>
    <row r="15248" spans="8:9" x14ac:dyDescent="0.2">
      <c r="H15248" s="1"/>
      <c r="I15248" s="1"/>
    </row>
    <row r="15249" spans="8:9" x14ac:dyDescent="0.2">
      <c r="H15249" s="1"/>
      <c r="I15249" s="1"/>
    </row>
    <row r="15250" spans="8:9" x14ac:dyDescent="0.2">
      <c r="H15250" s="1"/>
      <c r="I15250" s="1"/>
    </row>
    <row r="15251" spans="8:9" x14ac:dyDescent="0.2">
      <c r="H15251" s="1"/>
      <c r="I15251" s="1"/>
    </row>
    <row r="15252" spans="8:9" x14ac:dyDescent="0.2">
      <c r="H15252" s="1"/>
      <c r="I15252" s="1"/>
    </row>
    <row r="15253" spans="8:9" x14ac:dyDescent="0.2">
      <c r="H15253" s="1"/>
      <c r="I15253" s="1"/>
    </row>
    <row r="15254" spans="8:9" x14ac:dyDescent="0.2">
      <c r="H15254" s="1"/>
      <c r="I15254" s="1"/>
    </row>
    <row r="15255" spans="8:9" x14ac:dyDescent="0.2">
      <c r="H15255" s="1"/>
      <c r="I15255" s="1"/>
    </row>
    <row r="15256" spans="8:9" x14ac:dyDescent="0.2">
      <c r="H15256" s="1"/>
      <c r="I15256" s="1"/>
    </row>
    <row r="15257" spans="8:9" x14ac:dyDescent="0.2">
      <c r="H15257" s="1"/>
      <c r="I15257" s="1"/>
    </row>
    <row r="15258" spans="8:9" x14ac:dyDescent="0.2">
      <c r="H15258" s="1"/>
      <c r="I15258" s="1"/>
    </row>
    <row r="15259" spans="8:9" x14ac:dyDescent="0.2">
      <c r="H15259" s="1"/>
      <c r="I15259" s="1"/>
    </row>
    <row r="15260" spans="8:9" x14ac:dyDescent="0.2">
      <c r="H15260" s="1"/>
      <c r="I15260" s="1"/>
    </row>
    <row r="15261" spans="8:9" x14ac:dyDescent="0.2">
      <c r="H15261" s="1"/>
      <c r="I15261" s="1"/>
    </row>
    <row r="15262" spans="8:9" x14ac:dyDescent="0.2">
      <c r="H15262" s="1"/>
      <c r="I15262" s="1"/>
    </row>
    <row r="15263" spans="8:9" x14ac:dyDescent="0.2">
      <c r="H15263" s="1"/>
      <c r="I15263" s="1"/>
    </row>
    <row r="15264" spans="8:9" x14ac:dyDescent="0.2">
      <c r="H15264" s="1"/>
      <c r="I15264" s="1"/>
    </row>
    <row r="15265" spans="8:9" x14ac:dyDescent="0.2">
      <c r="H15265" s="1"/>
      <c r="I15265" s="1"/>
    </row>
    <row r="15266" spans="8:9" x14ac:dyDescent="0.2">
      <c r="H15266" s="1"/>
      <c r="I15266" s="1"/>
    </row>
    <row r="15267" spans="8:9" x14ac:dyDescent="0.2">
      <c r="H15267" s="1"/>
      <c r="I15267" s="1"/>
    </row>
    <row r="15268" spans="8:9" x14ac:dyDescent="0.2">
      <c r="H15268" s="1"/>
      <c r="I15268" s="1"/>
    </row>
    <row r="15269" spans="8:9" x14ac:dyDescent="0.2">
      <c r="H15269" s="1"/>
      <c r="I15269" s="1"/>
    </row>
    <row r="15270" spans="8:9" x14ac:dyDescent="0.2">
      <c r="H15270" s="1"/>
      <c r="I15270" s="1"/>
    </row>
    <row r="15271" spans="8:9" x14ac:dyDescent="0.2">
      <c r="H15271" s="1"/>
      <c r="I15271" s="1"/>
    </row>
    <row r="15272" spans="8:9" x14ac:dyDescent="0.2">
      <c r="H15272" s="1"/>
      <c r="I15272" s="1"/>
    </row>
    <row r="15273" spans="8:9" x14ac:dyDescent="0.2">
      <c r="H15273" s="1"/>
      <c r="I15273" s="1"/>
    </row>
    <row r="15274" spans="8:9" x14ac:dyDescent="0.2">
      <c r="H15274" s="1"/>
      <c r="I15274" s="1"/>
    </row>
    <row r="15275" spans="8:9" x14ac:dyDescent="0.2">
      <c r="H15275" s="1"/>
      <c r="I15275" s="1"/>
    </row>
    <row r="15276" spans="8:9" x14ac:dyDescent="0.2">
      <c r="H15276" s="1"/>
      <c r="I15276" s="1"/>
    </row>
    <row r="15277" spans="8:9" x14ac:dyDescent="0.2">
      <c r="H15277" s="1"/>
      <c r="I15277" s="1"/>
    </row>
    <row r="15278" spans="8:9" x14ac:dyDescent="0.2">
      <c r="H15278" s="1"/>
      <c r="I15278" s="1"/>
    </row>
    <row r="15279" spans="8:9" x14ac:dyDescent="0.2">
      <c r="H15279" s="1"/>
      <c r="I15279" s="1"/>
    </row>
    <row r="15280" spans="8:9" x14ac:dyDescent="0.2">
      <c r="H15280" s="1"/>
      <c r="I15280" s="1"/>
    </row>
    <row r="15281" spans="8:9" x14ac:dyDescent="0.2">
      <c r="H15281" s="1"/>
      <c r="I15281" s="1"/>
    </row>
    <row r="15282" spans="8:9" x14ac:dyDescent="0.2">
      <c r="H15282" s="1"/>
      <c r="I15282" s="1"/>
    </row>
    <row r="15283" spans="8:9" x14ac:dyDescent="0.2">
      <c r="H15283" s="1"/>
      <c r="I15283" s="1"/>
    </row>
    <row r="15284" spans="8:9" x14ac:dyDescent="0.2">
      <c r="H15284" s="1"/>
      <c r="I15284" s="1"/>
    </row>
    <row r="15285" spans="8:9" x14ac:dyDescent="0.2">
      <c r="H15285" s="1"/>
      <c r="I15285" s="1"/>
    </row>
    <row r="15286" spans="8:9" x14ac:dyDescent="0.2">
      <c r="H15286" s="1"/>
      <c r="I15286" s="1"/>
    </row>
    <row r="15287" spans="8:9" x14ac:dyDescent="0.2">
      <c r="H15287" s="1"/>
      <c r="I15287" s="1"/>
    </row>
    <row r="15288" spans="8:9" x14ac:dyDescent="0.2">
      <c r="H15288" s="1"/>
      <c r="I15288" s="1"/>
    </row>
    <row r="15289" spans="8:9" x14ac:dyDescent="0.2">
      <c r="H15289" s="1"/>
      <c r="I15289" s="1"/>
    </row>
    <row r="15290" spans="8:9" x14ac:dyDescent="0.2">
      <c r="H15290" s="1"/>
      <c r="I15290" s="1"/>
    </row>
    <row r="15291" spans="8:9" x14ac:dyDescent="0.2">
      <c r="H15291" s="1"/>
      <c r="I15291" s="1"/>
    </row>
    <row r="15292" spans="8:9" x14ac:dyDescent="0.2">
      <c r="H15292" s="1"/>
      <c r="I15292" s="1"/>
    </row>
    <row r="15293" spans="8:9" x14ac:dyDescent="0.2">
      <c r="H15293" s="1"/>
      <c r="I15293" s="1"/>
    </row>
    <row r="15294" spans="8:9" x14ac:dyDescent="0.2">
      <c r="H15294" s="1"/>
      <c r="I15294" s="1"/>
    </row>
    <row r="15295" spans="8:9" x14ac:dyDescent="0.2">
      <c r="H15295" s="1"/>
      <c r="I15295" s="1"/>
    </row>
    <row r="15296" spans="8:9" x14ac:dyDescent="0.2">
      <c r="H15296" s="1"/>
      <c r="I15296" s="1"/>
    </row>
    <row r="15297" spans="8:9" x14ac:dyDescent="0.2">
      <c r="H15297" s="1"/>
      <c r="I15297" s="1"/>
    </row>
    <row r="15298" spans="8:9" x14ac:dyDescent="0.2">
      <c r="H15298" s="1"/>
      <c r="I15298" s="1"/>
    </row>
    <row r="15299" spans="8:9" x14ac:dyDescent="0.2">
      <c r="H15299" s="1"/>
      <c r="I15299" s="1"/>
    </row>
    <row r="15300" spans="8:9" x14ac:dyDescent="0.2">
      <c r="H15300" s="1"/>
      <c r="I15300" s="1"/>
    </row>
    <row r="15301" spans="8:9" x14ac:dyDescent="0.2">
      <c r="H15301" s="1"/>
      <c r="I15301" s="1"/>
    </row>
    <row r="15302" spans="8:9" x14ac:dyDescent="0.2">
      <c r="H15302" s="1"/>
      <c r="I15302" s="1"/>
    </row>
    <row r="15303" spans="8:9" x14ac:dyDescent="0.2">
      <c r="H15303" s="1"/>
      <c r="I15303" s="1"/>
    </row>
    <row r="15304" spans="8:9" x14ac:dyDescent="0.2">
      <c r="H15304" s="1"/>
      <c r="I15304" s="1"/>
    </row>
    <row r="15305" spans="8:9" x14ac:dyDescent="0.2">
      <c r="H15305" s="1"/>
      <c r="I15305" s="1"/>
    </row>
    <row r="15306" spans="8:9" x14ac:dyDescent="0.2">
      <c r="H15306" s="1"/>
      <c r="I15306" s="1"/>
    </row>
    <row r="15307" spans="8:9" x14ac:dyDescent="0.2">
      <c r="H15307" s="1"/>
      <c r="I15307" s="1"/>
    </row>
    <row r="15308" spans="8:9" x14ac:dyDescent="0.2">
      <c r="H15308" s="1"/>
      <c r="I15308" s="1"/>
    </row>
    <row r="15309" spans="8:9" x14ac:dyDescent="0.2">
      <c r="H15309" s="1"/>
      <c r="I15309" s="1"/>
    </row>
    <row r="15310" spans="8:9" x14ac:dyDescent="0.2">
      <c r="H15310" s="1"/>
      <c r="I15310" s="1"/>
    </row>
    <row r="15311" spans="8:9" x14ac:dyDescent="0.2">
      <c r="H15311" s="1"/>
      <c r="I15311" s="1"/>
    </row>
    <row r="15312" spans="8:9" x14ac:dyDescent="0.2">
      <c r="H15312" s="1"/>
      <c r="I15312" s="1"/>
    </row>
    <row r="15313" spans="8:9" x14ac:dyDescent="0.2">
      <c r="H15313" s="1"/>
      <c r="I15313" s="1"/>
    </row>
    <row r="15314" spans="8:9" x14ac:dyDescent="0.2">
      <c r="H15314" s="1"/>
      <c r="I15314" s="1"/>
    </row>
    <row r="15315" spans="8:9" x14ac:dyDescent="0.2">
      <c r="H15315" s="1"/>
      <c r="I15315" s="1"/>
    </row>
    <row r="15316" spans="8:9" x14ac:dyDescent="0.2">
      <c r="H15316" s="1"/>
      <c r="I15316" s="1"/>
    </row>
    <row r="15317" spans="8:9" x14ac:dyDescent="0.2">
      <c r="H15317" s="1"/>
      <c r="I15317" s="1"/>
    </row>
    <row r="15318" spans="8:9" x14ac:dyDescent="0.2">
      <c r="H15318" s="1"/>
      <c r="I15318" s="1"/>
    </row>
    <row r="15319" spans="8:9" x14ac:dyDescent="0.2">
      <c r="H15319" s="1"/>
      <c r="I15319" s="1"/>
    </row>
    <row r="15320" spans="8:9" x14ac:dyDescent="0.2">
      <c r="H15320" s="1"/>
      <c r="I15320" s="1"/>
    </row>
    <row r="15321" spans="8:9" x14ac:dyDescent="0.2">
      <c r="H15321" s="1"/>
      <c r="I15321" s="1"/>
    </row>
    <row r="15322" spans="8:9" x14ac:dyDescent="0.2">
      <c r="H15322" s="1"/>
      <c r="I15322" s="1"/>
    </row>
    <row r="15323" spans="8:9" x14ac:dyDescent="0.2">
      <c r="H15323" s="1"/>
      <c r="I15323" s="1"/>
    </row>
    <row r="15324" spans="8:9" x14ac:dyDescent="0.2">
      <c r="H15324" s="1"/>
      <c r="I15324" s="1"/>
    </row>
    <row r="15325" spans="8:9" x14ac:dyDescent="0.2">
      <c r="H15325" s="1"/>
      <c r="I15325" s="1"/>
    </row>
    <row r="15326" spans="8:9" x14ac:dyDescent="0.2">
      <c r="H15326" s="1"/>
      <c r="I15326" s="1"/>
    </row>
    <row r="15327" spans="8:9" x14ac:dyDescent="0.2">
      <c r="H15327" s="1"/>
      <c r="I15327" s="1"/>
    </row>
    <row r="15328" spans="8:9" x14ac:dyDescent="0.2">
      <c r="H15328" s="1"/>
      <c r="I15328" s="1"/>
    </row>
    <row r="15329" spans="8:9" x14ac:dyDescent="0.2">
      <c r="H15329" s="1"/>
      <c r="I15329" s="1"/>
    </row>
    <row r="15330" spans="8:9" x14ac:dyDescent="0.2">
      <c r="H15330" s="1"/>
      <c r="I15330" s="1"/>
    </row>
    <row r="15331" spans="8:9" x14ac:dyDescent="0.2">
      <c r="H15331" s="1"/>
      <c r="I15331" s="1"/>
    </row>
    <row r="15332" spans="8:9" x14ac:dyDescent="0.2">
      <c r="H15332" s="1"/>
      <c r="I15332" s="1"/>
    </row>
    <row r="15333" spans="8:9" x14ac:dyDescent="0.2">
      <c r="H15333" s="1"/>
      <c r="I15333" s="1"/>
    </row>
    <row r="15334" spans="8:9" x14ac:dyDescent="0.2">
      <c r="H15334" s="1"/>
      <c r="I15334" s="1"/>
    </row>
    <row r="15335" spans="8:9" x14ac:dyDescent="0.2">
      <c r="H15335" s="1"/>
      <c r="I15335" s="1"/>
    </row>
    <row r="15336" spans="8:9" x14ac:dyDescent="0.2">
      <c r="H15336" s="1"/>
      <c r="I15336" s="1"/>
    </row>
    <row r="15337" spans="8:9" x14ac:dyDescent="0.2">
      <c r="H15337" s="1"/>
      <c r="I15337" s="1"/>
    </row>
    <row r="15338" spans="8:9" x14ac:dyDescent="0.2">
      <c r="H15338" s="1"/>
      <c r="I15338" s="1"/>
    </row>
    <row r="15339" spans="8:9" x14ac:dyDescent="0.2">
      <c r="H15339" s="1"/>
      <c r="I15339" s="1"/>
    </row>
    <row r="15340" spans="8:9" x14ac:dyDescent="0.2">
      <c r="H15340" s="1"/>
      <c r="I15340" s="1"/>
    </row>
    <row r="15341" spans="8:9" x14ac:dyDescent="0.2">
      <c r="H15341" s="1"/>
      <c r="I15341" s="1"/>
    </row>
    <row r="15342" spans="8:9" x14ac:dyDescent="0.2">
      <c r="H15342" s="1"/>
      <c r="I15342" s="1"/>
    </row>
    <row r="15343" spans="8:9" x14ac:dyDescent="0.2">
      <c r="H15343" s="1"/>
      <c r="I15343" s="1"/>
    </row>
    <row r="15344" spans="8:9" x14ac:dyDescent="0.2">
      <c r="H15344" s="1"/>
      <c r="I15344" s="1"/>
    </row>
    <row r="15345" spans="8:9" x14ac:dyDescent="0.2">
      <c r="H15345" s="1"/>
      <c r="I15345" s="1"/>
    </row>
    <row r="15346" spans="8:9" x14ac:dyDescent="0.2">
      <c r="H15346" s="1"/>
      <c r="I15346" s="1"/>
    </row>
    <row r="15347" spans="8:9" x14ac:dyDescent="0.2">
      <c r="H15347" s="1"/>
      <c r="I15347" s="1"/>
    </row>
    <row r="15348" spans="8:9" x14ac:dyDescent="0.2">
      <c r="H15348" s="1"/>
      <c r="I15348" s="1"/>
    </row>
    <row r="15349" spans="8:9" x14ac:dyDescent="0.2">
      <c r="H15349" s="1"/>
      <c r="I15349" s="1"/>
    </row>
    <row r="15350" spans="8:9" x14ac:dyDescent="0.2">
      <c r="H15350" s="1"/>
      <c r="I15350" s="1"/>
    </row>
    <row r="15351" spans="8:9" x14ac:dyDescent="0.2">
      <c r="H15351" s="1"/>
      <c r="I15351" s="1"/>
    </row>
    <row r="15352" spans="8:9" x14ac:dyDescent="0.2">
      <c r="H15352" s="1"/>
      <c r="I15352" s="1"/>
    </row>
    <row r="15353" spans="8:9" x14ac:dyDescent="0.2">
      <c r="H15353" s="1"/>
      <c r="I15353" s="1"/>
    </row>
    <row r="15354" spans="8:9" x14ac:dyDescent="0.2">
      <c r="H15354" s="1"/>
      <c r="I15354" s="1"/>
    </row>
    <row r="15355" spans="8:9" x14ac:dyDescent="0.2">
      <c r="H15355" s="1"/>
      <c r="I15355" s="1"/>
    </row>
    <row r="15356" spans="8:9" x14ac:dyDescent="0.2">
      <c r="H15356" s="1"/>
      <c r="I15356" s="1"/>
    </row>
    <row r="15357" spans="8:9" x14ac:dyDescent="0.2">
      <c r="H15357" s="1"/>
      <c r="I15357" s="1"/>
    </row>
    <row r="15358" spans="8:9" x14ac:dyDescent="0.2">
      <c r="H15358" s="1"/>
      <c r="I15358" s="1"/>
    </row>
    <row r="15359" spans="8:9" x14ac:dyDescent="0.2">
      <c r="H15359" s="1"/>
      <c r="I15359" s="1"/>
    </row>
    <row r="15360" spans="8:9" x14ac:dyDescent="0.2">
      <c r="H15360" s="1"/>
      <c r="I15360" s="1"/>
    </row>
    <row r="15361" spans="8:9" x14ac:dyDescent="0.2">
      <c r="H15361" s="1"/>
      <c r="I15361" s="1"/>
    </row>
    <row r="15362" spans="8:9" x14ac:dyDescent="0.2">
      <c r="H15362" s="1"/>
      <c r="I15362" s="1"/>
    </row>
    <row r="15363" spans="8:9" x14ac:dyDescent="0.2">
      <c r="H15363" s="1"/>
      <c r="I15363" s="1"/>
    </row>
    <row r="15364" spans="8:9" x14ac:dyDescent="0.2">
      <c r="H15364" s="1"/>
      <c r="I15364" s="1"/>
    </row>
    <row r="15365" spans="8:9" x14ac:dyDescent="0.2">
      <c r="H15365" s="1"/>
      <c r="I15365" s="1"/>
    </row>
    <row r="15366" spans="8:9" x14ac:dyDescent="0.2">
      <c r="H15366" s="1"/>
      <c r="I15366" s="1"/>
    </row>
    <row r="15367" spans="8:9" x14ac:dyDescent="0.2">
      <c r="H15367" s="1"/>
      <c r="I15367" s="1"/>
    </row>
    <row r="15368" spans="8:9" x14ac:dyDescent="0.2">
      <c r="H15368" s="1"/>
      <c r="I15368" s="1"/>
    </row>
    <row r="15369" spans="8:9" x14ac:dyDescent="0.2">
      <c r="H15369" s="1"/>
      <c r="I15369" s="1"/>
    </row>
    <row r="15370" spans="8:9" x14ac:dyDescent="0.2">
      <c r="H15370" s="1"/>
      <c r="I15370" s="1"/>
    </row>
    <row r="15371" spans="8:9" x14ac:dyDescent="0.2">
      <c r="H15371" s="1"/>
      <c r="I15371" s="1"/>
    </row>
    <row r="15372" spans="8:9" x14ac:dyDescent="0.2">
      <c r="H15372" s="1"/>
      <c r="I15372" s="1"/>
    </row>
    <row r="15373" spans="8:9" x14ac:dyDescent="0.2">
      <c r="H15373" s="1"/>
      <c r="I15373" s="1"/>
    </row>
    <row r="15374" spans="8:9" x14ac:dyDescent="0.2">
      <c r="H15374" s="1"/>
      <c r="I15374" s="1"/>
    </row>
    <row r="15375" spans="8:9" x14ac:dyDescent="0.2">
      <c r="H15375" s="1"/>
      <c r="I15375" s="1"/>
    </row>
    <row r="15376" spans="8:9" x14ac:dyDescent="0.2">
      <c r="H15376" s="1"/>
      <c r="I15376" s="1"/>
    </row>
    <row r="15377" spans="8:9" x14ac:dyDescent="0.2">
      <c r="H15377" s="1"/>
      <c r="I15377" s="1"/>
    </row>
    <row r="15378" spans="8:9" x14ac:dyDescent="0.2">
      <c r="H15378" s="1"/>
      <c r="I15378" s="1"/>
    </row>
    <row r="15379" spans="8:9" x14ac:dyDescent="0.2">
      <c r="H15379" s="1"/>
      <c r="I15379" s="1"/>
    </row>
    <row r="15380" spans="8:9" x14ac:dyDescent="0.2">
      <c r="H15380" s="1"/>
      <c r="I15380" s="1"/>
    </row>
    <row r="15381" spans="8:9" x14ac:dyDescent="0.2">
      <c r="H15381" s="1"/>
      <c r="I15381" s="1"/>
    </row>
    <row r="15382" spans="8:9" x14ac:dyDescent="0.2">
      <c r="H15382" s="1"/>
      <c r="I15382" s="1"/>
    </row>
    <row r="15383" spans="8:9" x14ac:dyDescent="0.2">
      <c r="H15383" s="1"/>
      <c r="I15383" s="1"/>
    </row>
    <row r="15384" spans="8:9" x14ac:dyDescent="0.2">
      <c r="H15384" s="1"/>
      <c r="I15384" s="1"/>
    </row>
    <row r="15385" spans="8:9" x14ac:dyDescent="0.2">
      <c r="H15385" s="1"/>
      <c r="I15385" s="1"/>
    </row>
    <row r="15386" spans="8:9" x14ac:dyDescent="0.2">
      <c r="H15386" s="1"/>
      <c r="I15386" s="1"/>
    </row>
    <row r="15387" spans="8:9" x14ac:dyDescent="0.2">
      <c r="H15387" s="1"/>
      <c r="I15387" s="1"/>
    </row>
    <row r="15388" spans="8:9" x14ac:dyDescent="0.2">
      <c r="H15388" s="1"/>
      <c r="I15388" s="1"/>
    </row>
    <row r="15389" spans="8:9" x14ac:dyDescent="0.2">
      <c r="H15389" s="1"/>
      <c r="I15389" s="1"/>
    </row>
    <row r="15390" spans="8:9" x14ac:dyDescent="0.2">
      <c r="H15390" s="1"/>
      <c r="I15390" s="1"/>
    </row>
    <row r="15391" spans="8:9" x14ac:dyDescent="0.2">
      <c r="H15391" s="1"/>
      <c r="I15391" s="1"/>
    </row>
    <row r="15392" spans="8:9" x14ac:dyDescent="0.2">
      <c r="H15392" s="1"/>
      <c r="I15392" s="1"/>
    </row>
    <row r="15393" spans="8:9" x14ac:dyDescent="0.2">
      <c r="H15393" s="1"/>
      <c r="I15393" s="1"/>
    </row>
    <row r="15394" spans="8:9" x14ac:dyDescent="0.2">
      <c r="H15394" s="1"/>
      <c r="I15394" s="1"/>
    </row>
    <row r="15395" spans="8:9" x14ac:dyDescent="0.2">
      <c r="H15395" s="1"/>
      <c r="I15395" s="1"/>
    </row>
    <row r="15396" spans="8:9" x14ac:dyDescent="0.2">
      <c r="H15396" s="1"/>
      <c r="I15396" s="1"/>
    </row>
    <row r="15397" spans="8:9" x14ac:dyDescent="0.2">
      <c r="H15397" s="1"/>
      <c r="I15397" s="1"/>
    </row>
    <row r="15398" spans="8:9" x14ac:dyDescent="0.2">
      <c r="H15398" s="1"/>
      <c r="I15398" s="1"/>
    </row>
    <row r="15399" spans="8:9" x14ac:dyDescent="0.2">
      <c r="H15399" s="1"/>
      <c r="I15399" s="1"/>
    </row>
    <row r="15400" spans="8:9" x14ac:dyDescent="0.2">
      <c r="H15400" s="1"/>
      <c r="I15400" s="1"/>
    </row>
    <row r="15401" spans="8:9" x14ac:dyDescent="0.2">
      <c r="H15401" s="1"/>
      <c r="I15401" s="1"/>
    </row>
    <row r="15402" spans="8:9" x14ac:dyDescent="0.2">
      <c r="H15402" s="1"/>
      <c r="I15402" s="1"/>
    </row>
    <row r="15403" spans="8:9" x14ac:dyDescent="0.2">
      <c r="H15403" s="1"/>
      <c r="I15403" s="1"/>
    </row>
    <row r="15404" spans="8:9" x14ac:dyDescent="0.2">
      <c r="H15404" s="1"/>
      <c r="I15404" s="1"/>
    </row>
    <row r="15405" spans="8:9" x14ac:dyDescent="0.2">
      <c r="H15405" s="1"/>
      <c r="I15405" s="1"/>
    </row>
    <row r="15406" spans="8:9" x14ac:dyDescent="0.2">
      <c r="H15406" s="1"/>
      <c r="I15406" s="1"/>
    </row>
    <row r="15407" spans="8:9" x14ac:dyDescent="0.2">
      <c r="H15407" s="1"/>
      <c r="I15407" s="1"/>
    </row>
    <row r="15408" spans="8:9" x14ac:dyDescent="0.2">
      <c r="H15408" s="1"/>
      <c r="I15408" s="1"/>
    </row>
    <row r="15409" spans="8:9" x14ac:dyDescent="0.2">
      <c r="H15409" s="1"/>
      <c r="I15409" s="1"/>
    </row>
    <row r="15410" spans="8:9" x14ac:dyDescent="0.2">
      <c r="H15410" s="1"/>
      <c r="I15410" s="1"/>
    </row>
    <row r="15411" spans="8:9" x14ac:dyDescent="0.2">
      <c r="H15411" s="1"/>
      <c r="I15411" s="1"/>
    </row>
    <row r="15412" spans="8:9" x14ac:dyDescent="0.2">
      <c r="H15412" s="1"/>
      <c r="I15412" s="1"/>
    </row>
    <row r="15413" spans="8:9" x14ac:dyDescent="0.2">
      <c r="H15413" s="1"/>
      <c r="I15413" s="1"/>
    </row>
    <row r="15414" spans="8:9" x14ac:dyDescent="0.2">
      <c r="H15414" s="1"/>
      <c r="I15414" s="1"/>
    </row>
    <row r="15415" spans="8:9" x14ac:dyDescent="0.2">
      <c r="H15415" s="1"/>
      <c r="I15415" s="1"/>
    </row>
    <row r="15416" spans="8:9" x14ac:dyDescent="0.2">
      <c r="H15416" s="1"/>
      <c r="I15416" s="1"/>
    </row>
    <row r="15417" spans="8:9" x14ac:dyDescent="0.2">
      <c r="H15417" s="1"/>
      <c r="I15417" s="1"/>
    </row>
    <row r="15418" spans="8:9" x14ac:dyDescent="0.2">
      <c r="H15418" s="1"/>
      <c r="I15418" s="1"/>
    </row>
    <row r="15419" spans="8:9" x14ac:dyDescent="0.2">
      <c r="H15419" s="1"/>
      <c r="I15419" s="1"/>
    </row>
    <row r="15420" spans="8:9" x14ac:dyDescent="0.2">
      <c r="H15420" s="1"/>
      <c r="I15420" s="1"/>
    </row>
    <row r="15421" spans="8:9" x14ac:dyDescent="0.2">
      <c r="H15421" s="1"/>
      <c r="I15421" s="1"/>
    </row>
    <row r="15422" spans="8:9" x14ac:dyDescent="0.2">
      <c r="H15422" s="1"/>
      <c r="I15422" s="1"/>
    </row>
    <row r="15423" spans="8:9" x14ac:dyDescent="0.2">
      <c r="H15423" s="1"/>
      <c r="I15423" s="1"/>
    </row>
    <row r="15424" spans="8:9" x14ac:dyDescent="0.2">
      <c r="H15424" s="1"/>
      <c r="I15424" s="1"/>
    </row>
    <row r="15425" spans="8:9" x14ac:dyDescent="0.2">
      <c r="H15425" s="1"/>
      <c r="I15425" s="1"/>
    </row>
    <row r="15426" spans="8:9" x14ac:dyDescent="0.2">
      <c r="H15426" s="1"/>
      <c r="I15426" s="1"/>
    </row>
    <row r="15427" spans="8:9" x14ac:dyDescent="0.2">
      <c r="H15427" s="1"/>
      <c r="I15427" s="1"/>
    </row>
    <row r="15428" spans="8:9" x14ac:dyDescent="0.2">
      <c r="H15428" s="1"/>
      <c r="I15428" s="1"/>
    </row>
    <row r="15429" spans="8:9" x14ac:dyDescent="0.2">
      <c r="H15429" s="1"/>
      <c r="I15429" s="1"/>
    </row>
    <row r="15430" spans="8:9" x14ac:dyDescent="0.2">
      <c r="H15430" s="1"/>
      <c r="I15430" s="1"/>
    </row>
    <row r="15431" spans="8:9" x14ac:dyDescent="0.2">
      <c r="H15431" s="1"/>
      <c r="I15431" s="1"/>
    </row>
    <row r="15432" spans="8:9" x14ac:dyDescent="0.2">
      <c r="H15432" s="1"/>
      <c r="I15432" s="1"/>
    </row>
    <row r="15433" spans="8:9" x14ac:dyDescent="0.2">
      <c r="H15433" s="1"/>
      <c r="I15433" s="1"/>
    </row>
    <row r="15434" spans="8:9" x14ac:dyDescent="0.2">
      <c r="H15434" s="1"/>
      <c r="I15434" s="1"/>
    </row>
    <row r="15435" spans="8:9" x14ac:dyDescent="0.2">
      <c r="H15435" s="1"/>
      <c r="I15435" s="1"/>
    </row>
    <row r="15436" spans="8:9" x14ac:dyDescent="0.2">
      <c r="H15436" s="1"/>
      <c r="I15436" s="1"/>
    </row>
    <row r="15437" spans="8:9" x14ac:dyDescent="0.2">
      <c r="H15437" s="1"/>
      <c r="I15437" s="1"/>
    </row>
    <row r="15438" spans="8:9" x14ac:dyDescent="0.2">
      <c r="H15438" s="1"/>
      <c r="I15438" s="1"/>
    </row>
    <row r="15439" spans="8:9" x14ac:dyDescent="0.2">
      <c r="H15439" s="1"/>
      <c r="I15439" s="1"/>
    </row>
    <row r="15440" spans="8:9" x14ac:dyDescent="0.2">
      <c r="H15440" s="1"/>
      <c r="I15440" s="1"/>
    </row>
    <row r="15441" spans="8:9" x14ac:dyDescent="0.2">
      <c r="H15441" s="1"/>
      <c r="I15441" s="1"/>
    </row>
    <row r="15442" spans="8:9" x14ac:dyDescent="0.2">
      <c r="H15442" s="1"/>
      <c r="I15442" s="1"/>
    </row>
    <row r="15443" spans="8:9" x14ac:dyDescent="0.2">
      <c r="H15443" s="1"/>
      <c r="I15443" s="1"/>
    </row>
    <row r="15444" spans="8:9" x14ac:dyDescent="0.2">
      <c r="H15444" s="1"/>
      <c r="I15444" s="1"/>
    </row>
    <row r="15445" spans="8:9" x14ac:dyDescent="0.2">
      <c r="H15445" s="1"/>
      <c r="I15445" s="1"/>
    </row>
    <row r="15446" spans="8:9" x14ac:dyDescent="0.2">
      <c r="H15446" s="1"/>
      <c r="I15446" s="1"/>
    </row>
    <row r="15447" spans="8:9" x14ac:dyDescent="0.2">
      <c r="H15447" s="1"/>
      <c r="I15447" s="1"/>
    </row>
    <row r="15448" spans="8:9" x14ac:dyDescent="0.2">
      <c r="H15448" s="1"/>
      <c r="I15448" s="1"/>
    </row>
    <row r="15449" spans="8:9" x14ac:dyDescent="0.2">
      <c r="H15449" s="1"/>
      <c r="I15449" s="1"/>
    </row>
    <row r="15450" spans="8:9" x14ac:dyDescent="0.2">
      <c r="H15450" s="1"/>
      <c r="I15450" s="1"/>
    </row>
    <row r="15451" spans="8:9" x14ac:dyDescent="0.2">
      <c r="H15451" s="1"/>
      <c r="I15451" s="1"/>
    </row>
    <row r="15452" spans="8:9" x14ac:dyDescent="0.2">
      <c r="H15452" s="1"/>
      <c r="I15452" s="1"/>
    </row>
    <row r="15453" spans="8:9" x14ac:dyDescent="0.2">
      <c r="H15453" s="1"/>
      <c r="I15453" s="1"/>
    </row>
    <row r="15454" spans="8:9" x14ac:dyDescent="0.2">
      <c r="H15454" s="1"/>
      <c r="I15454" s="1"/>
    </row>
    <row r="15455" spans="8:9" x14ac:dyDescent="0.2">
      <c r="H15455" s="1"/>
      <c r="I15455" s="1"/>
    </row>
    <row r="15456" spans="8:9" x14ac:dyDescent="0.2">
      <c r="H15456" s="1"/>
      <c r="I15456" s="1"/>
    </row>
    <row r="15457" spans="8:9" x14ac:dyDescent="0.2">
      <c r="H15457" s="1"/>
      <c r="I15457" s="1"/>
    </row>
    <row r="15458" spans="8:9" x14ac:dyDescent="0.2">
      <c r="H15458" s="1"/>
      <c r="I15458" s="1"/>
    </row>
    <row r="15459" spans="8:9" x14ac:dyDescent="0.2">
      <c r="H15459" s="1"/>
      <c r="I15459" s="1"/>
    </row>
    <row r="15460" spans="8:9" x14ac:dyDescent="0.2">
      <c r="H15460" s="1"/>
      <c r="I15460" s="1"/>
    </row>
    <row r="15461" spans="8:9" x14ac:dyDescent="0.2">
      <c r="H15461" s="1"/>
      <c r="I15461" s="1"/>
    </row>
    <row r="15462" spans="8:9" x14ac:dyDescent="0.2">
      <c r="H15462" s="1"/>
      <c r="I15462" s="1"/>
    </row>
    <row r="15463" spans="8:9" x14ac:dyDescent="0.2">
      <c r="H15463" s="1"/>
      <c r="I15463" s="1"/>
    </row>
    <row r="15464" spans="8:9" x14ac:dyDescent="0.2">
      <c r="H15464" s="1"/>
      <c r="I15464" s="1"/>
    </row>
    <row r="15465" spans="8:9" x14ac:dyDescent="0.2">
      <c r="H15465" s="1"/>
      <c r="I15465" s="1"/>
    </row>
    <row r="15466" spans="8:9" x14ac:dyDescent="0.2">
      <c r="H15466" s="1"/>
      <c r="I15466" s="1"/>
    </row>
    <row r="15467" spans="8:9" x14ac:dyDescent="0.2">
      <c r="H15467" s="1"/>
      <c r="I15467" s="1"/>
    </row>
    <row r="15468" spans="8:9" x14ac:dyDescent="0.2">
      <c r="H15468" s="1"/>
      <c r="I15468" s="1"/>
    </row>
    <row r="15469" spans="8:9" x14ac:dyDescent="0.2">
      <c r="H15469" s="1"/>
      <c r="I15469" s="1"/>
    </row>
    <row r="15470" spans="8:9" x14ac:dyDescent="0.2">
      <c r="H15470" s="1"/>
      <c r="I15470" s="1"/>
    </row>
    <row r="15471" spans="8:9" x14ac:dyDescent="0.2">
      <c r="H15471" s="1"/>
      <c r="I15471" s="1"/>
    </row>
    <row r="15472" spans="8:9" x14ac:dyDescent="0.2">
      <c r="H15472" s="1"/>
      <c r="I15472" s="1"/>
    </row>
    <row r="15473" spans="8:9" x14ac:dyDescent="0.2">
      <c r="H15473" s="1"/>
      <c r="I15473" s="1"/>
    </row>
    <row r="15474" spans="8:9" x14ac:dyDescent="0.2">
      <c r="H15474" s="1"/>
      <c r="I15474" s="1"/>
    </row>
    <row r="15475" spans="8:9" x14ac:dyDescent="0.2">
      <c r="H15475" s="1"/>
      <c r="I15475" s="1"/>
    </row>
    <row r="15476" spans="8:9" x14ac:dyDescent="0.2">
      <c r="H15476" s="1"/>
      <c r="I15476" s="1"/>
    </row>
    <row r="15477" spans="8:9" x14ac:dyDescent="0.2">
      <c r="H15477" s="1"/>
      <c r="I15477" s="1"/>
    </row>
    <row r="15478" spans="8:9" x14ac:dyDescent="0.2">
      <c r="H15478" s="1"/>
      <c r="I15478" s="1"/>
    </row>
    <row r="15479" spans="8:9" x14ac:dyDescent="0.2">
      <c r="H15479" s="1"/>
      <c r="I15479" s="1"/>
    </row>
    <row r="15480" spans="8:9" x14ac:dyDescent="0.2">
      <c r="H15480" s="1"/>
      <c r="I15480" s="1"/>
    </row>
    <row r="15481" spans="8:9" x14ac:dyDescent="0.2">
      <c r="H15481" s="1"/>
      <c r="I15481" s="1"/>
    </row>
    <row r="15482" spans="8:9" x14ac:dyDescent="0.2">
      <c r="H15482" s="1"/>
      <c r="I15482" s="1"/>
    </row>
    <row r="15483" spans="8:9" x14ac:dyDescent="0.2">
      <c r="H15483" s="1"/>
      <c r="I15483" s="1"/>
    </row>
    <row r="15484" spans="8:9" x14ac:dyDescent="0.2">
      <c r="H15484" s="1"/>
      <c r="I15484" s="1"/>
    </row>
    <row r="15485" spans="8:9" x14ac:dyDescent="0.2">
      <c r="H15485" s="1"/>
      <c r="I15485" s="1"/>
    </row>
    <row r="15486" spans="8:9" x14ac:dyDescent="0.2">
      <c r="H15486" s="1"/>
      <c r="I15486" s="1"/>
    </row>
    <row r="15487" spans="8:9" x14ac:dyDescent="0.2">
      <c r="H15487" s="1"/>
      <c r="I15487" s="1"/>
    </row>
    <row r="15488" spans="8:9" x14ac:dyDescent="0.2">
      <c r="H15488" s="1"/>
      <c r="I15488" s="1"/>
    </row>
    <row r="15489" spans="8:9" x14ac:dyDescent="0.2">
      <c r="H15489" s="1"/>
      <c r="I15489" s="1"/>
    </row>
    <row r="15490" spans="8:9" x14ac:dyDescent="0.2">
      <c r="H15490" s="1"/>
      <c r="I15490" s="1"/>
    </row>
    <row r="15491" spans="8:9" x14ac:dyDescent="0.2">
      <c r="H15491" s="1"/>
      <c r="I15491" s="1"/>
    </row>
    <row r="15492" spans="8:9" x14ac:dyDescent="0.2">
      <c r="H15492" s="1"/>
      <c r="I15492" s="1"/>
    </row>
    <row r="15493" spans="8:9" x14ac:dyDescent="0.2">
      <c r="H15493" s="1"/>
      <c r="I15493" s="1"/>
    </row>
    <row r="15494" spans="8:9" x14ac:dyDescent="0.2">
      <c r="H15494" s="1"/>
      <c r="I15494" s="1"/>
    </row>
    <row r="15495" spans="8:9" x14ac:dyDescent="0.2">
      <c r="H15495" s="1"/>
      <c r="I15495" s="1"/>
    </row>
    <row r="15496" spans="8:9" x14ac:dyDescent="0.2">
      <c r="H15496" s="1"/>
      <c r="I15496" s="1"/>
    </row>
    <row r="15497" spans="8:9" x14ac:dyDescent="0.2">
      <c r="H15497" s="1"/>
      <c r="I15497" s="1"/>
    </row>
    <row r="15498" spans="8:9" x14ac:dyDescent="0.2">
      <c r="H15498" s="1"/>
      <c r="I15498" s="1"/>
    </row>
    <row r="15499" spans="8:9" x14ac:dyDescent="0.2">
      <c r="H15499" s="1"/>
      <c r="I15499" s="1"/>
    </row>
    <row r="15500" spans="8:9" x14ac:dyDescent="0.2">
      <c r="H15500" s="1"/>
      <c r="I15500" s="1"/>
    </row>
    <row r="15501" spans="8:9" x14ac:dyDescent="0.2">
      <c r="H15501" s="1"/>
      <c r="I15501" s="1"/>
    </row>
    <row r="15502" spans="8:9" x14ac:dyDescent="0.2">
      <c r="H15502" s="1"/>
      <c r="I15502" s="1"/>
    </row>
    <row r="15503" spans="8:9" x14ac:dyDescent="0.2">
      <c r="H15503" s="1"/>
      <c r="I15503" s="1"/>
    </row>
    <row r="15504" spans="8:9" x14ac:dyDescent="0.2">
      <c r="H15504" s="1"/>
      <c r="I15504" s="1"/>
    </row>
    <row r="15505" spans="8:9" x14ac:dyDescent="0.2">
      <c r="H15505" s="1"/>
      <c r="I15505" s="1"/>
    </row>
    <row r="15506" spans="8:9" x14ac:dyDescent="0.2">
      <c r="H15506" s="1"/>
      <c r="I15506" s="1"/>
    </row>
    <row r="15507" spans="8:9" x14ac:dyDescent="0.2">
      <c r="H15507" s="1"/>
      <c r="I15507" s="1"/>
    </row>
    <row r="15508" spans="8:9" x14ac:dyDescent="0.2">
      <c r="H15508" s="1"/>
      <c r="I15508" s="1"/>
    </row>
    <row r="15509" spans="8:9" x14ac:dyDescent="0.2">
      <c r="H15509" s="1"/>
      <c r="I15509" s="1"/>
    </row>
    <row r="15510" spans="8:9" x14ac:dyDescent="0.2">
      <c r="H15510" s="1"/>
      <c r="I15510" s="1"/>
    </row>
    <row r="15511" spans="8:9" x14ac:dyDescent="0.2">
      <c r="H15511" s="1"/>
      <c r="I15511" s="1"/>
    </row>
    <row r="15512" spans="8:9" x14ac:dyDescent="0.2">
      <c r="H15512" s="1"/>
      <c r="I15512" s="1"/>
    </row>
    <row r="15513" spans="8:9" x14ac:dyDescent="0.2">
      <c r="H15513" s="1"/>
      <c r="I15513" s="1"/>
    </row>
    <row r="15514" spans="8:9" x14ac:dyDescent="0.2">
      <c r="H15514" s="1"/>
      <c r="I15514" s="1"/>
    </row>
    <row r="15515" spans="8:9" x14ac:dyDescent="0.2">
      <c r="H15515" s="1"/>
      <c r="I15515" s="1"/>
    </row>
    <row r="15516" spans="8:9" x14ac:dyDescent="0.2">
      <c r="H15516" s="1"/>
      <c r="I15516" s="1"/>
    </row>
    <row r="15517" spans="8:9" x14ac:dyDescent="0.2">
      <c r="H15517" s="1"/>
      <c r="I15517" s="1"/>
    </row>
    <row r="15518" spans="8:9" x14ac:dyDescent="0.2">
      <c r="H15518" s="1"/>
      <c r="I15518" s="1"/>
    </row>
    <row r="15519" spans="8:9" x14ac:dyDescent="0.2">
      <c r="H15519" s="1"/>
      <c r="I15519" s="1"/>
    </row>
    <row r="15520" spans="8:9" x14ac:dyDescent="0.2">
      <c r="H15520" s="1"/>
      <c r="I15520" s="1"/>
    </row>
    <row r="15521" spans="8:9" x14ac:dyDescent="0.2">
      <c r="H15521" s="1"/>
      <c r="I15521" s="1"/>
    </row>
    <row r="15522" spans="8:9" x14ac:dyDescent="0.2">
      <c r="H15522" s="1"/>
      <c r="I15522" s="1"/>
    </row>
    <row r="15523" spans="8:9" x14ac:dyDescent="0.2">
      <c r="H15523" s="1"/>
      <c r="I15523" s="1"/>
    </row>
    <row r="15524" spans="8:9" x14ac:dyDescent="0.2">
      <c r="H15524" s="1"/>
      <c r="I15524" s="1"/>
    </row>
    <row r="15525" spans="8:9" x14ac:dyDescent="0.2">
      <c r="H15525" s="1"/>
      <c r="I15525" s="1"/>
    </row>
    <row r="15526" spans="8:9" x14ac:dyDescent="0.2">
      <c r="H15526" s="1"/>
      <c r="I15526" s="1"/>
    </row>
    <row r="15527" spans="8:9" x14ac:dyDescent="0.2">
      <c r="H15527" s="1"/>
      <c r="I15527" s="1"/>
    </row>
    <row r="15528" spans="8:9" x14ac:dyDescent="0.2">
      <c r="H15528" s="1"/>
      <c r="I15528" s="1"/>
    </row>
    <row r="15529" spans="8:9" x14ac:dyDescent="0.2">
      <c r="H15529" s="1"/>
      <c r="I15529" s="1"/>
    </row>
    <row r="15530" spans="8:9" x14ac:dyDescent="0.2">
      <c r="H15530" s="1"/>
      <c r="I15530" s="1"/>
    </row>
    <row r="15531" spans="8:9" x14ac:dyDescent="0.2">
      <c r="H15531" s="1"/>
      <c r="I15531" s="1"/>
    </row>
    <row r="15532" spans="8:9" x14ac:dyDescent="0.2">
      <c r="H15532" s="1"/>
      <c r="I15532" s="1"/>
    </row>
    <row r="15533" spans="8:9" x14ac:dyDescent="0.2">
      <c r="H15533" s="1"/>
      <c r="I15533" s="1"/>
    </row>
    <row r="15534" spans="8:9" x14ac:dyDescent="0.2">
      <c r="H15534" s="1"/>
      <c r="I15534" s="1"/>
    </row>
    <row r="15535" spans="8:9" x14ac:dyDescent="0.2">
      <c r="H15535" s="1"/>
      <c r="I15535" s="1"/>
    </row>
    <row r="15536" spans="8:9" x14ac:dyDescent="0.2">
      <c r="H15536" s="1"/>
      <c r="I15536" s="1"/>
    </row>
    <row r="15537" spans="8:9" x14ac:dyDescent="0.2">
      <c r="H15537" s="1"/>
      <c r="I15537" s="1"/>
    </row>
    <row r="15538" spans="8:9" x14ac:dyDescent="0.2">
      <c r="H15538" s="1"/>
      <c r="I15538" s="1"/>
    </row>
    <row r="15539" spans="8:9" x14ac:dyDescent="0.2">
      <c r="H15539" s="1"/>
      <c r="I15539" s="1"/>
    </row>
    <row r="15540" spans="8:9" x14ac:dyDescent="0.2">
      <c r="H15540" s="1"/>
      <c r="I15540" s="1"/>
    </row>
    <row r="15541" spans="8:9" x14ac:dyDescent="0.2">
      <c r="H15541" s="1"/>
      <c r="I15541" s="1"/>
    </row>
    <row r="15542" spans="8:9" x14ac:dyDescent="0.2">
      <c r="H15542" s="1"/>
      <c r="I15542" s="1"/>
    </row>
    <row r="15543" spans="8:9" x14ac:dyDescent="0.2">
      <c r="H15543" s="1"/>
      <c r="I15543" s="1"/>
    </row>
    <row r="15544" spans="8:9" x14ac:dyDescent="0.2">
      <c r="H15544" s="1"/>
      <c r="I15544" s="1"/>
    </row>
    <row r="15545" spans="8:9" x14ac:dyDescent="0.2">
      <c r="H15545" s="1"/>
      <c r="I15545" s="1"/>
    </row>
    <row r="15546" spans="8:9" x14ac:dyDescent="0.2">
      <c r="H15546" s="1"/>
      <c r="I15546" s="1"/>
    </row>
    <row r="15547" spans="8:9" x14ac:dyDescent="0.2">
      <c r="H15547" s="1"/>
      <c r="I15547" s="1"/>
    </row>
    <row r="15548" spans="8:9" x14ac:dyDescent="0.2">
      <c r="H15548" s="1"/>
      <c r="I15548" s="1"/>
    </row>
    <row r="15549" spans="8:9" x14ac:dyDescent="0.2">
      <c r="H15549" s="1"/>
      <c r="I15549" s="1"/>
    </row>
    <row r="15550" spans="8:9" x14ac:dyDescent="0.2">
      <c r="H15550" s="1"/>
      <c r="I15550" s="1"/>
    </row>
    <row r="15551" spans="8:9" x14ac:dyDescent="0.2">
      <c r="H15551" s="1"/>
      <c r="I15551" s="1"/>
    </row>
    <row r="15552" spans="8:9" x14ac:dyDescent="0.2">
      <c r="H15552" s="1"/>
      <c r="I15552" s="1"/>
    </row>
    <row r="15553" spans="8:9" x14ac:dyDescent="0.2">
      <c r="H15553" s="1"/>
      <c r="I15553" s="1"/>
    </row>
    <row r="15554" spans="8:9" x14ac:dyDescent="0.2">
      <c r="H15554" s="1"/>
      <c r="I15554" s="1"/>
    </row>
    <row r="15555" spans="8:9" x14ac:dyDescent="0.2">
      <c r="H15555" s="1"/>
      <c r="I15555" s="1"/>
    </row>
    <row r="15556" spans="8:9" x14ac:dyDescent="0.2">
      <c r="H15556" s="1"/>
      <c r="I15556" s="1"/>
    </row>
    <row r="15557" spans="8:9" x14ac:dyDescent="0.2">
      <c r="H15557" s="1"/>
      <c r="I15557" s="1"/>
    </row>
    <row r="15558" spans="8:9" x14ac:dyDescent="0.2">
      <c r="H15558" s="1"/>
      <c r="I15558" s="1"/>
    </row>
    <row r="15559" spans="8:9" x14ac:dyDescent="0.2">
      <c r="H15559" s="1"/>
      <c r="I15559" s="1"/>
    </row>
    <row r="15560" spans="8:9" x14ac:dyDescent="0.2">
      <c r="H15560" s="1"/>
      <c r="I15560" s="1"/>
    </row>
    <row r="15561" spans="8:9" x14ac:dyDescent="0.2">
      <c r="H15561" s="1"/>
      <c r="I15561" s="1"/>
    </row>
    <row r="15562" spans="8:9" x14ac:dyDescent="0.2">
      <c r="H15562" s="1"/>
      <c r="I15562" s="1"/>
    </row>
    <row r="15563" spans="8:9" x14ac:dyDescent="0.2">
      <c r="H15563" s="1"/>
      <c r="I15563" s="1"/>
    </row>
    <row r="15564" spans="8:9" x14ac:dyDescent="0.2">
      <c r="H15564" s="1"/>
      <c r="I15564" s="1"/>
    </row>
    <row r="15565" spans="8:9" x14ac:dyDescent="0.2">
      <c r="H15565" s="1"/>
      <c r="I15565" s="1"/>
    </row>
    <row r="15566" spans="8:9" x14ac:dyDescent="0.2">
      <c r="H15566" s="1"/>
      <c r="I15566" s="1"/>
    </row>
    <row r="15567" spans="8:9" x14ac:dyDescent="0.2">
      <c r="H15567" s="1"/>
      <c r="I15567" s="1"/>
    </row>
    <row r="15568" spans="8:9" x14ac:dyDescent="0.2">
      <c r="H15568" s="1"/>
      <c r="I15568" s="1"/>
    </row>
    <row r="15569" spans="8:9" x14ac:dyDescent="0.2">
      <c r="H15569" s="1"/>
      <c r="I15569" s="1"/>
    </row>
    <row r="15570" spans="8:9" x14ac:dyDescent="0.2">
      <c r="H15570" s="1"/>
      <c r="I15570" s="1"/>
    </row>
    <row r="15571" spans="8:9" x14ac:dyDescent="0.2">
      <c r="H15571" s="1"/>
      <c r="I15571" s="1"/>
    </row>
    <row r="15572" spans="8:9" x14ac:dyDescent="0.2">
      <c r="H15572" s="1"/>
      <c r="I15572" s="1"/>
    </row>
    <row r="15573" spans="8:9" x14ac:dyDescent="0.2">
      <c r="H15573" s="1"/>
      <c r="I15573" s="1"/>
    </row>
    <row r="15574" spans="8:9" x14ac:dyDescent="0.2">
      <c r="H15574" s="1"/>
      <c r="I15574" s="1"/>
    </row>
    <row r="15575" spans="8:9" x14ac:dyDescent="0.2">
      <c r="H15575" s="1"/>
      <c r="I15575" s="1"/>
    </row>
    <row r="15576" spans="8:9" x14ac:dyDescent="0.2">
      <c r="H15576" s="1"/>
      <c r="I15576" s="1"/>
    </row>
    <row r="15577" spans="8:9" x14ac:dyDescent="0.2">
      <c r="H15577" s="1"/>
      <c r="I15577" s="1"/>
    </row>
    <row r="15578" spans="8:9" x14ac:dyDescent="0.2">
      <c r="H15578" s="1"/>
      <c r="I15578" s="1"/>
    </row>
    <row r="15579" spans="8:9" x14ac:dyDescent="0.2">
      <c r="H15579" s="1"/>
      <c r="I15579" s="1"/>
    </row>
    <row r="15580" spans="8:9" x14ac:dyDescent="0.2">
      <c r="H15580" s="1"/>
      <c r="I15580" s="1"/>
    </row>
    <row r="15581" spans="8:9" x14ac:dyDescent="0.2">
      <c r="H15581" s="1"/>
      <c r="I15581" s="1"/>
    </row>
    <row r="15582" spans="8:9" x14ac:dyDescent="0.2">
      <c r="H15582" s="1"/>
      <c r="I15582" s="1"/>
    </row>
    <row r="15583" spans="8:9" x14ac:dyDescent="0.2">
      <c r="H15583" s="1"/>
      <c r="I15583" s="1"/>
    </row>
    <row r="15584" spans="8:9" x14ac:dyDescent="0.2">
      <c r="H15584" s="1"/>
      <c r="I15584" s="1"/>
    </row>
    <row r="15585" spans="8:9" x14ac:dyDescent="0.2">
      <c r="H15585" s="1"/>
      <c r="I15585" s="1"/>
    </row>
    <row r="15586" spans="8:9" x14ac:dyDescent="0.2">
      <c r="H15586" s="1"/>
      <c r="I15586" s="1"/>
    </row>
    <row r="15587" spans="8:9" x14ac:dyDescent="0.2">
      <c r="H15587" s="1"/>
      <c r="I15587" s="1"/>
    </row>
    <row r="15588" spans="8:9" x14ac:dyDescent="0.2">
      <c r="H15588" s="1"/>
      <c r="I15588" s="1"/>
    </row>
    <row r="15589" spans="8:9" x14ac:dyDescent="0.2">
      <c r="H15589" s="1"/>
      <c r="I15589" s="1"/>
    </row>
    <row r="15590" spans="8:9" x14ac:dyDescent="0.2">
      <c r="H15590" s="1"/>
      <c r="I15590" s="1"/>
    </row>
    <row r="15591" spans="8:9" x14ac:dyDescent="0.2">
      <c r="H15591" s="1"/>
      <c r="I15591" s="1"/>
    </row>
    <row r="15592" spans="8:9" x14ac:dyDescent="0.2">
      <c r="H15592" s="1"/>
      <c r="I15592" s="1"/>
    </row>
    <row r="15593" spans="8:9" x14ac:dyDescent="0.2">
      <c r="H15593" s="1"/>
      <c r="I15593" s="1"/>
    </row>
    <row r="15594" spans="8:9" x14ac:dyDescent="0.2">
      <c r="H15594" s="1"/>
      <c r="I15594" s="1"/>
    </row>
    <row r="15595" spans="8:9" x14ac:dyDescent="0.2">
      <c r="H15595" s="1"/>
      <c r="I15595" s="1"/>
    </row>
    <row r="15596" spans="8:9" x14ac:dyDescent="0.2">
      <c r="H15596" s="1"/>
      <c r="I15596" s="1"/>
    </row>
    <row r="15597" spans="8:9" x14ac:dyDescent="0.2">
      <c r="H15597" s="1"/>
      <c r="I15597" s="1"/>
    </row>
    <row r="15598" spans="8:9" x14ac:dyDescent="0.2">
      <c r="H15598" s="1"/>
      <c r="I15598" s="1"/>
    </row>
    <row r="15599" spans="8:9" x14ac:dyDescent="0.2">
      <c r="H15599" s="1"/>
      <c r="I15599" s="1"/>
    </row>
    <row r="15600" spans="8:9" x14ac:dyDescent="0.2">
      <c r="H15600" s="1"/>
      <c r="I15600" s="1"/>
    </row>
    <row r="15601" spans="8:9" x14ac:dyDescent="0.2">
      <c r="H15601" s="1"/>
      <c r="I15601" s="1"/>
    </row>
    <row r="15602" spans="8:9" x14ac:dyDescent="0.2">
      <c r="H15602" s="1"/>
      <c r="I15602" s="1"/>
    </row>
    <row r="15603" spans="8:9" x14ac:dyDescent="0.2">
      <c r="H15603" s="1"/>
      <c r="I15603" s="1"/>
    </row>
    <row r="15604" spans="8:9" x14ac:dyDescent="0.2">
      <c r="H15604" s="1"/>
      <c r="I15604" s="1"/>
    </row>
    <row r="15605" spans="8:9" x14ac:dyDescent="0.2">
      <c r="H15605" s="1"/>
      <c r="I15605" s="1"/>
    </row>
    <row r="15606" spans="8:9" x14ac:dyDescent="0.2">
      <c r="H15606" s="1"/>
      <c r="I15606" s="1"/>
    </row>
    <row r="15607" spans="8:9" x14ac:dyDescent="0.2">
      <c r="H15607" s="1"/>
      <c r="I15607" s="1"/>
    </row>
    <row r="15608" spans="8:9" x14ac:dyDescent="0.2">
      <c r="H15608" s="1"/>
      <c r="I15608" s="1"/>
    </row>
    <row r="15609" spans="8:9" x14ac:dyDescent="0.2">
      <c r="H15609" s="1"/>
      <c r="I15609" s="1"/>
    </row>
    <row r="15610" spans="8:9" x14ac:dyDescent="0.2">
      <c r="H15610" s="1"/>
      <c r="I15610" s="1"/>
    </row>
    <row r="15611" spans="8:9" x14ac:dyDescent="0.2">
      <c r="H15611" s="1"/>
      <c r="I15611" s="1"/>
    </row>
    <row r="15612" spans="8:9" x14ac:dyDescent="0.2">
      <c r="H15612" s="1"/>
      <c r="I15612" s="1"/>
    </row>
    <row r="15613" spans="8:9" x14ac:dyDescent="0.2">
      <c r="H15613" s="1"/>
      <c r="I15613" s="1"/>
    </row>
    <row r="15614" spans="8:9" x14ac:dyDescent="0.2">
      <c r="H15614" s="1"/>
      <c r="I15614" s="1"/>
    </row>
    <row r="15615" spans="8:9" x14ac:dyDescent="0.2">
      <c r="H15615" s="1"/>
      <c r="I15615" s="1"/>
    </row>
    <row r="15616" spans="8:9" x14ac:dyDescent="0.2">
      <c r="H15616" s="1"/>
      <c r="I15616" s="1"/>
    </row>
    <row r="15617" spans="8:9" x14ac:dyDescent="0.2">
      <c r="H15617" s="1"/>
      <c r="I15617" s="1"/>
    </row>
    <row r="15618" spans="8:9" x14ac:dyDescent="0.2">
      <c r="H15618" s="1"/>
      <c r="I15618" s="1"/>
    </row>
    <row r="15619" spans="8:9" x14ac:dyDescent="0.2">
      <c r="H15619" s="1"/>
      <c r="I15619" s="1"/>
    </row>
    <row r="15620" spans="8:9" x14ac:dyDescent="0.2">
      <c r="H15620" s="1"/>
      <c r="I15620" s="1"/>
    </row>
    <row r="15621" spans="8:9" x14ac:dyDescent="0.2">
      <c r="H15621" s="1"/>
      <c r="I15621" s="1"/>
    </row>
    <row r="15622" spans="8:9" x14ac:dyDescent="0.2">
      <c r="H15622" s="1"/>
      <c r="I15622" s="1"/>
    </row>
    <row r="15623" spans="8:9" x14ac:dyDescent="0.2">
      <c r="H15623" s="1"/>
      <c r="I15623" s="1"/>
    </row>
    <row r="15624" spans="8:9" x14ac:dyDescent="0.2">
      <c r="H15624" s="1"/>
      <c r="I15624" s="1"/>
    </row>
    <row r="15625" spans="8:9" x14ac:dyDescent="0.2">
      <c r="H15625" s="1"/>
      <c r="I15625" s="1"/>
    </row>
    <row r="15626" spans="8:9" x14ac:dyDescent="0.2">
      <c r="H15626" s="1"/>
      <c r="I15626" s="1"/>
    </row>
    <row r="15627" spans="8:9" x14ac:dyDescent="0.2">
      <c r="H15627" s="1"/>
      <c r="I15627" s="1"/>
    </row>
    <row r="15628" spans="8:9" x14ac:dyDescent="0.2">
      <c r="H15628" s="1"/>
      <c r="I15628" s="1"/>
    </row>
    <row r="15629" spans="8:9" x14ac:dyDescent="0.2">
      <c r="H15629" s="1"/>
      <c r="I15629" s="1"/>
    </row>
    <row r="15630" spans="8:9" x14ac:dyDescent="0.2">
      <c r="H15630" s="1"/>
      <c r="I15630" s="1"/>
    </row>
    <row r="15631" spans="8:9" x14ac:dyDescent="0.2">
      <c r="H15631" s="1"/>
      <c r="I15631" s="1"/>
    </row>
    <row r="15632" spans="8:9" x14ac:dyDescent="0.2">
      <c r="H15632" s="1"/>
      <c r="I15632" s="1"/>
    </row>
    <row r="15633" spans="8:9" x14ac:dyDescent="0.2">
      <c r="H15633" s="1"/>
      <c r="I15633" s="1"/>
    </row>
    <row r="15634" spans="8:9" x14ac:dyDescent="0.2">
      <c r="H15634" s="1"/>
      <c r="I15634" s="1"/>
    </row>
    <row r="15635" spans="8:9" x14ac:dyDescent="0.2">
      <c r="H15635" s="1"/>
      <c r="I15635" s="1"/>
    </row>
    <row r="15636" spans="8:9" x14ac:dyDescent="0.2">
      <c r="H15636" s="1"/>
      <c r="I15636" s="1"/>
    </row>
    <row r="15637" spans="8:9" x14ac:dyDescent="0.2">
      <c r="H15637" s="1"/>
      <c r="I15637" s="1"/>
    </row>
    <row r="15638" spans="8:9" x14ac:dyDescent="0.2">
      <c r="H15638" s="1"/>
      <c r="I15638" s="1"/>
    </row>
    <row r="15639" spans="8:9" x14ac:dyDescent="0.2">
      <c r="H15639" s="1"/>
      <c r="I15639" s="1"/>
    </row>
    <row r="15640" spans="8:9" x14ac:dyDescent="0.2">
      <c r="H15640" s="1"/>
      <c r="I15640" s="1"/>
    </row>
    <row r="15641" spans="8:9" x14ac:dyDescent="0.2">
      <c r="H15641" s="1"/>
      <c r="I15641" s="1"/>
    </row>
    <row r="15642" spans="8:9" x14ac:dyDescent="0.2">
      <c r="H15642" s="1"/>
      <c r="I15642" s="1"/>
    </row>
    <row r="15643" spans="8:9" x14ac:dyDescent="0.2">
      <c r="H15643" s="1"/>
      <c r="I15643" s="1"/>
    </row>
    <row r="15644" spans="8:9" x14ac:dyDescent="0.2">
      <c r="H15644" s="1"/>
      <c r="I15644" s="1"/>
    </row>
    <row r="15645" spans="8:9" x14ac:dyDescent="0.2">
      <c r="H15645" s="1"/>
      <c r="I15645" s="1"/>
    </row>
    <row r="15646" spans="8:9" x14ac:dyDescent="0.2">
      <c r="H15646" s="1"/>
      <c r="I15646" s="1"/>
    </row>
    <row r="15647" spans="8:9" x14ac:dyDescent="0.2">
      <c r="H15647" s="1"/>
      <c r="I15647" s="1"/>
    </row>
    <row r="15648" spans="8:9" x14ac:dyDescent="0.2">
      <c r="H15648" s="1"/>
      <c r="I15648" s="1"/>
    </row>
    <row r="15649" spans="8:9" x14ac:dyDescent="0.2">
      <c r="H15649" s="1"/>
      <c r="I15649" s="1"/>
    </row>
    <row r="15650" spans="8:9" x14ac:dyDescent="0.2">
      <c r="H15650" s="1"/>
      <c r="I15650" s="1"/>
    </row>
    <row r="15651" spans="8:9" x14ac:dyDescent="0.2">
      <c r="H15651" s="1"/>
      <c r="I15651" s="1"/>
    </row>
    <row r="15652" spans="8:9" x14ac:dyDescent="0.2">
      <c r="H15652" s="1"/>
      <c r="I15652" s="1"/>
    </row>
    <row r="15653" spans="8:9" x14ac:dyDescent="0.2">
      <c r="H15653" s="1"/>
      <c r="I15653" s="1"/>
    </row>
    <row r="15654" spans="8:9" x14ac:dyDescent="0.2">
      <c r="H15654" s="1"/>
      <c r="I15654" s="1"/>
    </row>
    <row r="15655" spans="8:9" x14ac:dyDescent="0.2">
      <c r="H15655" s="1"/>
      <c r="I15655" s="1"/>
    </row>
    <row r="15656" spans="8:9" x14ac:dyDescent="0.2">
      <c r="H15656" s="1"/>
      <c r="I15656" s="1"/>
    </row>
    <row r="15657" spans="8:9" x14ac:dyDescent="0.2">
      <c r="H15657" s="1"/>
      <c r="I15657" s="1"/>
    </row>
    <row r="15658" spans="8:9" x14ac:dyDescent="0.2">
      <c r="H15658" s="1"/>
      <c r="I15658" s="1"/>
    </row>
    <row r="15659" spans="8:9" x14ac:dyDescent="0.2">
      <c r="H15659" s="1"/>
      <c r="I15659" s="1"/>
    </row>
    <row r="15660" spans="8:9" x14ac:dyDescent="0.2">
      <c r="H15660" s="1"/>
      <c r="I15660" s="1"/>
    </row>
    <row r="15661" spans="8:9" x14ac:dyDescent="0.2">
      <c r="H15661" s="1"/>
      <c r="I15661" s="1"/>
    </row>
    <row r="15662" spans="8:9" x14ac:dyDescent="0.2">
      <c r="H15662" s="1"/>
      <c r="I15662" s="1"/>
    </row>
    <row r="15663" spans="8:9" x14ac:dyDescent="0.2">
      <c r="H15663" s="1"/>
      <c r="I15663" s="1"/>
    </row>
    <row r="15664" spans="8:9" x14ac:dyDescent="0.2">
      <c r="H15664" s="1"/>
      <c r="I15664" s="1"/>
    </row>
    <row r="15665" spans="8:9" x14ac:dyDescent="0.2">
      <c r="H15665" s="1"/>
      <c r="I15665" s="1"/>
    </row>
    <row r="15666" spans="8:9" x14ac:dyDescent="0.2">
      <c r="H15666" s="1"/>
      <c r="I15666" s="1"/>
    </row>
    <row r="15667" spans="8:9" x14ac:dyDescent="0.2">
      <c r="H15667" s="1"/>
      <c r="I15667" s="1"/>
    </row>
    <row r="15668" spans="8:9" x14ac:dyDescent="0.2">
      <c r="H15668" s="1"/>
      <c r="I15668" s="1"/>
    </row>
    <row r="15669" spans="8:9" x14ac:dyDescent="0.2">
      <c r="H15669" s="1"/>
      <c r="I15669" s="1"/>
    </row>
    <row r="15670" spans="8:9" x14ac:dyDescent="0.2">
      <c r="H15670" s="1"/>
      <c r="I15670" s="1"/>
    </row>
    <row r="15671" spans="8:9" x14ac:dyDescent="0.2">
      <c r="H15671" s="1"/>
      <c r="I15671" s="1"/>
    </row>
    <row r="15672" spans="8:9" x14ac:dyDescent="0.2">
      <c r="H15672" s="1"/>
      <c r="I15672" s="1"/>
    </row>
    <row r="15673" spans="8:9" x14ac:dyDescent="0.2">
      <c r="H15673" s="1"/>
      <c r="I15673" s="1"/>
    </row>
    <row r="15674" spans="8:9" x14ac:dyDescent="0.2">
      <c r="H15674" s="1"/>
      <c r="I15674" s="1"/>
    </row>
    <row r="15675" spans="8:9" x14ac:dyDescent="0.2">
      <c r="H15675" s="1"/>
      <c r="I15675" s="1"/>
    </row>
    <row r="15676" spans="8:9" x14ac:dyDescent="0.2">
      <c r="H15676" s="1"/>
      <c r="I15676" s="1"/>
    </row>
    <row r="15677" spans="8:9" x14ac:dyDescent="0.2">
      <c r="H15677" s="1"/>
      <c r="I15677" s="1"/>
    </row>
    <row r="15678" spans="8:9" x14ac:dyDescent="0.2">
      <c r="H15678" s="1"/>
      <c r="I15678" s="1"/>
    </row>
    <row r="15679" spans="8:9" x14ac:dyDescent="0.2">
      <c r="H15679" s="1"/>
      <c r="I15679" s="1"/>
    </row>
    <row r="15680" spans="8:9" x14ac:dyDescent="0.2">
      <c r="H15680" s="1"/>
      <c r="I15680" s="1"/>
    </row>
    <row r="15681" spans="8:9" x14ac:dyDescent="0.2">
      <c r="H15681" s="1"/>
      <c r="I15681" s="1"/>
    </row>
    <row r="15682" spans="8:9" x14ac:dyDescent="0.2">
      <c r="H15682" s="1"/>
      <c r="I15682" s="1"/>
    </row>
    <row r="15683" spans="8:9" x14ac:dyDescent="0.2">
      <c r="H15683" s="1"/>
      <c r="I15683" s="1"/>
    </row>
    <row r="15684" spans="8:9" x14ac:dyDescent="0.2">
      <c r="H15684" s="1"/>
      <c r="I15684" s="1"/>
    </row>
    <row r="15685" spans="8:9" x14ac:dyDescent="0.2">
      <c r="H15685" s="1"/>
      <c r="I15685" s="1"/>
    </row>
    <row r="15686" spans="8:9" x14ac:dyDescent="0.2">
      <c r="H15686" s="1"/>
      <c r="I15686" s="1"/>
    </row>
    <row r="15687" spans="8:9" x14ac:dyDescent="0.2">
      <c r="H15687" s="1"/>
      <c r="I15687" s="1"/>
    </row>
    <row r="15688" spans="8:9" x14ac:dyDescent="0.2">
      <c r="H15688" s="1"/>
      <c r="I15688" s="1"/>
    </row>
    <row r="15689" spans="8:9" x14ac:dyDescent="0.2">
      <c r="H15689" s="1"/>
      <c r="I15689" s="1"/>
    </row>
    <row r="15690" spans="8:9" x14ac:dyDescent="0.2">
      <c r="H15690" s="1"/>
      <c r="I15690" s="1"/>
    </row>
    <row r="15691" spans="8:9" x14ac:dyDescent="0.2">
      <c r="H15691" s="1"/>
      <c r="I15691" s="1"/>
    </row>
    <row r="15692" spans="8:9" x14ac:dyDescent="0.2">
      <c r="H15692" s="1"/>
      <c r="I15692" s="1"/>
    </row>
    <row r="15693" spans="8:9" x14ac:dyDescent="0.2">
      <c r="H15693" s="1"/>
      <c r="I15693" s="1"/>
    </row>
    <row r="15694" spans="8:9" x14ac:dyDescent="0.2">
      <c r="H15694" s="1"/>
      <c r="I15694" s="1"/>
    </row>
    <row r="15695" spans="8:9" x14ac:dyDescent="0.2">
      <c r="H15695" s="1"/>
      <c r="I15695" s="1"/>
    </row>
    <row r="15696" spans="8:9" x14ac:dyDescent="0.2">
      <c r="H15696" s="1"/>
      <c r="I15696" s="1"/>
    </row>
    <row r="15697" spans="8:9" x14ac:dyDescent="0.2">
      <c r="H15697" s="1"/>
      <c r="I15697" s="1"/>
    </row>
    <row r="15698" spans="8:9" x14ac:dyDescent="0.2">
      <c r="H15698" s="1"/>
      <c r="I15698" s="1"/>
    </row>
    <row r="15699" spans="8:9" x14ac:dyDescent="0.2">
      <c r="H15699" s="1"/>
      <c r="I15699" s="1"/>
    </row>
    <row r="15700" spans="8:9" x14ac:dyDescent="0.2">
      <c r="H15700" s="1"/>
      <c r="I15700" s="1"/>
    </row>
    <row r="15701" spans="8:9" x14ac:dyDescent="0.2">
      <c r="H15701" s="1"/>
      <c r="I15701" s="1"/>
    </row>
    <row r="15702" spans="8:9" x14ac:dyDescent="0.2">
      <c r="H15702" s="1"/>
      <c r="I15702" s="1"/>
    </row>
    <row r="15703" spans="8:9" x14ac:dyDescent="0.2">
      <c r="H15703" s="1"/>
      <c r="I15703" s="1"/>
    </row>
    <row r="15704" spans="8:9" x14ac:dyDescent="0.2">
      <c r="H15704" s="1"/>
      <c r="I15704" s="1"/>
    </row>
    <row r="15705" spans="8:9" x14ac:dyDescent="0.2">
      <c r="H15705" s="1"/>
      <c r="I15705" s="1"/>
    </row>
    <row r="15706" spans="8:9" x14ac:dyDescent="0.2">
      <c r="H15706" s="1"/>
      <c r="I15706" s="1"/>
    </row>
    <row r="15707" spans="8:9" x14ac:dyDescent="0.2">
      <c r="H15707" s="1"/>
      <c r="I15707" s="1"/>
    </row>
    <row r="15708" spans="8:9" x14ac:dyDescent="0.2">
      <c r="H15708" s="1"/>
      <c r="I15708" s="1"/>
    </row>
    <row r="15709" spans="8:9" x14ac:dyDescent="0.2">
      <c r="H15709" s="1"/>
      <c r="I15709" s="1"/>
    </row>
    <row r="15710" spans="8:9" x14ac:dyDescent="0.2">
      <c r="H15710" s="1"/>
      <c r="I15710" s="1"/>
    </row>
    <row r="15711" spans="8:9" x14ac:dyDescent="0.2">
      <c r="H15711" s="1"/>
      <c r="I15711" s="1"/>
    </row>
    <row r="15712" spans="8:9" x14ac:dyDescent="0.2">
      <c r="H15712" s="1"/>
      <c r="I15712" s="1"/>
    </row>
    <row r="15713" spans="8:9" x14ac:dyDescent="0.2">
      <c r="H15713" s="1"/>
      <c r="I15713" s="1"/>
    </row>
    <row r="15714" spans="8:9" x14ac:dyDescent="0.2">
      <c r="H15714" s="1"/>
      <c r="I15714" s="1"/>
    </row>
    <row r="15715" spans="8:9" x14ac:dyDescent="0.2">
      <c r="H15715" s="1"/>
      <c r="I15715" s="1"/>
    </row>
    <row r="15716" spans="8:9" x14ac:dyDescent="0.2">
      <c r="H15716" s="1"/>
      <c r="I15716" s="1"/>
    </row>
    <row r="15717" spans="8:9" x14ac:dyDescent="0.2">
      <c r="H15717" s="1"/>
      <c r="I15717" s="1"/>
    </row>
    <row r="15718" spans="8:9" x14ac:dyDescent="0.2">
      <c r="H15718" s="1"/>
      <c r="I15718" s="1"/>
    </row>
    <row r="15719" spans="8:9" x14ac:dyDescent="0.2">
      <c r="H15719" s="1"/>
      <c r="I15719" s="1"/>
    </row>
    <row r="15720" spans="8:9" x14ac:dyDescent="0.2">
      <c r="H15720" s="1"/>
      <c r="I15720" s="1"/>
    </row>
    <row r="15721" spans="8:9" x14ac:dyDescent="0.2">
      <c r="H15721" s="1"/>
      <c r="I15721" s="1"/>
    </row>
    <row r="15722" spans="8:9" x14ac:dyDescent="0.2">
      <c r="H15722" s="1"/>
      <c r="I15722" s="1"/>
    </row>
    <row r="15723" spans="8:9" x14ac:dyDescent="0.2">
      <c r="H15723" s="1"/>
      <c r="I15723" s="1"/>
    </row>
    <row r="15724" spans="8:9" x14ac:dyDescent="0.2">
      <c r="H15724" s="1"/>
      <c r="I15724" s="1"/>
    </row>
    <row r="15725" spans="8:9" x14ac:dyDescent="0.2">
      <c r="H15725" s="1"/>
      <c r="I15725" s="1"/>
    </row>
    <row r="15726" spans="8:9" x14ac:dyDescent="0.2">
      <c r="H15726" s="1"/>
      <c r="I15726" s="1"/>
    </row>
    <row r="15727" spans="8:9" x14ac:dyDescent="0.2">
      <c r="H15727" s="1"/>
      <c r="I15727" s="1"/>
    </row>
    <row r="15728" spans="8:9" x14ac:dyDescent="0.2">
      <c r="H15728" s="1"/>
      <c r="I15728" s="1"/>
    </row>
    <row r="15729" spans="8:9" x14ac:dyDescent="0.2">
      <c r="H15729" s="1"/>
      <c r="I15729" s="1"/>
    </row>
    <row r="15730" spans="8:9" x14ac:dyDescent="0.2">
      <c r="H15730" s="1"/>
      <c r="I15730" s="1"/>
    </row>
    <row r="15731" spans="8:9" x14ac:dyDescent="0.2">
      <c r="H15731" s="1"/>
      <c r="I15731" s="1"/>
    </row>
    <row r="15732" spans="8:9" x14ac:dyDescent="0.2">
      <c r="H15732" s="1"/>
      <c r="I15732" s="1"/>
    </row>
    <row r="15733" spans="8:9" x14ac:dyDescent="0.2">
      <c r="H15733" s="1"/>
      <c r="I15733" s="1"/>
    </row>
    <row r="15734" spans="8:9" x14ac:dyDescent="0.2">
      <c r="H15734" s="1"/>
      <c r="I15734" s="1"/>
    </row>
    <row r="15735" spans="8:9" x14ac:dyDescent="0.2">
      <c r="H15735" s="1"/>
      <c r="I15735" s="1"/>
    </row>
    <row r="15736" spans="8:9" x14ac:dyDescent="0.2">
      <c r="H15736" s="1"/>
      <c r="I15736" s="1"/>
    </row>
    <row r="15737" spans="8:9" x14ac:dyDescent="0.2">
      <c r="H15737" s="1"/>
      <c r="I15737" s="1"/>
    </row>
    <row r="15738" spans="8:9" x14ac:dyDescent="0.2">
      <c r="H15738" s="1"/>
      <c r="I15738" s="1"/>
    </row>
    <row r="15739" spans="8:9" x14ac:dyDescent="0.2">
      <c r="H15739" s="1"/>
      <c r="I15739" s="1"/>
    </row>
    <row r="15740" spans="8:9" x14ac:dyDescent="0.2">
      <c r="H15740" s="1"/>
      <c r="I15740" s="1"/>
    </row>
    <row r="15741" spans="8:9" x14ac:dyDescent="0.2">
      <c r="H15741" s="1"/>
      <c r="I15741" s="1"/>
    </row>
    <row r="15742" spans="8:9" x14ac:dyDescent="0.2">
      <c r="H15742" s="1"/>
      <c r="I15742" s="1"/>
    </row>
    <row r="15743" spans="8:9" x14ac:dyDescent="0.2">
      <c r="H15743" s="1"/>
      <c r="I15743" s="1"/>
    </row>
    <row r="15744" spans="8:9" x14ac:dyDescent="0.2">
      <c r="H15744" s="1"/>
      <c r="I15744" s="1"/>
    </row>
    <row r="15745" spans="8:9" x14ac:dyDescent="0.2">
      <c r="H15745" s="1"/>
      <c r="I15745" s="1"/>
    </row>
    <row r="15746" spans="8:9" x14ac:dyDescent="0.2">
      <c r="H15746" s="1"/>
      <c r="I15746" s="1"/>
    </row>
    <row r="15747" spans="8:9" x14ac:dyDescent="0.2">
      <c r="H15747" s="1"/>
      <c r="I15747" s="1"/>
    </row>
    <row r="15748" spans="8:9" x14ac:dyDescent="0.2">
      <c r="H15748" s="1"/>
      <c r="I15748" s="1"/>
    </row>
    <row r="15749" spans="8:9" x14ac:dyDescent="0.2">
      <c r="H15749" s="1"/>
      <c r="I15749" s="1"/>
    </row>
    <row r="15750" spans="8:9" x14ac:dyDescent="0.2">
      <c r="H15750" s="1"/>
      <c r="I15750" s="1"/>
    </row>
    <row r="15751" spans="8:9" x14ac:dyDescent="0.2">
      <c r="H15751" s="1"/>
      <c r="I15751" s="1"/>
    </row>
    <row r="15752" spans="8:9" x14ac:dyDescent="0.2">
      <c r="H15752" s="1"/>
      <c r="I15752" s="1"/>
    </row>
    <row r="15753" spans="8:9" x14ac:dyDescent="0.2">
      <c r="H15753" s="1"/>
      <c r="I15753" s="1"/>
    </row>
    <row r="15754" spans="8:9" x14ac:dyDescent="0.2">
      <c r="H15754" s="1"/>
      <c r="I15754" s="1"/>
    </row>
    <row r="15755" spans="8:9" x14ac:dyDescent="0.2">
      <c r="H15755" s="1"/>
      <c r="I15755" s="1"/>
    </row>
    <row r="15756" spans="8:9" x14ac:dyDescent="0.2">
      <c r="H15756" s="1"/>
      <c r="I15756" s="1"/>
    </row>
    <row r="15757" spans="8:9" x14ac:dyDescent="0.2">
      <c r="H15757" s="1"/>
      <c r="I15757" s="1"/>
    </row>
    <row r="15758" spans="8:9" x14ac:dyDescent="0.2">
      <c r="H15758" s="1"/>
      <c r="I15758" s="1"/>
    </row>
    <row r="15759" spans="8:9" x14ac:dyDescent="0.2">
      <c r="H15759" s="1"/>
      <c r="I15759" s="1"/>
    </row>
    <row r="15760" spans="8:9" x14ac:dyDescent="0.2">
      <c r="H15760" s="1"/>
      <c r="I15760" s="1"/>
    </row>
    <row r="15761" spans="8:9" x14ac:dyDescent="0.2">
      <c r="H15761" s="1"/>
      <c r="I15761" s="1"/>
    </row>
    <row r="15762" spans="8:9" x14ac:dyDescent="0.2">
      <c r="H15762" s="1"/>
      <c r="I15762" s="1"/>
    </row>
    <row r="15763" spans="8:9" x14ac:dyDescent="0.2">
      <c r="H15763" s="1"/>
      <c r="I15763" s="1"/>
    </row>
    <row r="15764" spans="8:9" x14ac:dyDescent="0.2">
      <c r="H15764" s="1"/>
      <c r="I15764" s="1"/>
    </row>
    <row r="15765" spans="8:9" x14ac:dyDescent="0.2">
      <c r="H15765" s="1"/>
      <c r="I15765" s="1"/>
    </row>
    <row r="15766" spans="8:9" x14ac:dyDescent="0.2">
      <c r="H15766" s="1"/>
      <c r="I15766" s="1"/>
    </row>
    <row r="15767" spans="8:9" x14ac:dyDescent="0.2">
      <c r="H15767" s="1"/>
      <c r="I15767" s="1"/>
    </row>
    <row r="15768" spans="8:9" x14ac:dyDescent="0.2">
      <c r="H15768" s="1"/>
      <c r="I15768" s="1"/>
    </row>
    <row r="15769" spans="8:9" x14ac:dyDescent="0.2">
      <c r="H15769" s="1"/>
      <c r="I15769" s="1"/>
    </row>
    <row r="15770" spans="8:9" x14ac:dyDescent="0.2">
      <c r="H15770" s="1"/>
      <c r="I15770" s="1"/>
    </row>
    <row r="15771" spans="8:9" x14ac:dyDescent="0.2">
      <c r="H15771" s="1"/>
      <c r="I15771" s="1"/>
    </row>
    <row r="15772" spans="8:9" x14ac:dyDescent="0.2">
      <c r="H15772" s="1"/>
      <c r="I15772" s="1"/>
    </row>
    <row r="15773" spans="8:9" x14ac:dyDescent="0.2">
      <c r="H15773" s="1"/>
      <c r="I15773" s="1"/>
    </row>
    <row r="15774" spans="8:9" x14ac:dyDescent="0.2">
      <c r="H15774" s="1"/>
      <c r="I15774" s="1"/>
    </row>
    <row r="15775" spans="8:9" x14ac:dyDescent="0.2">
      <c r="H15775" s="1"/>
      <c r="I15775" s="1"/>
    </row>
    <row r="15776" spans="8:9" x14ac:dyDescent="0.2">
      <c r="H15776" s="1"/>
      <c r="I15776" s="1"/>
    </row>
    <row r="15777" spans="8:9" x14ac:dyDescent="0.2">
      <c r="H15777" s="1"/>
      <c r="I15777" s="1"/>
    </row>
    <row r="15778" spans="8:9" x14ac:dyDescent="0.2">
      <c r="H15778" s="1"/>
      <c r="I15778" s="1"/>
    </row>
    <row r="15779" spans="8:9" x14ac:dyDescent="0.2">
      <c r="H15779" s="1"/>
      <c r="I15779" s="1"/>
    </row>
    <row r="15780" spans="8:9" x14ac:dyDescent="0.2">
      <c r="H15780" s="1"/>
      <c r="I15780" s="1"/>
    </row>
    <row r="15781" spans="8:9" x14ac:dyDescent="0.2">
      <c r="H15781" s="1"/>
      <c r="I15781" s="1"/>
    </row>
    <row r="15782" spans="8:9" x14ac:dyDescent="0.2">
      <c r="H15782" s="1"/>
      <c r="I15782" s="1"/>
    </row>
    <row r="15783" spans="8:9" x14ac:dyDescent="0.2">
      <c r="H15783" s="1"/>
      <c r="I15783" s="1"/>
    </row>
    <row r="15784" spans="8:9" x14ac:dyDescent="0.2">
      <c r="H15784" s="1"/>
      <c r="I15784" s="1"/>
    </row>
    <row r="15785" spans="8:9" x14ac:dyDescent="0.2">
      <c r="H15785" s="1"/>
      <c r="I15785" s="1"/>
    </row>
    <row r="15786" spans="8:9" x14ac:dyDescent="0.2">
      <c r="H15786" s="1"/>
      <c r="I15786" s="1"/>
    </row>
    <row r="15787" spans="8:9" x14ac:dyDescent="0.2">
      <c r="H15787" s="1"/>
      <c r="I15787" s="1"/>
    </row>
    <row r="15788" spans="8:9" x14ac:dyDescent="0.2">
      <c r="H15788" s="1"/>
      <c r="I15788" s="1"/>
    </row>
    <row r="15789" spans="8:9" x14ac:dyDescent="0.2">
      <c r="H15789" s="1"/>
      <c r="I15789" s="1"/>
    </row>
    <row r="15790" spans="8:9" x14ac:dyDescent="0.2">
      <c r="H15790" s="1"/>
      <c r="I15790" s="1"/>
    </row>
    <row r="15791" spans="8:9" x14ac:dyDescent="0.2">
      <c r="H15791" s="1"/>
      <c r="I15791" s="1"/>
    </row>
    <row r="15792" spans="8:9" x14ac:dyDescent="0.2">
      <c r="H15792" s="1"/>
      <c r="I15792" s="1"/>
    </row>
    <row r="15793" spans="8:9" x14ac:dyDescent="0.2">
      <c r="H15793" s="1"/>
      <c r="I15793" s="1"/>
    </row>
    <row r="15794" spans="8:9" x14ac:dyDescent="0.2">
      <c r="H15794" s="1"/>
      <c r="I15794" s="1"/>
    </row>
    <row r="15795" spans="8:9" x14ac:dyDescent="0.2">
      <c r="H15795" s="1"/>
      <c r="I15795" s="1"/>
    </row>
    <row r="15796" spans="8:9" x14ac:dyDescent="0.2">
      <c r="H15796" s="1"/>
      <c r="I15796" s="1"/>
    </row>
    <row r="15797" spans="8:9" x14ac:dyDescent="0.2">
      <c r="H15797" s="1"/>
      <c r="I15797" s="1"/>
    </row>
    <row r="15798" spans="8:9" x14ac:dyDescent="0.2">
      <c r="H15798" s="1"/>
      <c r="I15798" s="1"/>
    </row>
    <row r="15799" spans="8:9" x14ac:dyDescent="0.2">
      <c r="H15799" s="1"/>
      <c r="I15799" s="1"/>
    </row>
    <row r="15800" spans="8:9" x14ac:dyDescent="0.2">
      <c r="H15800" s="1"/>
      <c r="I15800" s="1"/>
    </row>
    <row r="15801" spans="8:9" x14ac:dyDescent="0.2">
      <c r="H15801" s="1"/>
      <c r="I15801" s="1"/>
    </row>
    <row r="15802" spans="8:9" x14ac:dyDescent="0.2">
      <c r="H15802" s="1"/>
      <c r="I15802" s="1"/>
    </row>
    <row r="15803" spans="8:9" x14ac:dyDescent="0.2">
      <c r="H15803" s="1"/>
      <c r="I15803" s="1"/>
    </row>
    <row r="15804" spans="8:9" x14ac:dyDescent="0.2">
      <c r="H15804" s="1"/>
      <c r="I15804" s="1"/>
    </row>
    <row r="15805" spans="8:9" x14ac:dyDescent="0.2">
      <c r="H15805" s="1"/>
      <c r="I15805" s="1"/>
    </row>
    <row r="15806" spans="8:9" x14ac:dyDescent="0.2">
      <c r="H15806" s="1"/>
      <c r="I15806" s="1"/>
    </row>
    <row r="15807" spans="8:9" x14ac:dyDescent="0.2">
      <c r="H15807" s="1"/>
      <c r="I15807" s="1"/>
    </row>
    <row r="15808" spans="8:9" x14ac:dyDescent="0.2">
      <c r="H15808" s="1"/>
      <c r="I15808" s="1"/>
    </row>
    <row r="15809" spans="8:9" x14ac:dyDescent="0.2">
      <c r="H15809" s="1"/>
      <c r="I15809" s="1"/>
    </row>
    <row r="15810" spans="8:9" x14ac:dyDescent="0.2">
      <c r="H15810" s="1"/>
      <c r="I15810" s="1"/>
    </row>
    <row r="15811" spans="8:9" x14ac:dyDescent="0.2">
      <c r="H15811" s="1"/>
      <c r="I15811" s="1"/>
    </row>
    <row r="15812" spans="8:9" x14ac:dyDescent="0.2">
      <c r="H15812" s="1"/>
      <c r="I15812" s="1"/>
    </row>
    <row r="15813" spans="8:9" x14ac:dyDescent="0.2">
      <c r="H15813" s="1"/>
      <c r="I15813" s="1"/>
    </row>
    <row r="15814" spans="8:9" x14ac:dyDescent="0.2">
      <c r="H15814" s="1"/>
      <c r="I15814" s="1"/>
    </row>
    <row r="15815" spans="8:9" x14ac:dyDescent="0.2">
      <c r="H15815" s="1"/>
      <c r="I15815" s="1"/>
    </row>
    <row r="15816" spans="8:9" x14ac:dyDescent="0.2">
      <c r="H15816" s="1"/>
      <c r="I15816" s="1"/>
    </row>
    <row r="15817" spans="8:9" x14ac:dyDescent="0.2">
      <c r="H15817" s="1"/>
      <c r="I15817" s="1"/>
    </row>
    <row r="15818" spans="8:9" x14ac:dyDescent="0.2">
      <c r="H15818" s="1"/>
      <c r="I15818" s="1"/>
    </row>
    <row r="15819" spans="8:9" x14ac:dyDescent="0.2">
      <c r="H15819" s="1"/>
      <c r="I15819" s="1"/>
    </row>
    <row r="15820" spans="8:9" x14ac:dyDescent="0.2">
      <c r="H15820" s="1"/>
      <c r="I15820" s="1"/>
    </row>
    <row r="15821" spans="8:9" x14ac:dyDescent="0.2">
      <c r="H15821" s="1"/>
      <c r="I15821" s="1"/>
    </row>
    <row r="15822" spans="8:9" x14ac:dyDescent="0.2">
      <c r="H15822" s="1"/>
      <c r="I15822" s="1"/>
    </row>
    <row r="15823" spans="8:9" x14ac:dyDescent="0.2">
      <c r="H15823" s="1"/>
      <c r="I15823" s="1"/>
    </row>
    <row r="15824" spans="8:9" x14ac:dyDescent="0.2">
      <c r="H15824" s="1"/>
      <c r="I15824" s="1"/>
    </row>
    <row r="15825" spans="8:9" x14ac:dyDescent="0.2">
      <c r="H15825" s="1"/>
      <c r="I15825" s="1"/>
    </row>
    <row r="15826" spans="8:9" x14ac:dyDescent="0.2">
      <c r="H15826" s="1"/>
      <c r="I15826" s="1"/>
    </row>
    <row r="15827" spans="8:9" x14ac:dyDescent="0.2">
      <c r="H15827" s="1"/>
      <c r="I15827" s="1"/>
    </row>
    <row r="15828" spans="8:9" x14ac:dyDescent="0.2">
      <c r="H15828" s="1"/>
      <c r="I15828" s="1"/>
    </row>
    <row r="15829" spans="8:9" x14ac:dyDescent="0.2">
      <c r="H15829" s="1"/>
      <c r="I15829" s="1"/>
    </row>
    <row r="15830" spans="8:9" x14ac:dyDescent="0.2">
      <c r="H15830" s="1"/>
      <c r="I15830" s="1"/>
    </row>
    <row r="15831" spans="8:9" x14ac:dyDescent="0.2">
      <c r="H15831" s="1"/>
      <c r="I15831" s="1"/>
    </row>
    <row r="15832" spans="8:9" x14ac:dyDescent="0.2">
      <c r="H15832" s="1"/>
      <c r="I15832" s="1"/>
    </row>
    <row r="15833" spans="8:9" x14ac:dyDescent="0.2">
      <c r="H15833" s="1"/>
      <c r="I15833" s="1"/>
    </row>
    <row r="15834" spans="8:9" x14ac:dyDescent="0.2">
      <c r="H15834" s="1"/>
      <c r="I15834" s="1"/>
    </row>
    <row r="15835" spans="8:9" x14ac:dyDescent="0.2">
      <c r="H15835" s="1"/>
      <c r="I15835" s="1"/>
    </row>
    <row r="15836" spans="8:9" x14ac:dyDescent="0.2">
      <c r="H15836" s="1"/>
      <c r="I15836" s="1"/>
    </row>
    <row r="15837" spans="8:9" x14ac:dyDescent="0.2">
      <c r="H15837" s="1"/>
      <c r="I15837" s="1"/>
    </row>
    <row r="15838" spans="8:9" x14ac:dyDescent="0.2">
      <c r="H15838" s="1"/>
      <c r="I15838" s="1"/>
    </row>
    <row r="15839" spans="8:9" x14ac:dyDescent="0.2">
      <c r="H15839" s="1"/>
      <c r="I15839" s="1"/>
    </row>
    <row r="15840" spans="8:9" x14ac:dyDescent="0.2">
      <c r="H15840" s="1"/>
      <c r="I15840" s="1"/>
    </row>
    <row r="15841" spans="8:9" x14ac:dyDescent="0.2">
      <c r="H15841" s="1"/>
      <c r="I15841" s="1"/>
    </row>
    <row r="15842" spans="8:9" x14ac:dyDescent="0.2">
      <c r="H15842" s="1"/>
      <c r="I15842" s="1"/>
    </row>
    <row r="15843" spans="8:9" x14ac:dyDescent="0.2">
      <c r="H15843" s="1"/>
      <c r="I15843" s="1"/>
    </row>
    <row r="15844" spans="8:9" x14ac:dyDescent="0.2">
      <c r="H15844" s="1"/>
      <c r="I15844" s="1"/>
    </row>
    <row r="15845" spans="8:9" x14ac:dyDescent="0.2">
      <c r="H15845" s="1"/>
      <c r="I15845" s="1"/>
    </row>
    <row r="15846" spans="8:9" x14ac:dyDescent="0.2">
      <c r="H15846" s="1"/>
      <c r="I15846" s="1"/>
    </row>
    <row r="15847" spans="8:9" x14ac:dyDescent="0.2">
      <c r="H15847" s="1"/>
      <c r="I15847" s="1"/>
    </row>
    <row r="15848" spans="8:9" x14ac:dyDescent="0.2">
      <c r="H15848" s="1"/>
      <c r="I15848" s="1"/>
    </row>
    <row r="15849" spans="8:9" x14ac:dyDescent="0.2">
      <c r="H15849" s="1"/>
      <c r="I15849" s="1"/>
    </row>
    <row r="15850" spans="8:9" x14ac:dyDescent="0.2">
      <c r="H15850" s="1"/>
      <c r="I15850" s="1"/>
    </row>
    <row r="15851" spans="8:9" x14ac:dyDescent="0.2">
      <c r="H15851" s="1"/>
      <c r="I15851" s="1"/>
    </row>
    <row r="15852" spans="8:9" x14ac:dyDescent="0.2">
      <c r="H15852" s="1"/>
      <c r="I15852" s="1"/>
    </row>
    <row r="15853" spans="8:9" x14ac:dyDescent="0.2">
      <c r="H15853" s="1"/>
      <c r="I15853" s="1"/>
    </row>
    <row r="15854" spans="8:9" x14ac:dyDescent="0.2">
      <c r="H15854" s="1"/>
      <c r="I15854" s="1"/>
    </row>
    <row r="15855" spans="8:9" x14ac:dyDescent="0.2">
      <c r="H15855" s="1"/>
      <c r="I15855" s="1"/>
    </row>
    <row r="15856" spans="8:9" x14ac:dyDescent="0.2">
      <c r="H15856" s="1"/>
      <c r="I15856" s="1"/>
    </row>
    <row r="15857" spans="8:9" x14ac:dyDescent="0.2">
      <c r="H15857" s="1"/>
      <c r="I15857" s="1"/>
    </row>
    <row r="15858" spans="8:9" x14ac:dyDescent="0.2">
      <c r="H15858" s="1"/>
      <c r="I15858" s="1"/>
    </row>
    <row r="15859" spans="8:9" x14ac:dyDescent="0.2">
      <c r="H15859" s="1"/>
      <c r="I15859" s="1"/>
    </row>
    <row r="15860" spans="8:9" x14ac:dyDescent="0.2">
      <c r="H15860" s="1"/>
      <c r="I15860" s="1"/>
    </row>
    <row r="15861" spans="8:9" x14ac:dyDescent="0.2">
      <c r="H15861" s="1"/>
      <c r="I15861" s="1"/>
    </row>
    <row r="15862" spans="8:9" x14ac:dyDescent="0.2">
      <c r="H15862" s="1"/>
      <c r="I15862" s="1"/>
    </row>
    <row r="15863" spans="8:9" x14ac:dyDescent="0.2">
      <c r="H15863" s="1"/>
      <c r="I15863" s="1"/>
    </row>
    <row r="15864" spans="8:9" x14ac:dyDescent="0.2">
      <c r="H15864" s="1"/>
      <c r="I15864" s="1"/>
    </row>
    <row r="15865" spans="8:9" x14ac:dyDescent="0.2">
      <c r="H15865" s="1"/>
      <c r="I15865" s="1"/>
    </row>
    <row r="15866" spans="8:9" x14ac:dyDescent="0.2">
      <c r="H15866" s="1"/>
      <c r="I15866" s="1"/>
    </row>
    <row r="15867" spans="8:9" x14ac:dyDescent="0.2">
      <c r="H15867" s="1"/>
      <c r="I15867" s="1"/>
    </row>
    <row r="15868" spans="8:9" x14ac:dyDescent="0.2">
      <c r="H15868" s="1"/>
      <c r="I15868" s="1"/>
    </row>
    <row r="15869" spans="8:9" x14ac:dyDescent="0.2">
      <c r="H15869" s="1"/>
      <c r="I15869" s="1"/>
    </row>
    <row r="15870" spans="8:9" x14ac:dyDescent="0.2">
      <c r="H15870" s="1"/>
      <c r="I15870" s="1"/>
    </row>
    <row r="15871" spans="8:9" x14ac:dyDescent="0.2">
      <c r="H15871" s="1"/>
      <c r="I15871" s="1"/>
    </row>
    <row r="15872" spans="8:9" x14ac:dyDescent="0.2">
      <c r="H15872" s="1"/>
      <c r="I15872" s="1"/>
    </row>
    <row r="15873" spans="8:9" x14ac:dyDescent="0.2">
      <c r="H15873" s="1"/>
      <c r="I15873" s="1"/>
    </row>
    <row r="15874" spans="8:9" x14ac:dyDescent="0.2">
      <c r="H15874" s="1"/>
      <c r="I15874" s="1"/>
    </row>
    <row r="15875" spans="8:9" x14ac:dyDescent="0.2">
      <c r="H15875" s="1"/>
      <c r="I15875" s="1"/>
    </row>
    <row r="15876" spans="8:9" x14ac:dyDescent="0.2">
      <c r="H15876" s="1"/>
      <c r="I15876" s="1"/>
    </row>
    <row r="15877" spans="8:9" x14ac:dyDescent="0.2">
      <c r="H15877" s="1"/>
      <c r="I15877" s="1"/>
    </row>
    <row r="15878" spans="8:9" x14ac:dyDescent="0.2">
      <c r="H15878" s="1"/>
      <c r="I15878" s="1"/>
    </row>
    <row r="15879" spans="8:9" x14ac:dyDescent="0.2">
      <c r="H15879" s="1"/>
      <c r="I15879" s="1"/>
    </row>
    <row r="15880" spans="8:9" x14ac:dyDescent="0.2">
      <c r="H15880" s="1"/>
      <c r="I15880" s="1"/>
    </row>
    <row r="15881" spans="8:9" x14ac:dyDescent="0.2">
      <c r="H15881" s="1"/>
      <c r="I15881" s="1"/>
    </row>
    <row r="15882" spans="8:9" x14ac:dyDescent="0.2">
      <c r="H15882" s="1"/>
      <c r="I15882" s="1"/>
    </row>
    <row r="15883" spans="8:9" x14ac:dyDescent="0.2">
      <c r="H15883" s="1"/>
      <c r="I15883" s="1"/>
    </row>
    <row r="15884" spans="8:9" x14ac:dyDescent="0.2">
      <c r="H15884" s="1"/>
      <c r="I15884" s="1"/>
    </row>
    <row r="15885" spans="8:9" x14ac:dyDescent="0.2">
      <c r="H15885" s="1"/>
      <c r="I15885" s="1"/>
    </row>
    <row r="15886" spans="8:9" x14ac:dyDescent="0.2">
      <c r="H15886" s="1"/>
      <c r="I15886" s="1"/>
    </row>
    <row r="15887" spans="8:9" x14ac:dyDescent="0.2">
      <c r="H15887" s="1"/>
      <c r="I15887" s="1"/>
    </row>
    <row r="15888" spans="8:9" x14ac:dyDescent="0.2">
      <c r="H15888" s="1"/>
      <c r="I15888" s="1"/>
    </row>
    <row r="15889" spans="8:9" x14ac:dyDescent="0.2">
      <c r="H15889" s="1"/>
      <c r="I15889" s="1"/>
    </row>
    <row r="15890" spans="8:9" x14ac:dyDescent="0.2">
      <c r="H15890" s="1"/>
      <c r="I15890" s="1"/>
    </row>
    <row r="15891" spans="8:9" x14ac:dyDescent="0.2">
      <c r="H15891" s="1"/>
      <c r="I15891" s="1"/>
    </row>
    <row r="15892" spans="8:9" x14ac:dyDescent="0.2">
      <c r="H15892" s="1"/>
      <c r="I15892" s="1"/>
    </row>
    <row r="15893" spans="8:9" x14ac:dyDescent="0.2">
      <c r="H15893" s="1"/>
      <c r="I15893" s="1"/>
    </row>
    <row r="15894" spans="8:9" x14ac:dyDescent="0.2">
      <c r="H15894" s="1"/>
      <c r="I15894" s="1"/>
    </row>
    <row r="15895" spans="8:9" x14ac:dyDescent="0.2">
      <c r="H15895" s="1"/>
      <c r="I15895" s="1"/>
    </row>
    <row r="15896" spans="8:9" x14ac:dyDescent="0.2">
      <c r="H15896" s="1"/>
      <c r="I15896" s="1"/>
    </row>
    <row r="15897" spans="8:9" x14ac:dyDescent="0.2">
      <c r="H15897" s="1"/>
      <c r="I15897" s="1"/>
    </row>
    <row r="15898" spans="8:9" x14ac:dyDescent="0.2">
      <c r="H15898" s="1"/>
      <c r="I15898" s="1"/>
    </row>
    <row r="15899" spans="8:9" x14ac:dyDescent="0.2">
      <c r="H15899" s="1"/>
      <c r="I15899" s="1"/>
    </row>
    <row r="15900" spans="8:9" x14ac:dyDescent="0.2">
      <c r="H15900" s="1"/>
      <c r="I15900" s="1"/>
    </row>
    <row r="15901" spans="8:9" x14ac:dyDescent="0.2">
      <c r="H15901" s="1"/>
      <c r="I15901" s="1"/>
    </row>
    <row r="15902" spans="8:9" x14ac:dyDescent="0.2">
      <c r="H15902" s="1"/>
      <c r="I15902" s="1"/>
    </row>
    <row r="15903" spans="8:9" x14ac:dyDescent="0.2">
      <c r="H15903" s="1"/>
      <c r="I15903" s="1"/>
    </row>
    <row r="15904" spans="8:9" x14ac:dyDescent="0.2">
      <c r="H15904" s="1"/>
      <c r="I15904" s="1"/>
    </row>
    <row r="15905" spans="8:9" x14ac:dyDescent="0.2">
      <c r="H15905" s="1"/>
      <c r="I15905" s="1"/>
    </row>
    <row r="15906" spans="8:9" x14ac:dyDescent="0.2">
      <c r="H15906" s="1"/>
      <c r="I15906" s="1"/>
    </row>
    <row r="15907" spans="8:9" x14ac:dyDescent="0.2">
      <c r="H15907" s="1"/>
      <c r="I15907" s="1"/>
    </row>
    <row r="15908" spans="8:9" x14ac:dyDescent="0.2">
      <c r="H15908" s="1"/>
      <c r="I15908" s="1"/>
    </row>
    <row r="15909" spans="8:9" x14ac:dyDescent="0.2">
      <c r="H15909" s="1"/>
      <c r="I15909" s="1"/>
    </row>
    <row r="15910" spans="8:9" x14ac:dyDescent="0.2">
      <c r="H15910" s="1"/>
      <c r="I15910" s="1"/>
    </row>
    <row r="15911" spans="8:9" x14ac:dyDescent="0.2">
      <c r="H15911" s="1"/>
      <c r="I15911" s="1"/>
    </row>
    <row r="15912" spans="8:9" x14ac:dyDescent="0.2">
      <c r="H15912" s="1"/>
      <c r="I15912" s="1"/>
    </row>
    <row r="15913" spans="8:9" x14ac:dyDescent="0.2">
      <c r="H15913" s="1"/>
      <c r="I15913" s="1"/>
    </row>
    <row r="15914" spans="8:9" x14ac:dyDescent="0.2">
      <c r="H15914" s="1"/>
      <c r="I15914" s="1"/>
    </row>
    <row r="15915" spans="8:9" x14ac:dyDescent="0.2">
      <c r="H15915" s="1"/>
      <c r="I15915" s="1"/>
    </row>
    <row r="15916" spans="8:9" x14ac:dyDescent="0.2">
      <c r="H15916" s="1"/>
      <c r="I15916" s="1"/>
    </row>
    <row r="15917" spans="8:9" x14ac:dyDescent="0.2">
      <c r="H15917" s="1"/>
      <c r="I15917" s="1"/>
    </row>
    <row r="15918" spans="8:9" x14ac:dyDescent="0.2">
      <c r="H15918" s="1"/>
      <c r="I15918" s="1"/>
    </row>
    <row r="15919" spans="8:9" x14ac:dyDescent="0.2">
      <c r="H15919" s="1"/>
      <c r="I15919" s="1"/>
    </row>
    <row r="15920" spans="8:9" x14ac:dyDescent="0.2">
      <c r="H15920" s="1"/>
      <c r="I15920" s="1"/>
    </row>
    <row r="15921" spans="8:9" x14ac:dyDescent="0.2">
      <c r="H15921" s="1"/>
      <c r="I15921" s="1"/>
    </row>
    <row r="15922" spans="8:9" x14ac:dyDescent="0.2">
      <c r="H15922" s="1"/>
      <c r="I15922" s="1"/>
    </row>
    <row r="15923" spans="8:9" x14ac:dyDescent="0.2">
      <c r="H15923" s="1"/>
      <c r="I15923" s="1"/>
    </row>
    <row r="15924" spans="8:9" x14ac:dyDescent="0.2">
      <c r="H15924" s="1"/>
      <c r="I15924" s="1"/>
    </row>
    <row r="15925" spans="8:9" x14ac:dyDescent="0.2">
      <c r="H15925" s="1"/>
      <c r="I15925" s="1"/>
    </row>
    <row r="15926" spans="8:9" x14ac:dyDescent="0.2">
      <c r="H15926" s="1"/>
      <c r="I15926" s="1"/>
    </row>
    <row r="15927" spans="8:9" x14ac:dyDescent="0.2">
      <c r="H15927" s="1"/>
      <c r="I15927" s="1"/>
    </row>
    <row r="15928" spans="8:9" x14ac:dyDescent="0.2">
      <c r="H15928" s="1"/>
      <c r="I15928" s="1"/>
    </row>
    <row r="15929" spans="8:9" x14ac:dyDescent="0.2">
      <c r="H15929" s="1"/>
      <c r="I15929" s="1"/>
    </row>
    <row r="15930" spans="8:9" x14ac:dyDescent="0.2">
      <c r="H15930" s="1"/>
      <c r="I15930" s="1"/>
    </row>
    <row r="15931" spans="8:9" x14ac:dyDescent="0.2">
      <c r="H15931" s="1"/>
      <c r="I15931" s="1"/>
    </row>
    <row r="15932" spans="8:9" x14ac:dyDescent="0.2">
      <c r="H15932" s="1"/>
      <c r="I15932" s="1"/>
    </row>
    <row r="15933" spans="8:9" x14ac:dyDescent="0.2">
      <c r="H15933" s="1"/>
      <c r="I15933" s="1"/>
    </row>
    <row r="15934" spans="8:9" x14ac:dyDescent="0.2">
      <c r="H15934" s="1"/>
      <c r="I15934" s="1"/>
    </row>
    <row r="15935" spans="8:9" x14ac:dyDescent="0.2">
      <c r="H15935" s="1"/>
      <c r="I15935" s="1"/>
    </row>
    <row r="15936" spans="8:9" x14ac:dyDescent="0.2">
      <c r="H15936" s="1"/>
      <c r="I15936" s="1"/>
    </row>
    <row r="15937" spans="8:9" x14ac:dyDescent="0.2">
      <c r="H15937" s="1"/>
      <c r="I15937" s="1"/>
    </row>
    <row r="15938" spans="8:9" x14ac:dyDescent="0.2">
      <c r="H15938" s="1"/>
      <c r="I15938" s="1"/>
    </row>
    <row r="15939" spans="8:9" x14ac:dyDescent="0.2">
      <c r="H15939" s="1"/>
      <c r="I15939" s="1"/>
    </row>
    <row r="15940" spans="8:9" x14ac:dyDescent="0.2">
      <c r="H15940" s="1"/>
      <c r="I15940" s="1"/>
    </row>
    <row r="15941" spans="8:9" x14ac:dyDescent="0.2">
      <c r="H15941" s="1"/>
      <c r="I15941" s="1"/>
    </row>
    <row r="15942" spans="8:9" x14ac:dyDescent="0.2">
      <c r="H15942" s="1"/>
      <c r="I15942" s="1"/>
    </row>
    <row r="15943" spans="8:9" x14ac:dyDescent="0.2">
      <c r="H15943" s="1"/>
      <c r="I15943" s="1"/>
    </row>
    <row r="15944" spans="8:9" x14ac:dyDescent="0.2">
      <c r="H15944" s="1"/>
      <c r="I15944" s="1"/>
    </row>
    <row r="15945" spans="8:9" x14ac:dyDescent="0.2">
      <c r="H15945" s="1"/>
      <c r="I15945" s="1"/>
    </row>
    <row r="15946" spans="8:9" x14ac:dyDescent="0.2">
      <c r="H15946" s="1"/>
      <c r="I15946" s="1"/>
    </row>
    <row r="15947" spans="8:9" x14ac:dyDescent="0.2">
      <c r="H15947" s="1"/>
      <c r="I15947" s="1"/>
    </row>
    <row r="15948" spans="8:9" x14ac:dyDescent="0.2">
      <c r="H15948" s="1"/>
      <c r="I15948" s="1"/>
    </row>
    <row r="15949" spans="8:9" x14ac:dyDescent="0.2">
      <c r="H15949" s="1"/>
      <c r="I15949" s="1"/>
    </row>
    <row r="15950" spans="8:9" x14ac:dyDescent="0.2">
      <c r="H15950" s="1"/>
      <c r="I15950" s="1"/>
    </row>
    <row r="15951" spans="8:9" x14ac:dyDescent="0.2">
      <c r="H15951" s="1"/>
      <c r="I15951" s="1"/>
    </row>
    <row r="15952" spans="8:9" x14ac:dyDescent="0.2">
      <c r="H15952" s="1"/>
      <c r="I15952" s="1"/>
    </row>
    <row r="15953" spans="8:9" x14ac:dyDescent="0.2">
      <c r="H15953" s="1"/>
      <c r="I15953" s="1"/>
    </row>
    <row r="15954" spans="8:9" x14ac:dyDescent="0.2">
      <c r="H15954" s="1"/>
      <c r="I15954" s="1"/>
    </row>
    <row r="15955" spans="8:9" x14ac:dyDescent="0.2">
      <c r="H15955" s="1"/>
      <c r="I15955" s="1"/>
    </row>
    <row r="15956" spans="8:9" x14ac:dyDescent="0.2">
      <c r="H15956" s="1"/>
      <c r="I15956" s="1"/>
    </row>
    <row r="15957" spans="8:9" x14ac:dyDescent="0.2">
      <c r="H15957" s="1"/>
      <c r="I15957" s="1"/>
    </row>
    <row r="15958" spans="8:9" x14ac:dyDescent="0.2">
      <c r="H15958" s="1"/>
      <c r="I15958" s="1"/>
    </row>
    <row r="15959" spans="8:9" x14ac:dyDescent="0.2">
      <c r="H15959" s="1"/>
      <c r="I15959" s="1"/>
    </row>
    <row r="15960" spans="8:9" x14ac:dyDescent="0.2">
      <c r="H15960" s="1"/>
      <c r="I15960" s="1"/>
    </row>
    <row r="15961" spans="8:9" x14ac:dyDescent="0.2">
      <c r="H15961" s="1"/>
      <c r="I15961" s="1"/>
    </row>
    <row r="15962" spans="8:9" x14ac:dyDescent="0.2">
      <c r="H15962" s="1"/>
      <c r="I15962" s="1"/>
    </row>
    <row r="15963" spans="8:9" x14ac:dyDescent="0.2">
      <c r="H15963" s="1"/>
      <c r="I15963" s="1"/>
    </row>
    <row r="15964" spans="8:9" x14ac:dyDescent="0.2">
      <c r="H15964" s="1"/>
      <c r="I15964" s="1"/>
    </row>
    <row r="15965" spans="8:9" x14ac:dyDescent="0.2">
      <c r="H15965" s="1"/>
      <c r="I15965" s="1"/>
    </row>
    <row r="15966" spans="8:9" x14ac:dyDescent="0.2">
      <c r="H15966" s="1"/>
      <c r="I15966" s="1"/>
    </row>
    <row r="15967" spans="8:9" x14ac:dyDescent="0.2">
      <c r="H15967" s="1"/>
      <c r="I15967" s="1"/>
    </row>
    <row r="15968" spans="8:9" x14ac:dyDescent="0.2">
      <c r="H15968" s="1"/>
      <c r="I15968" s="1"/>
    </row>
    <row r="15969" spans="8:9" x14ac:dyDescent="0.2">
      <c r="H15969" s="1"/>
      <c r="I15969" s="1"/>
    </row>
    <row r="15970" spans="8:9" x14ac:dyDescent="0.2">
      <c r="H15970" s="1"/>
      <c r="I15970" s="1"/>
    </row>
    <row r="15971" spans="8:9" x14ac:dyDescent="0.2">
      <c r="H15971" s="1"/>
      <c r="I15971" s="1"/>
    </row>
    <row r="15972" spans="8:9" x14ac:dyDescent="0.2">
      <c r="H15972" s="1"/>
      <c r="I15972" s="1"/>
    </row>
    <row r="15973" spans="8:9" x14ac:dyDescent="0.2">
      <c r="H15973" s="1"/>
      <c r="I15973" s="1"/>
    </row>
    <row r="15974" spans="8:9" x14ac:dyDescent="0.2">
      <c r="H15974" s="1"/>
      <c r="I15974" s="1"/>
    </row>
    <row r="15975" spans="8:9" x14ac:dyDescent="0.2">
      <c r="H15975" s="1"/>
      <c r="I15975" s="1"/>
    </row>
    <row r="15976" spans="8:9" x14ac:dyDescent="0.2">
      <c r="H15976" s="1"/>
      <c r="I15976" s="1"/>
    </row>
    <row r="15977" spans="8:9" x14ac:dyDescent="0.2">
      <c r="H15977" s="1"/>
      <c r="I15977" s="1"/>
    </row>
    <row r="15978" spans="8:9" x14ac:dyDescent="0.2">
      <c r="H15978" s="1"/>
      <c r="I15978" s="1"/>
    </row>
    <row r="15979" spans="8:9" x14ac:dyDescent="0.2">
      <c r="H15979" s="1"/>
      <c r="I15979" s="1"/>
    </row>
    <row r="15980" spans="8:9" x14ac:dyDescent="0.2">
      <c r="H15980" s="1"/>
      <c r="I15980" s="1"/>
    </row>
    <row r="15981" spans="8:9" x14ac:dyDescent="0.2">
      <c r="H15981" s="1"/>
      <c r="I15981" s="1"/>
    </row>
    <row r="15982" spans="8:9" x14ac:dyDescent="0.2">
      <c r="H15982" s="1"/>
      <c r="I15982" s="1"/>
    </row>
    <row r="15983" spans="8:9" x14ac:dyDescent="0.2">
      <c r="H15983" s="1"/>
      <c r="I15983" s="1"/>
    </row>
    <row r="15984" spans="8:9" x14ac:dyDescent="0.2">
      <c r="H15984" s="1"/>
      <c r="I15984" s="1"/>
    </row>
    <row r="15985" spans="8:9" x14ac:dyDescent="0.2">
      <c r="H15985" s="1"/>
      <c r="I15985" s="1"/>
    </row>
    <row r="15986" spans="8:9" x14ac:dyDescent="0.2">
      <c r="H15986" s="1"/>
      <c r="I15986" s="1"/>
    </row>
    <row r="15987" spans="8:9" x14ac:dyDescent="0.2">
      <c r="H15987" s="1"/>
      <c r="I15987" s="1"/>
    </row>
    <row r="15988" spans="8:9" x14ac:dyDescent="0.2">
      <c r="H15988" s="1"/>
      <c r="I15988" s="1"/>
    </row>
    <row r="15989" spans="8:9" x14ac:dyDescent="0.2">
      <c r="H15989" s="1"/>
      <c r="I15989" s="1"/>
    </row>
    <row r="15990" spans="8:9" x14ac:dyDescent="0.2">
      <c r="H15990" s="1"/>
      <c r="I15990" s="1"/>
    </row>
    <row r="15991" spans="8:9" x14ac:dyDescent="0.2">
      <c r="H15991" s="1"/>
      <c r="I15991" s="1"/>
    </row>
    <row r="15992" spans="8:9" x14ac:dyDescent="0.2">
      <c r="H15992" s="1"/>
      <c r="I15992" s="1"/>
    </row>
    <row r="15993" spans="8:9" x14ac:dyDescent="0.2">
      <c r="H15993" s="1"/>
      <c r="I15993" s="1"/>
    </row>
    <row r="15994" spans="8:9" x14ac:dyDescent="0.2">
      <c r="H15994" s="1"/>
      <c r="I15994" s="1"/>
    </row>
    <row r="15995" spans="8:9" x14ac:dyDescent="0.2">
      <c r="H15995" s="1"/>
      <c r="I15995" s="1"/>
    </row>
    <row r="15996" spans="8:9" x14ac:dyDescent="0.2">
      <c r="H15996" s="1"/>
      <c r="I15996" s="1"/>
    </row>
    <row r="15997" spans="8:9" x14ac:dyDescent="0.2">
      <c r="H15997" s="1"/>
      <c r="I15997" s="1"/>
    </row>
    <row r="15998" spans="8:9" x14ac:dyDescent="0.2">
      <c r="H15998" s="1"/>
      <c r="I15998" s="1"/>
    </row>
    <row r="15999" spans="8:9" x14ac:dyDescent="0.2">
      <c r="H15999" s="1"/>
      <c r="I15999" s="1"/>
    </row>
    <row r="16000" spans="8:9" x14ac:dyDescent="0.2">
      <c r="H16000" s="1"/>
      <c r="I16000" s="1"/>
    </row>
    <row r="16001" spans="8:9" x14ac:dyDescent="0.2">
      <c r="H16001" s="1"/>
      <c r="I16001" s="1"/>
    </row>
    <row r="16002" spans="8:9" x14ac:dyDescent="0.2">
      <c r="H16002" s="1"/>
      <c r="I16002" s="1"/>
    </row>
    <row r="16003" spans="8:9" x14ac:dyDescent="0.2">
      <c r="H16003" s="1"/>
      <c r="I16003" s="1"/>
    </row>
    <row r="16004" spans="8:9" x14ac:dyDescent="0.2">
      <c r="H16004" s="1"/>
      <c r="I16004" s="1"/>
    </row>
    <row r="16005" spans="8:9" x14ac:dyDescent="0.2">
      <c r="H16005" s="1"/>
      <c r="I16005" s="1"/>
    </row>
    <row r="16006" spans="8:9" x14ac:dyDescent="0.2">
      <c r="H16006" s="1"/>
      <c r="I16006" s="1"/>
    </row>
    <row r="16007" spans="8:9" x14ac:dyDescent="0.2">
      <c r="H16007" s="1"/>
      <c r="I16007" s="1"/>
    </row>
    <row r="16008" spans="8:9" x14ac:dyDescent="0.2">
      <c r="H16008" s="1"/>
      <c r="I16008" s="1"/>
    </row>
    <row r="16009" spans="8:9" x14ac:dyDescent="0.2">
      <c r="H16009" s="1"/>
      <c r="I16009" s="1"/>
    </row>
    <row r="16010" spans="8:9" x14ac:dyDescent="0.2">
      <c r="H16010" s="1"/>
      <c r="I16010" s="1"/>
    </row>
    <row r="16011" spans="8:9" x14ac:dyDescent="0.2">
      <c r="H16011" s="1"/>
      <c r="I16011" s="1"/>
    </row>
    <row r="16012" spans="8:9" x14ac:dyDescent="0.2">
      <c r="H16012" s="1"/>
      <c r="I16012" s="1"/>
    </row>
    <row r="16013" spans="8:9" x14ac:dyDescent="0.2">
      <c r="H16013" s="1"/>
      <c r="I16013" s="1"/>
    </row>
    <row r="16014" spans="8:9" x14ac:dyDescent="0.2">
      <c r="H16014" s="1"/>
      <c r="I16014" s="1"/>
    </row>
    <row r="16015" spans="8:9" x14ac:dyDescent="0.2">
      <c r="H16015" s="1"/>
      <c r="I16015" s="1"/>
    </row>
    <row r="16016" spans="8:9" x14ac:dyDescent="0.2">
      <c r="H16016" s="1"/>
      <c r="I16016" s="1"/>
    </row>
    <row r="16017" spans="8:9" x14ac:dyDescent="0.2">
      <c r="H16017" s="1"/>
      <c r="I16017" s="1"/>
    </row>
    <row r="16018" spans="8:9" x14ac:dyDescent="0.2">
      <c r="H16018" s="1"/>
      <c r="I16018" s="1"/>
    </row>
    <row r="16019" spans="8:9" x14ac:dyDescent="0.2">
      <c r="H16019" s="1"/>
      <c r="I16019" s="1"/>
    </row>
    <row r="16020" spans="8:9" x14ac:dyDescent="0.2">
      <c r="H16020" s="1"/>
      <c r="I16020" s="1"/>
    </row>
    <row r="16021" spans="8:9" x14ac:dyDescent="0.2">
      <c r="H16021" s="1"/>
      <c r="I16021" s="1"/>
    </row>
    <row r="16022" spans="8:9" x14ac:dyDescent="0.2">
      <c r="H16022" s="1"/>
      <c r="I16022" s="1"/>
    </row>
    <row r="16023" spans="8:9" x14ac:dyDescent="0.2">
      <c r="H16023" s="1"/>
      <c r="I16023" s="1"/>
    </row>
    <row r="16024" spans="8:9" x14ac:dyDescent="0.2">
      <c r="H16024" s="1"/>
      <c r="I16024" s="1"/>
    </row>
    <row r="16025" spans="8:9" x14ac:dyDescent="0.2">
      <c r="H16025" s="1"/>
      <c r="I16025" s="1"/>
    </row>
    <row r="16026" spans="8:9" x14ac:dyDescent="0.2">
      <c r="H16026" s="1"/>
      <c r="I16026" s="1"/>
    </row>
    <row r="16027" spans="8:9" x14ac:dyDescent="0.2">
      <c r="H16027" s="1"/>
      <c r="I16027" s="1"/>
    </row>
    <row r="16028" spans="8:9" x14ac:dyDescent="0.2">
      <c r="H16028" s="1"/>
      <c r="I16028" s="1"/>
    </row>
    <row r="16029" spans="8:9" x14ac:dyDescent="0.2">
      <c r="H16029" s="1"/>
      <c r="I16029" s="1"/>
    </row>
    <row r="16030" spans="8:9" x14ac:dyDescent="0.2">
      <c r="H16030" s="1"/>
      <c r="I16030" s="1"/>
    </row>
    <row r="16031" spans="8:9" x14ac:dyDescent="0.2">
      <c r="H16031" s="1"/>
      <c r="I16031" s="1"/>
    </row>
    <row r="16032" spans="8:9" x14ac:dyDescent="0.2">
      <c r="H16032" s="1"/>
      <c r="I16032" s="1"/>
    </row>
    <row r="16033" spans="8:9" x14ac:dyDescent="0.2">
      <c r="H16033" s="1"/>
      <c r="I16033" s="1"/>
    </row>
    <row r="16034" spans="8:9" x14ac:dyDescent="0.2">
      <c r="H16034" s="1"/>
      <c r="I16034" s="1"/>
    </row>
    <row r="16035" spans="8:9" x14ac:dyDescent="0.2">
      <c r="H16035" s="1"/>
      <c r="I16035" s="1"/>
    </row>
    <row r="16036" spans="8:9" x14ac:dyDescent="0.2">
      <c r="H16036" s="1"/>
      <c r="I16036" s="1"/>
    </row>
    <row r="16037" spans="8:9" x14ac:dyDescent="0.2">
      <c r="H16037" s="1"/>
      <c r="I16037" s="1"/>
    </row>
    <row r="16038" spans="8:9" x14ac:dyDescent="0.2">
      <c r="H16038" s="1"/>
      <c r="I16038" s="1"/>
    </row>
    <row r="16039" spans="8:9" x14ac:dyDescent="0.2">
      <c r="H16039" s="1"/>
      <c r="I16039" s="1"/>
    </row>
    <row r="16040" spans="8:9" x14ac:dyDescent="0.2">
      <c r="H16040" s="1"/>
      <c r="I16040" s="1"/>
    </row>
    <row r="16041" spans="8:9" x14ac:dyDescent="0.2">
      <c r="H16041" s="1"/>
      <c r="I16041" s="1"/>
    </row>
    <row r="16042" spans="8:9" x14ac:dyDescent="0.2">
      <c r="H16042" s="1"/>
      <c r="I16042" s="1"/>
    </row>
    <row r="16043" spans="8:9" x14ac:dyDescent="0.2">
      <c r="H16043" s="1"/>
      <c r="I16043" s="1"/>
    </row>
    <row r="16044" spans="8:9" x14ac:dyDescent="0.2">
      <c r="H16044" s="1"/>
      <c r="I16044" s="1"/>
    </row>
    <row r="16045" spans="8:9" x14ac:dyDescent="0.2">
      <c r="H16045" s="1"/>
      <c r="I16045" s="1"/>
    </row>
    <row r="16046" spans="8:9" x14ac:dyDescent="0.2">
      <c r="H16046" s="1"/>
      <c r="I16046" s="1"/>
    </row>
    <row r="16047" spans="8:9" x14ac:dyDescent="0.2">
      <c r="H16047" s="1"/>
      <c r="I16047" s="1"/>
    </row>
    <row r="16048" spans="8:9" x14ac:dyDescent="0.2">
      <c r="H16048" s="1"/>
      <c r="I16048" s="1"/>
    </row>
    <row r="16049" spans="8:9" x14ac:dyDescent="0.2">
      <c r="H16049" s="1"/>
      <c r="I16049" s="1"/>
    </row>
    <row r="16050" spans="8:9" x14ac:dyDescent="0.2">
      <c r="H16050" s="1"/>
      <c r="I16050" s="1"/>
    </row>
    <row r="16051" spans="8:9" x14ac:dyDescent="0.2">
      <c r="H16051" s="1"/>
      <c r="I16051" s="1"/>
    </row>
    <row r="16052" spans="8:9" x14ac:dyDescent="0.2">
      <c r="H16052" s="1"/>
      <c r="I16052" s="1"/>
    </row>
    <row r="16053" spans="8:9" x14ac:dyDescent="0.2">
      <c r="H16053" s="1"/>
      <c r="I16053" s="1"/>
    </row>
    <row r="16054" spans="8:9" x14ac:dyDescent="0.2">
      <c r="H16054" s="1"/>
      <c r="I16054" s="1"/>
    </row>
    <row r="16055" spans="8:9" x14ac:dyDescent="0.2">
      <c r="H16055" s="1"/>
      <c r="I16055" s="1"/>
    </row>
    <row r="16056" spans="8:9" x14ac:dyDescent="0.2">
      <c r="H16056" s="1"/>
      <c r="I16056" s="1"/>
    </row>
    <row r="16057" spans="8:9" x14ac:dyDescent="0.2">
      <c r="H16057" s="1"/>
      <c r="I16057" s="1"/>
    </row>
    <row r="16058" spans="8:9" x14ac:dyDescent="0.2">
      <c r="H16058" s="1"/>
      <c r="I16058" s="1"/>
    </row>
    <row r="16059" spans="8:9" x14ac:dyDescent="0.2">
      <c r="H16059" s="1"/>
      <c r="I16059" s="1"/>
    </row>
    <row r="16060" spans="8:9" x14ac:dyDescent="0.2">
      <c r="H16060" s="1"/>
      <c r="I16060" s="1"/>
    </row>
    <row r="16061" spans="8:9" x14ac:dyDescent="0.2">
      <c r="H16061" s="1"/>
      <c r="I16061" s="1"/>
    </row>
    <row r="16062" spans="8:9" x14ac:dyDescent="0.2">
      <c r="H16062" s="1"/>
      <c r="I16062" s="1"/>
    </row>
    <row r="16063" spans="8:9" x14ac:dyDescent="0.2">
      <c r="H16063" s="1"/>
      <c r="I16063" s="1"/>
    </row>
    <row r="16064" spans="8:9" x14ac:dyDescent="0.2">
      <c r="H16064" s="1"/>
      <c r="I16064" s="1"/>
    </row>
    <row r="16065" spans="8:9" x14ac:dyDescent="0.2">
      <c r="H16065" s="1"/>
      <c r="I16065" s="1"/>
    </row>
    <row r="16066" spans="8:9" x14ac:dyDescent="0.2">
      <c r="H16066" s="1"/>
      <c r="I16066" s="1"/>
    </row>
    <row r="16067" spans="8:9" x14ac:dyDescent="0.2">
      <c r="H16067" s="1"/>
      <c r="I16067" s="1"/>
    </row>
    <row r="16068" spans="8:9" x14ac:dyDescent="0.2">
      <c r="H16068" s="1"/>
      <c r="I16068" s="1"/>
    </row>
    <row r="16069" spans="8:9" x14ac:dyDescent="0.2">
      <c r="H16069" s="1"/>
      <c r="I16069" s="1"/>
    </row>
    <row r="16070" spans="8:9" x14ac:dyDescent="0.2">
      <c r="H16070" s="1"/>
      <c r="I16070" s="1"/>
    </row>
    <row r="16071" spans="8:9" x14ac:dyDescent="0.2">
      <c r="H16071" s="1"/>
      <c r="I16071" s="1"/>
    </row>
    <row r="16072" spans="8:9" x14ac:dyDescent="0.2">
      <c r="H16072" s="1"/>
      <c r="I16072" s="1"/>
    </row>
    <row r="16073" spans="8:9" x14ac:dyDescent="0.2">
      <c r="H16073" s="1"/>
      <c r="I16073" s="1"/>
    </row>
    <row r="16074" spans="8:9" x14ac:dyDescent="0.2">
      <c r="H16074" s="1"/>
      <c r="I16074" s="1"/>
    </row>
    <row r="16075" spans="8:9" x14ac:dyDescent="0.2">
      <c r="H16075" s="1"/>
      <c r="I16075" s="1"/>
    </row>
    <row r="16076" spans="8:9" x14ac:dyDescent="0.2">
      <c r="H16076" s="1"/>
      <c r="I16076" s="1"/>
    </row>
    <row r="16077" spans="8:9" x14ac:dyDescent="0.2">
      <c r="H16077" s="1"/>
      <c r="I16077" s="1"/>
    </row>
    <row r="16078" spans="8:9" x14ac:dyDescent="0.2">
      <c r="H16078" s="1"/>
      <c r="I16078" s="1"/>
    </row>
    <row r="16079" spans="8:9" x14ac:dyDescent="0.2">
      <c r="H16079" s="1"/>
      <c r="I16079" s="1"/>
    </row>
    <row r="16080" spans="8:9" x14ac:dyDescent="0.2">
      <c r="H16080" s="1"/>
      <c r="I16080" s="1"/>
    </row>
    <row r="16081" spans="8:9" x14ac:dyDescent="0.2">
      <c r="H16081" s="1"/>
      <c r="I16081" s="1"/>
    </row>
    <row r="16082" spans="8:9" x14ac:dyDescent="0.2">
      <c r="H16082" s="1"/>
      <c r="I16082" s="1"/>
    </row>
    <row r="16083" spans="8:9" x14ac:dyDescent="0.2">
      <c r="H16083" s="1"/>
      <c r="I16083" s="1"/>
    </row>
    <row r="16084" spans="8:9" x14ac:dyDescent="0.2">
      <c r="H16084" s="1"/>
      <c r="I16084" s="1"/>
    </row>
    <row r="16085" spans="8:9" x14ac:dyDescent="0.2">
      <c r="H16085" s="1"/>
      <c r="I16085" s="1"/>
    </row>
    <row r="16086" spans="8:9" x14ac:dyDescent="0.2">
      <c r="H16086" s="1"/>
      <c r="I16086" s="1"/>
    </row>
    <row r="16087" spans="8:9" x14ac:dyDescent="0.2">
      <c r="H16087" s="1"/>
      <c r="I16087" s="1"/>
    </row>
    <row r="16088" spans="8:9" x14ac:dyDescent="0.2">
      <c r="H16088" s="1"/>
      <c r="I16088" s="1"/>
    </row>
    <row r="16089" spans="8:9" x14ac:dyDescent="0.2">
      <c r="H16089" s="1"/>
      <c r="I16089" s="1"/>
    </row>
    <row r="16090" spans="8:9" x14ac:dyDescent="0.2">
      <c r="H16090" s="1"/>
      <c r="I16090" s="1"/>
    </row>
    <row r="16091" spans="8:9" x14ac:dyDescent="0.2">
      <c r="H16091" s="1"/>
      <c r="I16091" s="1"/>
    </row>
    <row r="16092" spans="8:9" x14ac:dyDescent="0.2">
      <c r="H16092" s="1"/>
      <c r="I16092" s="1"/>
    </row>
    <row r="16093" spans="8:9" x14ac:dyDescent="0.2">
      <c r="H16093" s="1"/>
      <c r="I16093" s="1"/>
    </row>
    <row r="16094" spans="8:9" x14ac:dyDescent="0.2">
      <c r="H16094" s="1"/>
      <c r="I16094" s="1"/>
    </row>
    <row r="16095" spans="8:9" x14ac:dyDescent="0.2">
      <c r="H16095" s="1"/>
      <c r="I16095" s="1"/>
    </row>
    <row r="16096" spans="8:9" x14ac:dyDescent="0.2">
      <c r="H16096" s="1"/>
      <c r="I16096" s="1"/>
    </row>
    <row r="16097" spans="8:9" x14ac:dyDescent="0.2">
      <c r="H16097" s="1"/>
      <c r="I16097" s="1"/>
    </row>
    <row r="16098" spans="8:9" x14ac:dyDescent="0.2">
      <c r="H16098" s="1"/>
      <c r="I16098" s="1"/>
    </row>
    <row r="16099" spans="8:9" x14ac:dyDescent="0.2">
      <c r="H16099" s="1"/>
      <c r="I16099" s="1"/>
    </row>
    <row r="16100" spans="8:9" x14ac:dyDescent="0.2">
      <c r="H16100" s="1"/>
      <c r="I16100" s="1"/>
    </row>
    <row r="16101" spans="8:9" x14ac:dyDescent="0.2">
      <c r="H16101" s="1"/>
      <c r="I16101" s="1"/>
    </row>
    <row r="16102" spans="8:9" x14ac:dyDescent="0.2">
      <c r="H16102" s="1"/>
      <c r="I16102" s="1"/>
    </row>
    <row r="16103" spans="8:9" x14ac:dyDescent="0.2">
      <c r="H16103" s="1"/>
      <c r="I16103" s="1"/>
    </row>
    <row r="16104" spans="8:9" x14ac:dyDescent="0.2">
      <c r="H16104" s="1"/>
      <c r="I16104" s="1"/>
    </row>
    <row r="16105" spans="8:9" x14ac:dyDescent="0.2">
      <c r="H16105" s="1"/>
      <c r="I16105" s="1"/>
    </row>
    <row r="16106" spans="8:9" x14ac:dyDescent="0.2">
      <c r="H16106" s="1"/>
      <c r="I16106" s="1"/>
    </row>
    <row r="16107" spans="8:9" x14ac:dyDescent="0.2">
      <c r="H16107" s="1"/>
      <c r="I16107" s="1"/>
    </row>
    <row r="16108" spans="8:9" x14ac:dyDescent="0.2">
      <c r="H16108" s="1"/>
      <c r="I16108" s="1"/>
    </row>
    <row r="16109" spans="8:9" x14ac:dyDescent="0.2">
      <c r="H16109" s="1"/>
      <c r="I16109" s="1"/>
    </row>
    <row r="16110" spans="8:9" x14ac:dyDescent="0.2">
      <c r="H16110" s="1"/>
      <c r="I16110" s="1"/>
    </row>
    <row r="16111" spans="8:9" x14ac:dyDescent="0.2">
      <c r="H16111" s="1"/>
      <c r="I16111" s="1"/>
    </row>
    <row r="16112" spans="8:9" x14ac:dyDescent="0.2">
      <c r="H16112" s="1"/>
      <c r="I16112" s="1"/>
    </row>
    <row r="16113" spans="8:9" x14ac:dyDescent="0.2">
      <c r="H16113" s="1"/>
      <c r="I16113" s="1"/>
    </row>
    <row r="16114" spans="8:9" x14ac:dyDescent="0.2">
      <c r="H16114" s="1"/>
      <c r="I16114" s="1"/>
    </row>
    <row r="16115" spans="8:9" x14ac:dyDescent="0.2">
      <c r="H16115" s="1"/>
      <c r="I16115" s="1"/>
    </row>
    <row r="16116" spans="8:9" x14ac:dyDescent="0.2">
      <c r="H16116" s="1"/>
      <c r="I16116" s="1"/>
    </row>
    <row r="16117" spans="8:9" x14ac:dyDescent="0.2">
      <c r="H16117" s="1"/>
      <c r="I16117" s="1"/>
    </row>
    <row r="16118" spans="8:9" x14ac:dyDescent="0.2">
      <c r="H16118" s="1"/>
      <c r="I16118" s="1"/>
    </row>
    <row r="16119" spans="8:9" x14ac:dyDescent="0.2">
      <c r="H16119" s="1"/>
      <c r="I16119" s="1"/>
    </row>
    <row r="16120" spans="8:9" x14ac:dyDescent="0.2">
      <c r="H16120" s="1"/>
      <c r="I16120" s="1"/>
    </row>
    <row r="16121" spans="8:9" x14ac:dyDescent="0.2">
      <c r="H16121" s="1"/>
      <c r="I16121" s="1"/>
    </row>
    <row r="16122" spans="8:9" x14ac:dyDescent="0.2">
      <c r="H16122" s="1"/>
      <c r="I16122" s="1"/>
    </row>
    <row r="16123" spans="8:9" x14ac:dyDescent="0.2">
      <c r="H16123" s="1"/>
      <c r="I16123" s="1"/>
    </row>
    <row r="16124" spans="8:9" x14ac:dyDescent="0.2">
      <c r="H16124" s="1"/>
      <c r="I16124" s="1"/>
    </row>
    <row r="16125" spans="8:9" x14ac:dyDescent="0.2">
      <c r="H16125" s="1"/>
      <c r="I16125" s="1"/>
    </row>
    <row r="16126" spans="8:9" x14ac:dyDescent="0.2">
      <c r="H16126" s="1"/>
      <c r="I16126" s="1"/>
    </row>
    <row r="16127" spans="8:9" x14ac:dyDescent="0.2">
      <c r="H16127" s="1"/>
      <c r="I16127" s="1"/>
    </row>
    <row r="16128" spans="8:9" x14ac:dyDescent="0.2">
      <c r="H16128" s="1"/>
      <c r="I16128" s="1"/>
    </row>
    <row r="16129" spans="8:9" x14ac:dyDescent="0.2">
      <c r="H16129" s="1"/>
      <c r="I16129" s="1"/>
    </row>
    <row r="16130" spans="8:9" x14ac:dyDescent="0.2">
      <c r="H16130" s="1"/>
      <c r="I16130" s="1"/>
    </row>
    <row r="16131" spans="8:9" x14ac:dyDescent="0.2">
      <c r="H16131" s="1"/>
      <c r="I16131" s="1"/>
    </row>
    <row r="16132" spans="8:9" x14ac:dyDescent="0.2">
      <c r="H16132" s="1"/>
      <c r="I16132" s="1"/>
    </row>
    <row r="16133" spans="8:9" x14ac:dyDescent="0.2">
      <c r="H16133" s="1"/>
      <c r="I16133" s="1"/>
    </row>
    <row r="16134" spans="8:9" x14ac:dyDescent="0.2">
      <c r="H16134" s="1"/>
      <c r="I16134" s="1"/>
    </row>
    <row r="16135" spans="8:9" x14ac:dyDescent="0.2">
      <c r="H16135" s="1"/>
      <c r="I16135" s="1"/>
    </row>
    <row r="16136" spans="8:9" x14ac:dyDescent="0.2">
      <c r="H16136" s="1"/>
      <c r="I16136" s="1"/>
    </row>
    <row r="16137" spans="8:9" x14ac:dyDescent="0.2">
      <c r="H16137" s="1"/>
      <c r="I16137" s="1"/>
    </row>
    <row r="16138" spans="8:9" x14ac:dyDescent="0.2">
      <c r="H16138" s="1"/>
      <c r="I16138" s="1"/>
    </row>
    <row r="16139" spans="8:9" x14ac:dyDescent="0.2">
      <c r="H16139" s="1"/>
      <c r="I16139" s="1"/>
    </row>
    <row r="16140" spans="8:9" x14ac:dyDescent="0.2">
      <c r="H16140" s="1"/>
      <c r="I16140" s="1"/>
    </row>
    <row r="16141" spans="8:9" x14ac:dyDescent="0.2">
      <c r="H16141" s="1"/>
      <c r="I16141" s="1"/>
    </row>
    <row r="16142" spans="8:9" x14ac:dyDescent="0.2">
      <c r="H16142" s="1"/>
      <c r="I16142" s="1"/>
    </row>
    <row r="16143" spans="8:9" x14ac:dyDescent="0.2">
      <c r="H16143" s="1"/>
      <c r="I16143" s="1"/>
    </row>
    <row r="16144" spans="8:9" x14ac:dyDescent="0.2">
      <c r="H16144" s="1"/>
      <c r="I16144" s="1"/>
    </row>
    <row r="16145" spans="8:9" x14ac:dyDescent="0.2">
      <c r="H16145" s="1"/>
      <c r="I16145" s="1"/>
    </row>
    <row r="16146" spans="8:9" x14ac:dyDescent="0.2">
      <c r="H16146" s="1"/>
      <c r="I16146" s="1"/>
    </row>
    <row r="16147" spans="8:9" x14ac:dyDescent="0.2">
      <c r="H16147" s="1"/>
      <c r="I16147" s="1"/>
    </row>
    <row r="16148" spans="8:9" x14ac:dyDescent="0.2">
      <c r="H16148" s="1"/>
      <c r="I16148" s="1"/>
    </row>
    <row r="16149" spans="8:9" x14ac:dyDescent="0.2">
      <c r="H16149" s="1"/>
      <c r="I16149" s="1"/>
    </row>
    <row r="16150" spans="8:9" x14ac:dyDescent="0.2">
      <c r="H16150" s="1"/>
      <c r="I16150" s="1"/>
    </row>
    <row r="16151" spans="8:9" x14ac:dyDescent="0.2">
      <c r="H16151" s="1"/>
      <c r="I16151" s="1"/>
    </row>
    <row r="16152" spans="8:9" x14ac:dyDescent="0.2">
      <c r="H16152" s="1"/>
      <c r="I16152" s="1"/>
    </row>
    <row r="16153" spans="8:9" x14ac:dyDescent="0.2">
      <c r="H16153" s="1"/>
      <c r="I16153" s="1"/>
    </row>
    <row r="16154" spans="8:9" x14ac:dyDescent="0.2">
      <c r="H16154" s="1"/>
      <c r="I16154" s="1"/>
    </row>
    <row r="16155" spans="8:9" x14ac:dyDescent="0.2">
      <c r="H16155" s="1"/>
      <c r="I16155" s="1"/>
    </row>
    <row r="16156" spans="8:9" x14ac:dyDescent="0.2">
      <c r="H16156" s="1"/>
      <c r="I16156" s="1"/>
    </row>
    <row r="16157" spans="8:9" x14ac:dyDescent="0.2">
      <c r="H16157" s="1"/>
      <c r="I16157" s="1"/>
    </row>
    <row r="16158" spans="8:9" x14ac:dyDescent="0.2">
      <c r="H16158" s="1"/>
      <c r="I16158" s="1"/>
    </row>
    <row r="16159" spans="8:9" x14ac:dyDescent="0.2">
      <c r="H16159" s="1"/>
      <c r="I16159" s="1"/>
    </row>
    <row r="16160" spans="8:9" x14ac:dyDescent="0.2">
      <c r="H16160" s="1"/>
      <c r="I16160" s="1"/>
    </row>
    <row r="16161" spans="8:9" x14ac:dyDescent="0.2">
      <c r="H16161" s="1"/>
      <c r="I16161" s="1"/>
    </row>
    <row r="16162" spans="8:9" x14ac:dyDescent="0.2">
      <c r="H16162" s="1"/>
      <c r="I16162" s="1"/>
    </row>
    <row r="16163" spans="8:9" x14ac:dyDescent="0.2">
      <c r="H16163" s="1"/>
      <c r="I16163" s="1"/>
    </row>
    <row r="16164" spans="8:9" x14ac:dyDescent="0.2">
      <c r="H16164" s="1"/>
      <c r="I16164" s="1"/>
    </row>
    <row r="16165" spans="8:9" x14ac:dyDescent="0.2">
      <c r="H16165" s="1"/>
      <c r="I16165" s="1"/>
    </row>
    <row r="16166" spans="8:9" x14ac:dyDescent="0.2">
      <c r="H16166" s="1"/>
      <c r="I16166" s="1"/>
    </row>
    <row r="16167" spans="8:9" x14ac:dyDescent="0.2">
      <c r="H16167" s="1"/>
      <c r="I16167" s="1"/>
    </row>
    <row r="16168" spans="8:9" x14ac:dyDescent="0.2">
      <c r="H16168" s="1"/>
      <c r="I16168" s="1"/>
    </row>
    <row r="16169" spans="8:9" x14ac:dyDescent="0.2">
      <c r="H16169" s="1"/>
      <c r="I16169" s="1"/>
    </row>
    <row r="16170" spans="8:9" x14ac:dyDescent="0.2">
      <c r="H16170" s="1"/>
      <c r="I16170" s="1"/>
    </row>
    <row r="16171" spans="8:9" x14ac:dyDescent="0.2">
      <c r="H16171" s="1"/>
      <c r="I16171" s="1"/>
    </row>
    <row r="16172" spans="8:9" x14ac:dyDescent="0.2">
      <c r="H16172" s="1"/>
      <c r="I16172" s="1"/>
    </row>
    <row r="16173" spans="8:9" x14ac:dyDescent="0.2">
      <c r="H16173" s="1"/>
      <c r="I16173" s="1"/>
    </row>
    <row r="16174" spans="8:9" x14ac:dyDescent="0.2">
      <c r="H16174" s="1"/>
      <c r="I16174" s="1"/>
    </row>
    <row r="16175" spans="8:9" x14ac:dyDescent="0.2">
      <c r="H16175" s="1"/>
      <c r="I16175" s="1"/>
    </row>
    <row r="16176" spans="8:9" x14ac:dyDescent="0.2">
      <c r="H16176" s="1"/>
      <c r="I16176" s="1"/>
    </row>
    <row r="16177" spans="8:9" x14ac:dyDescent="0.2">
      <c r="H16177" s="1"/>
      <c r="I16177" s="1"/>
    </row>
    <row r="16178" spans="8:9" x14ac:dyDescent="0.2">
      <c r="H16178" s="1"/>
      <c r="I16178" s="1"/>
    </row>
    <row r="16179" spans="8:9" x14ac:dyDescent="0.2">
      <c r="H16179" s="1"/>
      <c r="I16179" s="1"/>
    </row>
    <row r="16180" spans="8:9" x14ac:dyDescent="0.2">
      <c r="H16180" s="1"/>
      <c r="I16180" s="1"/>
    </row>
    <row r="16181" spans="8:9" x14ac:dyDescent="0.2">
      <c r="H16181" s="1"/>
      <c r="I16181" s="1"/>
    </row>
    <row r="16182" spans="8:9" x14ac:dyDescent="0.2">
      <c r="H16182" s="1"/>
      <c r="I16182" s="1"/>
    </row>
    <row r="16183" spans="8:9" x14ac:dyDescent="0.2">
      <c r="H16183" s="1"/>
      <c r="I16183" s="1"/>
    </row>
    <row r="16184" spans="8:9" x14ac:dyDescent="0.2">
      <c r="H16184" s="1"/>
      <c r="I16184" s="1"/>
    </row>
    <row r="16185" spans="8:9" x14ac:dyDescent="0.2">
      <c r="H16185" s="1"/>
      <c r="I16185" s="1"/>
    </row>
    <row r="16186" spans="8:9" x14ac:dyDescent="0.2">
      <c r="H16186" s="1"/>
      <c r="I16186" s="1"/>
    </row>
    <row r="16187" spans="8:9" x14ac:dyDescent="0.2">
      <c r="H16187" s="1"/>
      <c r="I16187" s="1"/>
    </row>
    <row r="16188" spans="8:9" x14ac:dyDescent="0.2">
      <c r="H16188" s="1"/>
      <c r="I16188" s="1"/>
    </row>
    <row r="16189" spans="8:9" x14ac:dyDescent="0.2">
      <c r="H16189" s="1"/>
      <c r="I16189" s="1"/>
    </row>
    <row r="16190" spans="8:9" x14ac:dyDescent="0.2">
      <c r="H16190" s="1"/>
      <c r="I16190" s="1"/>
    </row>
    <row r="16191" spans="8:9" x14ac:dyDescent="0.2">
      <c r="H16191" s="1"/>
      <c r="I16191" s="1"/>
    </row>
    <row r="16192" spans="8:9" x14ac:dyDescent="0.2">
      <c r="H16192" s="1"/>
      <c r="I16192" s="1"/>
    </row>
    <row r="16193" spans="8:9" x14ac:dyDescent="0.2">
      <c r="H16193" s="1"/>
      <c r="I16193" s="1"/>
    </row>
    <row r="16194" spans="8:9" x14ac:dyDescent="0.2">
      <c r="H16194" s="1"/>
      <c r="I16194" s="1"/>
    </row>
    <row r="16195" spans="8:9" x14ac:dyDescent="0.2">
      <c r="H16195" s="1"/>
      <c r="I16195" s="1"/>
    </row>
    <row r="16196" spans="8:9" x14ac:dyDescent="0.2">
      <c r="H16196" s="1"/>
      <c r="I16196" s="1"/>
    </row>
    <row r="16197" spans="8:9" x14ac:dyDescent="0.2">
      <c r="H16197" s="1"/>
      <c r="I16197" s="1"/>
    </row>
    <row r="16198" spans="8:9" x14ac:dyDescent="0.2">
      <c r="H16198" s="1"/>
      <c r="I16198" s="1"/>
    </row>
    <row r="16199" spans="8:9" x14ac:dyDescent="0.2">
      <c r="H16199" s="1"/>
      <c r="I16199" s="1"/>
    </row>
    <row r="16200" spans="8:9" x14ac:dyDescent="0.2">
      <c r="H16200" s="1"/>
      <c r="I16200" s="1"/>
    </row>
    <row r="16201" spans="8:9" x14ac:dyDescent="0.2">
      <c r="H16201" s="1"/>
      <c r="I16201" s="1"/>
    </row>
    <row r="16202" spans="8:9" x14ac:dyDescent="0.2">
      <c r="H16202" s="1"/>
      <c r="I16202" s="1"/>
    </row>
    <row r="16203" spans="8:9" x14ac:dyDescent="0.2">
      <c r="H16203" s="1"/>
      <c r="I16203" s="1"/>
    </row>
    <row r="16204" spans="8:9" x14ac:dyDescent="0.2">
      <c r="H16204" s="1"/>
      <c r="I16204" s="1"/>
    </row>
    <row r="16205" spans="8:9" x14ac:dyDescent="0.2">
      <c r="H16205" s="1"/>
      <c r="I16205" s="1"/>
    </row>
    <row r="16206" spans="8:9" x14ac:dyDescent="0.2">
      <c r="H16206" s="1"/>
      <c r="I16206" s="1"/>
    </row>
    <row r="16207" spans="8:9" x14ac:dyDescent="0.2">
      <c r="H16207" s="1"/>
      <c r="I16207" s="1"/>
    </row>
    <row r="16208" spans="8:9" x14ac:dyDescent="0.2">
      <c r="H16208" s="1"/>
      <c r="I16208" s="1"/>
    </row>
    <row r="16209" spans="8:9" x14ac:dyDescent="0.2">
      <c r="H16209" s="1"/>
      <c r="I16209" s="1"/>
    </row>
    <row r="16210" spans="8:9" x14ac:dyDescent="0.2">
      <c r="H16210" s="1"/>
      <c r="I16210" s="1"/>
    </row>
    <row r="16211" spans="8:9" x14ac:dyDescent="0.2">
      <c r="H16211" s="1"/>
      <c r="I16211" s="1"/>
    </row>
    <row r="16212" spans="8:9" x14ac:dyDescent="0.2">
      <c r="H16212" s="1"/>
      <c r="I16212" s="1"/>
    </row>
    <row r="16213" spans="8:9" x14ac:dyDescent="0.2">
      <c r="H16213" s="1"/>
      <c r="I16213" s="1"/>
    </row>
    <row r="16214" spans="8:9" x14ac:dyDescent="0.2">
      <c r="H16214" s="1"/>
      <c r="I16214" s="1"/>
    </row>
    <row r="16215" spans="8:9" x14ac:dyDescent="0.2">
      <c r="H16215" s="1"/>
      <c r="I16215" s="1"/>
    </row>
    <row r="16216" spans="8:9" x14ac:dyDescent="0.2">
      <c r="H16216" s="1"/>
      <c r="I16216" s="1"/>
    </row>
    <row r="16217" spans="8:9" x14ac:dyDescent="0.2">
      <c r="H16217" s="1"/>
      <c r="I16217" s="1"/>
    </row>
    <row r="16218" spans="8:9" x14ac:dyDescent="0.2">
      <c r="H16218" s="1"/>
      <c r="I16218" s="1"/>
    </row>
    <row r="16219" spans="8:9" x14ac:dyDescent="0.2">
      <c r="H16219" s="1"/>
      <c r="I16219" s="1"/>
    </row>
    <row r="16220" spans="8:9" x14ac:dyDescent="0.2">
      <c r="H16220" s="1"/>
      <c r="I16220" s="1"/>
    </row>
    <row r="16221" spans="8:9" x14ac:dyDescent="0.2">
      <c r="H16221" s="1"/>
      <c r="I16221" s="1"/>
    </row>
    <row r="16222" spans="8:9" x14ac:dyDescent="0.2">
      <c r="H16222" s="1"/>
      <c r="I16222" s="1"/>
    </row>
    <row r="16223" spans="8:9" x14ac:dyDescent="0.2">
      <c r="H16223" s="1"/>
      <c r="I16223" s="1"/>
    </row>
    <row r="16224" spans="8:9" x14ac:dyDescent="0.2">
      <c r="H16224" s="1"/>
      <c r="I16224" s="1"/>
    </row>
    <row r="16225" spans="8:9" x14ac:dyDescent="0.2">
      <c r="H16225" s="1"/>
      <c r="I16225" s="1"/>
    </row>
    <row r="16226" spans="8:9" x14ac:dyDescent="0.2">
      <c r="H16226" s="1"/>
      <c r="I16226" s="1"/>
    </row>
    <row r="16227" spans="8:9" x14ac:dyDescent="0.2">
      <c r="H16227" s="1"/>
      <c r="I16227" s="1"/>
    </row>
    <row r="16228" spans="8:9" x14ac:dyDescent="0.2">
      <c r="H16228" s="1"/>
      <c r="I16228" s="1"/>
    </row>
    <row r="16229" spans="8:9" x14ac:dyDescent="0.2">
      <c r="H16229" s="1"/>
      <c r="I16229" s="1"/>
    </row>
    <row r="16230" spans="8:9" x14ac:dyDescent="0.2">
      <c r="H16230" s="1"/>
      <c r="I16230" s="1"/>
    </row>
    <row r="16231" spans="8:9" x14ac:dyDescent="0.2">
      <c r="H16231" s="1"/>
      <c r="I16231" s="1"/>
    </row>
    <row r="16232" spans="8:9" x14ac:dyDescent="0.2">
      <c r="H16232" s="1"/>
      <c r="I16232" s="1"/>
    </row>
    <row r="16233" spans="8:9" x14ac:dyDescent="0.2">
      <c r="H16233" s="1"/>
      <c r="I16233" s="1"/>
    </row>
    <row r="16234" spans="8:9" x14ac:dyDescent="0.2">
      <c r="H16234" s="1"/>
      <c r="I16234" s="1"/>
    </row>
    <row r="16235" spans="8:9" x14ac:dyDescent="0.2">
      <c r="H16235" s="1"/>
      <c r="I16235" s="1"/>
    </row>
    <row r="16236" spans="8:9" x14ac:dyDescent="0.2">
      <c r="H16236" s="1"/>
      <c r="I16236" s="1"/>
    </row>
    <row r="16237" spans="8:9" x14ac:dyDescent="0.2">
      <c r="H16237" s="1"/>
      <c r="I16237" s="1"/>
    </row>
    <row r="16238" spans="8:9" x14ac:dyDescent="0.2">
      <c r="H16238" s="1"/>
      <c r="I16238" s="1"/>
    </row>
    <row r="16239" spans="8:9" x14ac:dyDescent="0.2">
      <c r="H16239" s="1"/>
      <c r="I16239" s="1"/>
    </row>
    <row r="16240" spans="8:9" x14ac:dyDescent="0.2">
      <c r="H16240" s="1"/>
      <c r="I16240" s="1"/>
    </row>
    <row r="16241" spans="8:9" x14ac:dyDescent="0.2">
      <c r="H16241" s="1"/>
      <c r="I16241" s="1"/>
    </row>
    <row r="16242" spans="8:9" x14ac:dyDescent="0.2">
      <c r="H16242" s="1"/>
      <c r="I16242" s="1"/>
    </row>
    <row r="16243" spans="8:9" x14ac:dyDescent="0.2">
      <c r="H16243" s="1"/>
      <c r="I16243" s="1"/>
    </row>
    <row r="16244" spans="8:9" x14ac:dyDescent="0.2">
      <c r="H16244" s="1"/>
      <c r="I16244" s="1"/>
    </row>
    <row r="16245" spans="8:9" x14ac:dyDescent="0.2">
      <c r="H16245" s="1"/>
      <c r="I16245" s="1"/>
    </row>
    <row r="16246" spans="8:9" x14ac:dyDescent="0.2">
      <c r="H16246" s="1"/>
      <c r="I16246" s="1"/>
    </row>
    <row r="16247" spans="8:9" x14ac:dyDescent="0.2">
      <c r="H16247" s="1"/>
      <c r="I16247" s="1"/>
    </row>
    <row r="16248" spans="8:9" x14ac:dyDescent="0.2">
      <c r="H16248" s="1"/>
      <c r="I16248" s="1"/>
    </row>
    <row r="16249" spans="8:9" x14ac:dyDescent="0.2">
      <c r="H16249" s="1"/>
      <c r="I16249" s="1"/>
    </row>
    <row r="16250" spans="8:9" x14ac:dyDescent="0.2">
      <c r="H16250" s="1"/>
      <c r="I16250" s="1"/>
    </row>
    <row r="16251" spans="8:9" x14ac:dyDescent="0.2">
      <c r="H16251" s="1"/>
      <c r="I16251" s="1"/>
    </row>
    <row r="16252" spans="8:9" x14ac:dyDescent="0.2">
      <c r="H16252" s="1"/>
      <c r="I16252" s="1"/>
    </row>
    <row r="16253" spans="8:9" x14ac:dyDescent="0.2">
      <c r="H16253" s="1"/>
      <c r="I16253" s="1"/>
    </row>
    <row r="16254" spans="8:9" x14ac:dyDescent="0.2">
      <c r="H16254" s="1"/>
      <c r="I16254" s="1"/>
    </row>
    <row r="16255" spans="8:9" x14ac:dyDescent="0.2">
      <c r="H16255" s="1"/>
      <c r="I16255" s="1"/>
    </row>
    <row r="16256" spans="8:9" x14ac:dyDescent="0.2">
      <c r="H16256" s="1"/>
      <c r="I16256" s="1"/>
    </row>
    <row r="16257" spans="8:9" x14ac:dyDescent="0.2">
      <c r="H16257" s="1"/>
      <c r="I16257" s="1"/>
    </row>
    <row r="16258" spans="8:9" x14ac:dyDescent="0.2">
      <c r="H16258" s="1"/>
      <c r="I16258" s="1"/>
    </row>
    <row r="16259" spans="8:9" x14ac:dyDescent="0.2">
      <c r="H16259" s="1"/>
      <c r="I16259" s="1"/>
    </row>
    <row r="16260" spans="8:9" x14ac:dyDescent="0.2">
      <c r="H16260" s="1"/>
      <c r="I16260" s="1"/>
    </row>
    <row r="16261" spans="8:9" x14ac:dyDescent="0.2">
      <c r="H16261" s="1"/>
      <c r="I16261" s="1"/>
    </row>
    <row r="16262" spans="8:9" x14ac:dyDescent="0.2">
      <c r="H16262" s="1"/>
      <c r="I16262" s="1"/>
    </row>
    <row r="16263" spans="8:9" x14ac:dyDescent="0.2">
      <c r="H16263" s="1"/>
      <c r="I16263" s="1"/>
    </row>
    <row r="16264" spans="8:9" x14ac:dyDescent="0.2">
      <c r="H16264" s="1"/>
      <c r="I16264" s="1"/>
    </row>
    <row r="16265" spans="8:9" x14ac:dyDescent="0.2">
      <c r="H16265" s="1"/>
      <c r="I16265" s="1"/>
    </row>
    <row r="16266" spans="8:9" x14ac:dyDescent="0.2">
      <c r="H16266" s="1"/>
      <c r="I16266" s="1"/>
    </row>
    <row r="16267" spans="8:9" x14ac:dyDescent="0.2">
      <c r="H16267" s="1"/>
      <c r="I16267" s="1"/>
    </row>
    <row r="16268" spans="8:9" x14ac:dyDescent="0.2">
      <c r="H16268" s="1"/>
      <c r="I16268" s="1"/>
    </row>
    <row r="16269" spans="8:9" x14ac:dyDescent="0.2">
      <c r="H16269" s="1"/>
      <c r="I16269" s="1"/>
    </row>
    <row r="16270" spans="8:9" x14ac:dyDescent="0.2">
      <c r="H16270" s="1"/>
      <c r="I16270" s="1"/>
    </row>
    <row r="16271" spans="8:9" x14ac:dyDescent="0.2">
      <c r="H16271" s="1"/>
      <c r="I16271" s="1"/>
    </row>
    <row r="16272" spans="8:9" x14ac:dyDescent="0.2">
      <c r="H16272" s="1"/>
      <c r="I16272" s="1"/>
    </row>
    <row r="16273" spans="8:9" x14ac:dyDescent="0.2">
      <c r="H16273" s="1"/>
      <c r="I16273" s="1"/>
    </row>
    <row r="16274" spans="8:9" x14ac:dyDescent="0.2">
      <c r="H16274" s="1"/>
      <c r="I16274" s="1"/>
    </row>
    <row r="16275" spans="8:9" x14ac:dyDescent="0.2">
      <c r="H16275" s="1"/>
      <c r="I16275" s="1"/>
    </row>
    <row r="16276" spans="8:9" x14ac:dyDescent="0.2">
      <c r="H16276" s="1"/>
      <c r="I16276" s="1"/>
    </row>
    <row r="16277" spans="8:9" x14ac:dyDescent="0.2">
      <c r="H16277" s="1"/>
      <c r="I16277" s="1"/>
    </row>
    <row r="16278" spans="8:9" x14ac:dyDescent="0.2">
      <c r="H16278" s="1"/>
      <c r="I16278" s="1"/>
    </row>
    <row r="16279" spans="8:9" x14ac:dyDescent="0.2">
      <c r="H16279" s="1"/>
      <c r="I16279" s="1"/>
    </row>
    <row r="16280" spans="8:9" x14ac:dyDescent="0.2">
      <c r="H16280" s="1"/>
      <c r="I16280" s="1"/>
    </row>
    <row r="16281" spans="8:9" x14ac:dyDescent="0.2">
      <c r="H16281" s="1"/>
      <c r="I16281" s="1"/>
    </row>
    <row r="16282" spans="8:9" x14ac:dyDescent="0.2">
      <c r="H16282" s="1"/>
      <c r="I16282" s="1"/>
    </row>
    <row r="16283" spans="8:9" x14ac:dyDescent="0.2">
      <c r="H16283" s="1"/>
      <c r="I16283" s="1"/>
    </row>
    <row r="16284" spans="8:9" x14ac:dyDescent="0.2">
      <c r="H16284" s="1"/>
      <c r="I16284" s="1"/>
    </row>
    <row r="16285" spans="8:9" x14ac:dyDescent="0.2">
      <c r="H16285" s="1"/>
      <c r="I16285" s="1"/>
    </row>
    <row r="16286" spans="8:9" x14ac:dyDescent="0.2">
      <c r="H16286" s="1"/>
      <c r="I16286" s="1"/>
    </row>
    <row r="16287" spans="8:9" x14ac:dyDescent="0.2">
      <c r="H16287" s="1"/>
      <c r="I16287" s="1"/>
    </row>
    <row r="16288" spans="8:9" x14ac:dyDescent="0.2">
      <c r="H16288" s="1"/>
      <c r="I16288" s="1"/>
    </row>
    <row r="16289" spans="8:9" x14ac:dyDescent="0.2">
      <c r="H16289" s="1"/>
      <c r="I16289" s="1"/>
    </row>
    <row r="16290" spans="8:9" x14ac:dyDescent="0.2">
      <c r="H16290" s="1"/>
      <c r="I16290" s="1"/>
    </row>
    <row r="16291" spans="8:9" x14ac:dyDescent="0.2">
      <c r="H16291" s="1"/>
      <c r="I16291" s="1"/>
    </row>
    <row r="16292" spans="8:9" x14ac:dyDescent="0.2">
      <c r="H16292" s="1"/>
      <c r="I16292" s="1"/>
    </row>
    <row r="16293" spans="8:9" x14ac:dyDescent="0.2">
      <c r="H16293" s="1"/>
      <c r="I16293" s="1"/>
    </row>
    <row r="16294" spans="8:9" x14ac:dyDescent="0.2">
      <c r="H16294" s="1"/>
      <c r="I16294" s="1"/>
    </row>
    <row r="16295" spans="8:9" x14ac:dyDescent="0.2">
      <c r="H16295" s="1"/>
      <c r="I16295" s="1"/>
    </row>
    <row r="16296" spans="8:9" x14ac:dyDescent="0.2">
      <c r="H16296" s="1"/>
      <c r="I16296" s="1"/>
    </row>
    <row r="16297" spans="8:9" x14ac:dyDescent="0.2">
      <c r="H16297" s="1"/>
      <c r="I16297" s="1"/>
    </row>
    <row r="16298" spans="8:9" x14ac:dyDescent="0.2">
      <c r="H16298" s="1"/>
      <c r="I16298" s="1"/>
    </row>
    <row r="16299" spans="8:9" x14ac:dyDescent="0.2">
      <c r="H16299" s="1"/>
      <c r="I16299" s="1"/>
    </row>
    <row r="16300" spans="8:9" x14ac:dyDescent="0.2">
      <c r="H16300" s="1"/>
      <c r="I16300" s="1"/>
    </row>
    <row r="16301" spans="8:9" x14ac:dyDescent="0.2">
      <c r="H16301" s="1"/>
      <c r="I16301" s="1"/>
    </row>
    <row r="16302" spans="8:9" x14ac:dyDescent="0.2">
      <c r="H16302" s="1"/>
      <c r="I16302" s="1"/>
    </row>
    <row r="16303" spans="8:9" x14ac:dyDescent="0.2">
      <c r="H16303" s="1"/>
      <c r="I16303" s="1"/>
    </row>
    <row r="16304" spans="8:9" x14ac:dyDescent="0.2">
      <c r="H16304" s="1"/>
      <c r="I16304" s="1"/>
    </row>
    <row r="16305" spans="8:9" x14ac:dyDescent="0.2">
      <c r="H16305" s="1"/>
      <c r="I16305" s="1"/>
    </row>
    <row r="16306" spans="8:9" x14ac:dyDescent="0.2">
      <c r="H16306" s="1"/>
      <c r="I16306" s="1"/>
    </row>
    <row r="16307" spans="8:9" x14ac:dyDescent="0.2">
      <c r="H16307" s="1"/>
      <c r="I16307" s="1"/>
    </row>
    <row r="16308" spans="8:9" x14ac:dyDescent="0.2">
      <c r="H16308" s="1"/>
      <c r="I16308" s="1"/>
    </row>
    <row r="16309" spans="8:9" x14ac:dyDescent="0.2">
      <c r="H16309" s="1"/>
      <c r="I16309" s="1"/>
    </row>
    <row r="16310" spans="8:9" x14ac:dyDescent="0.2">
      <c r="H16310" s="1"/>
      <c r="I16310" s="1"/>
    </row>
    <row r="16311" spans="8:9" x14ac:dyDescent="0.2">
      <c r="H16311" s="1"/>
      <c r="I16311" s="1"/>
    </row>
    <row r="16312" spans="8:9" x14ac:dyDescent="0.2">
      <c r="H16312" s="1"/>
      <c r="I16312" s="1"/>
    </row>
    <row r="16313" spans="8:9" x14ac:dyDescent="0.2">
      <c r="H16313" s="1"/>
      <c r="I16313" s="1"/>
    </row>
    <row r="16314" spans="8:9" x14ac:dyDescent="0.2">
      <c r="H16314" s="1"/>
      <c r="I16314" s="1"/>
    </row>
    <row r="16315" spans="8:9" x14ac:dyDescent="0.2">
      <c r="H16315" s="1"/>
      <c r="I16315" s="1"/>
    </row>
    <row r="16316" spans="8:9" x14ac:dyDescent="0.2">
      <c r="H16316" s="1"/>
      <c r="I16316" s="1"/>
    </row>
    <row r="16317" spans="8:9" x14ac:dyDescent="0.2">
      <c r="H16317" s="1"/>
      <c r="I16317" s="1"/>
    </row>
    <row r="16318" spans="8:9" x14ac:dyDescent="0.2">
      <c r="H16318" s="1"/>
      <c r="I16318" s="1"/>
    </row>
    <row r="16319" spans="8:9" x14ac:dyDescent="0.2">
      <c r="H16319" s="1"/>
      <c r="I16319" s="1"/>
    </row>
    <row r="16320" spans="8:9" x14ac:dyDescent="0.2">
      <c r="H16320" s="1"/>
      <c r="I16320" s="1"/>
    </row>
    <row r="16321" spans="8:9" x14ac:dyDescent="0.2">
      <c r="H16321" s="1"/>
      <c r="I16321" s="1"/>
    </row>
    <row r="16322" spans="8:9" x14ac:dyDescent="0.2">
      <c r="H16322" s="1"/>
      <c r="I16322" s="1"/>
    </row>
    <row r="16323" spans="8:9" x14ac:dyDescent="0.2">
      <c r="H16323" s="1"/>
      <c r="I16323" s="1"/>
    </row>
    <row r="16324" spans="8:9" x14ac:dyDescent="0.2">
      <c r="H16324" s="1"/>
      <c r="I16324" s="1"/>
    </row>
    <row r="16325" spans="8:9" x14ac:dyDescent="0.2">
      <c r="H16325" s="1"/>
      <c r="I16325" s="1"/>
    </row>
    <row r="16326" spans="8:9" x14ac:dyDescent="0.2">
      <c r="H16326" s="1"/>
      <c r="I16326" s="1"/>
    </row>
    <row r="16327" spans="8:9" x14ac:dyDescent="0.2">
      <c r="H16327" s="1"/>
      <c r="I16327" s="1"/>
    </row>
    <row r="16328" spans="8:9" x14ac:dyDescent="0.2">
      <c r="H16328" s="1"/>
      <c r="I16328" s="1"/>
    </row>
    <row r="16329" spans="8:9" x14ac:dyDescent="0.2">
      <c r="H16329" s="1"/>
      <c r="I16329" s="1"/>
    </row>
    <row r="16330" spans="8:9" x14ac:dyDescent="0.2">
      <c r="H16330" s="1"/>
      <c r="I16330" s="1"/>
    </row>
    <row r="16331" spans="8:9" x14ac:dyDescent="0.2">
      <c r="H16331" s="1"/>
      <c r="I16331" s="1"/>
    </row>
    <row r="16332" spans="8:9" x14ac:dyDescent="0.2">
      <c r="H16332" s="1"/>
      <c r="I16332" s="1"/>
    </row>
    <row r="16333" spans="8:9" x14ac:dyDescent="0.2">
      <c r="H16333" s="1"/>
      <c r="I16333" s="1"/>
    </row>
    <row r="16334" spans="8:9" x14ac:dyDescent="0.2">
      <c r="H16334" s="1"/>
      <c r="I16334" s="1"/>
    </row>
    <row r="16335" spans="8:9" x14ac:dyDescent="0.2">
      <c r="H16335" s="1"/>
      <c r="I16335" s="1"/>
    </row>
    <row r="16336" spans="8:9" x14ac:dyDescent="0.2">
      <c r="H16336" s="1"/>
      <c r="I16336" s="1"/>
    </row>
    <row r="16337" spans="8:9" x14ac:dyDescent="0.2">
      <c r="H16337" s="1"/>
      <c r="I16337" s="1"/>
    </row>
    <row r="16338" spans="8:9" x14ac:dyDescent="0.2">
      <c r="H16338" s="1"/>
      <c r="I16338" s="1"/>
    </row>
    <row r="16339" spans="8:9" x14ac:dyDescent="0.2">
      <c r="H16339" s="1"/>
      <c r="I16339" s="1"/>
    </row>
    <row r="16340" spans="8:9" x14ac:dyDescent="0.2">
      <c r="H16340" s="1"/>
      <c r="I16340" s="1"/>
    </row>
    <row r="16341" spans="8:9" x14ac:dyDescent="0.2">
      <c r="H16341" s="1"/>
      <c r="I16341" s="1"/>
    </row>
    <row r="16342" spans="8:9" x14ac:dyDescent="0.2">
      <c r="H16342" s="1"/>
      <c r="I16342" s="1"/>
    </row>
    <row r="16343" spans="8:9" x14ac:dyDescent="0.2">
      <c r="H16343" s="1"/>
      <c r="I16343" s="1"/>
    </row>
    <row r="16344" spans="8:9" x14ac:dyDescent="0.2">
      <c r="H16344" s="1"/>
      <c r="I16344" s="1"/>
    </row>
    <row r="16345" spans="8:9" x14ac:dyDescent="0.2">
      <c r="H16345" s="1"/>
      <c r="I16345" s="1"/>
    </row>
    <row r="16346" spans="8:9" x14ac:dyDescent="0.2">
      <c r="H16346" s="1"/>
      <c r="I16346" s="1"/>
    </row>
    <row r="16347" spans="8:9" x14ac:dyDescent="0.2">
      <c r="H16347" s="1"/>
      <c r="I16347" s="1"/>
    </row>
    <row r="16348" spans="8:9" x14ac:dyDescent="0.2">
      <c r="H16348" s="1"/>
      <c r="I16348" s="1"/>
    </row>
    <row r="16349" spans="8:9" x14ac:dyDescent="0.2">
      <c r="H16349" s="1"/>
      <c r="I16349" s="1"/>
    </row>
    <row r="16350" spans="8:9" x14ac:dyDescent="0.2">
      <c r="H16350" s="1"/>
      <c r="I16350" s="1"/>
    </row>
    <row r="16351" spans="8:9" x14ac:dyDescent="0.2">
      <c r="H16351" s="1"/>
      <c r="I16351" s="1"/>
    </row>
    <row r="16352" spans="8:9" x14ac:dyDescent="0.2">
      <c r="H16352" s="1"/>
      <c r="I16352" s="1"/>
    </row>
    <row r="16353" spans="8:9" x14ac:dyDescent="0.2">
      <c r="H16353" s="1"/>
      <c r="I16353" s="1"/>
    </row>
    <row r="16354" spans="8:9" x14ac:dyDescent="0.2">
      <c r="H16354" s="1"/>
      <c r="I16354" s="1"/>
    </row>
    <row r="16355" spans="8:9" x14ac:dyDescent="0.2">
      <c r="H16355" s="1"/>
      <c r="I16355" s="1"/>
    </row>
    <row r="16356" spans="8:9" x14ac:dyDescent="0.2">
      <c r="H16356" s="1"/>
      <c r="I16356" s="1"/>
    </row>
    <row r="16357" spans="8:9" x14ac:dyDescent="0.2">
      <c r="H16357" s="1"/>
      <c r="I16357" s="1"/>
    </row>
    <row r="16358" spans="8:9" x14ac:dyDescent="0.2">
      <c r="H16358" s="1"/>
      <c r="I16358" s="1"/>
    </row>
    <row r="16359" spans="8:9" x14ac:dyDescent="0.2">
      <c r="H16359" s="1"/>
      <c r="I16359" s="1"/>
    </row>
    <row r="16360" spans="8:9" x14ac:dyDescent="0.2">
      <c r="H16360" s="1"/>
      <c r="I16360" s="1"/>
    </row>
    <row r="16361" spans="8:9" x14ac:dyDescent="0.2">
      <c r="H16361" s="1"/>
      <c r="I16361" s="1"/>
    </row>
    <row r="16362" spans="8:9" x14ac:dyDescent="0.2">
      <c r="H16362" s="1"/>
      <c r="I16362" s="1"/>
    </row>
    <row r="16363" spans="8:9" x14ac:dyDescent="0.2">
      <c r="H16363" s="1"/>
      <c r="I16363" s="1"/>
    </row>
    <row r="16364" spans="8:9" x14ac:dyDescent="0.2">
      <c r="H16364" s="1"/>
      <c r="I16364" s="1"/>
    </row>
    <row r="16365" spans="8:9" x14ac:dyDescent="0.2">
      <c r="H16365" s="1"/>
      <c r="I16365" s="1"/>
    </row>
    <row r="16366" spans="8:9" x14ac:dyDescent="0.2">
      <c r="H16366" s="1"/>
      <c r="I16366" s="1"/>
    </row>
    <row r="16367" spans="8:9" x14ac:dyDescent="0.2">
      <c r="H16367" s="1"/>
      <c r="I16367" s="1"/>
    </row>
    <row r="16368" spans="8:9" x14ac:dyDescent="0.2">
      <c r="H16368" s="1"/>
      <c r="I16368" s="1"/>
    </row>
    <row r="16369" spans="8:9" x14ac:dyDescent="0.2">
      <c r="H16369" s="1"/>
      <c r="I16369" s="1"/>
    </row>
    <row r="16370" spans="8:9" x14ac:dyDescent="0.2">
      <c r="H16370" s="1"/>
      <c r="I16370" s="1"/>
    </row>
    <row r="16371" spans="8:9" x14ac:dyDescent="0.2">
      <c r="H16371" s="1"/>
      <c r="I16371" s="1"/>
    </row>
    <row r="16372" spans="8:9" x14ac:dyDescent="0.2">
      <c r="H16372" s="1"/>
      <c r="I16372" s="1"/>
    </row>
    <row r="16373" spans="8:9" x14ac:dyDescent="0.2">
      <c r="H16373" s="1"/>
      <c r="I16373" s="1"/>
    </row>
    <row r="16374" spans="8:9" x14ac:dyDescent="0.2">
      <c r="H16374" s="1"/>
      <c r="I16374" s="1"/>
    </row>
    <row r="16375" spans="8:9" x14ac:dyDescent="0.2">
      <c r="H16375" s="1"/>
      <c r="I16375" s="1"/>
    </row>
    <row r="16376" spans="8:9" x14ac:dyDescent="0.2">
      <c r="H16376" s="1"/>
      <c r="I16376" s="1"/>
    </row>
    <row r="16377" spans="8:9" x14ac:dyDescent="0.2">
      <c r="H16377" s="1"/>
      <c r="I16377" s="1"/>
    </row>
    <row r="16378" spans="8:9" x14ac:dyDescent="0.2">
      <c r="H16378" s="1"/>
      <c r="I16378" s="1"/>
    </row>
    <row r="16379" spans="8:9" x14ac:dyDescent="0.2">
      <c r="H16379" s="1"/>
      <c r="I16379" s="1"/>
    </row>
    <row r="16380" spans="8:9" x14ac:dyDescent="0.2">
      <c r="H16380" s="1"/>
      <c r="I16380" s="1"/>
    </row>
    <row r="16381" spans="8:9" x14ac:dyDescent="0.2">
      <c r="H16381" s="1"/>
      <c r="I16381" s="1"/>
    </row>
    <row r="16382" spans="8:9" x14ac:dyDescent="0.2">
      <c r="H16382" s="1"/>
      <c r="I16382" s="1"/>
    </row>
    <row r="16383" spans="8:9" x14ac:dyDescent="0.2">
      <c r="H16383" s="1"/>
      <c r="I16383" s="1"/>
    </row>
    <row r="16384" spans="8:9" x14ac:dyDescent="0.2">
      <c r="H16384" s="1"/>
      <c r="I16384" s="1"/>
    </row>
    <row r="16385" spans="8:9" x14ac:dyDescent="0.2">
      <c r="H16385" s="1"/>
      <c r="I16385" s="1"/>
    </row>
    <row r="16386" spans="8:9" x14ac:dyDescent="0.2">
      <c r="H16386" s="1"/>
      <c r="I16386" s="1"/>
    </row>
    <row r="16387" spans="8:9" x14ac:dyDescent="0.2">
      <c r="H16387" s="1"/>
      <c r="I16387" s="1"/>
    </row>
    <row r="16388" spans="8:9" x14ac:dyDescent="0.2">
      <c r="H16388" s="1"/>
      <c r="I16388" s="1"/>
    </row>
    <row r="16389" spans="8:9" x14ac:dyDescent="0.2">
      <c r="H16389" s="1"/>
      <c r="I16389" s="1"/>
    </row>
    <row r="16390" spans="8:9" x14ac:dyDescent="0.2">
      <c r="H16390" s="1"/>
      <c r="I16390" s="1"/>
    </row>
    <row r="16391" spans="8:9" x14ac:dyDescent="0.2">
      <c r="H16391" s="1"/>
      <c r="I16391" s="1"/>
    </row>
    <row r="16392" spans="8:9" x14ac:dyDescent="0.2">
      <c r="H16392" s="1"/>
      <c r="I16392" s="1"/>
    </row>
    <row r="16393" spans="8:9" x14ac:dyDescent="0.2">
      <c r="H16393" s="1"/>
      <c r="I16393" s="1"/>
    </row>
    <row r="16394" spans="8:9" x14ac:dyDescent="0.2">
      <c r="H16394" s="1"/>
      <c r="I16394" s="1"/>
    </row>
    <row r="16395" spans="8:9" x14ac:dyDescent="0.2">
      <c r="H16395" s="1"/>
      <c r="I16395" s="1"/>
    </row>
    <row r="16396" spans="8:9" x14ac:dyDescent="0.2">
      <c r="H16396" s="1"/>
      <c r="I16396" s="1"/>
    </row>
    <row r="16397" spans="8:9" x14ac:dyDescent="0.2">
      <c r="H16397" s="1"/>
      <c r="I16397" s="1"/>
    </row>
    <row r="16398" spans="8:9" x14ac:dyDescent="0.2">
      <c r="H16398" s="1"/>
      <c r="I16398" s="1"/>
    </row>
    <row r="16399" spans="8:9" x14ac:dyDescent="0.2">
      <c r="H16399" s="1"/>
      <c r="I16399" s="1"/>
    </row>
    <row r="16400" spans="8:9" x14ac:dyDescent="0.2">
      <c r="H16400" s="1"/>
      <c r="I16400" s="1"/>
    </row>
    <row r="16401" spans="8:9" x14ac:dyDescent="0.2">
      <c r="H16401" s="1"/>
      <c r="I16401" s="1"/>
    </row>
    <row r="16402" spans="8:9" x14ac:dyDescent="0.2">
      <c r="H16402" s="1"/>
      <c r="I16402" s="1"/>
    </row>
    <row r="16403" spans="8:9" x14ac:dyDescent="0.2">
      <c r="H16403" s="1"/>
      <c r="I16403" s="1"/>
    </row>
    <row r="16404" spans="8:9" x14ac:dyDescent="0.2">
      <c r="H16404" s="1"/>
      <c r="I16404" s="1"/>
    </row>
    <row r="16405" spans="8:9" x14ac:dyDescent="0.2">
      <c r="H16405" s="1"/>
      <c r="I16405" s="1"/>
    </row>
    <row r="16406" spans="8:9" x14ac:dyDescent="0.2">
      <c r="H16406" s="1"/>
      <c r="I16406" s="1"/>
    </row>
    <row r="16407" spans="8:9" x14ac:dyDescent="0.2">
      <c r="H16407" s="1"/>
      <c r="I16407" s="1"/>
    </row>
    <row r="16408" spans="8:9" x14ac:dyDescent="0.2">
      <c r="H16408" s="1"/>
      <c r="I16408" s="1"/>
    </row>
    <row r="16409" spans="8:9" x14ac:dyDescent="0.2">
      <c r="H16409" s="1"/>
      <c r="I16409" s="1"/>
    </row>
    <row r="16410" spans="8:9" x14ac:dyDescent="0.2">
      <c r="H16410" s="1"/>
      <c r="I16410" s="1"/>
    </row>
    <row r="16411" spans="8:9" x14ac:dyDescent="0.2">
      <c r="H16411" s="1"/>
      <c r="I16411" s="1"/>
    </row>
    <row r="16412" spans="8:9" x14ac:dyDescent="0.2">
      <c r="H16412" s="1"/>
      <c r="I16412" s="1"/>
    </row>
    <row r="16413" spans="8:9" x14ac:dyDescent="0.2">
      <c r="H16413" s="1"/>
      <c r="I16413" s="1"/>
    </row>
    <row r="16414" spans="8:9" x14ac:dyDescent="0.2">
      <c r="H16414" s="1"/>
      <c r="I16414" s="1"/>
    </row>
    <row r="16415" spans="8:9" x14ac:dyDescent="0.2">
      <c r="H16415" s="1"/>
      <c r="I16415" s="1"/>
    </row>
    <row r="16416" spans="8:9" x14ac:dyDescent="0.2">
      <c r="H16416" s="1"/>
      <c r="I16416" s="1"/>
    </row>
    <row r="16417" spans="8:9" x14ac:dyDescent="0.2">
      <c r="H16417" s="1"/>
      <c r="I16417" s="1"/>
    </row>
    <row r="16418" spans="8:9" x14ac:dyDescent="0.2">
      <c r="H16418" s="1"/>
      <c r="I16418" s="1"/>
    </row>
    <row r="16419" spans="8:9" x14ac:dyDescent="0.2">
      <c r="H16419" s="1"/>
      <c r="I16419" s="1"/>
    </row>
    <row r="16420" spans="8:9" x14ac:dyDescent="0.2">
      <c r="H16420" s="1"/>
      <c r="I16420" s="1"/>
    </row>
    <row r="16421" spans="8:9" x14ac:dyDescent="0.2">
      <c r="H16421" s="1"/>
      <c r="I16421" s="1"/>
    </row>
    <row r="16422" spans="8:9" x14ac:dyDescent="0.2">
      <c r="H16422" s="1"/>
      <c r="I16422" s="1"/>
    </row>
    <row r="16423" spans="8:9" x14ac:dyDescent="0.2">
      <c r="H16423" s="1"/>
      <c r="I16423" s="1"/>
    </row>
    <row r="16424" spans="8:9" x14ac:dyDescent="0.2">
      <c r="H16424" s="1"/>
      <c r="I16424" s="1"/>
    </row>
    <row r="16425" spans="8:9" x14ac:dyDescent="0.2">
      <c r="H16425" s="1"/>
      <c r="I16425" s="1"/>
    </row>
    <row r="16426" spans="8:9" x14ac:dyDescent="0.2">
      <c r="H16426" s="1"/>
      <c r="I16426" s="1"/>
    </row>
    <row r="16427" spans="8:9" x14ac:dyDescent="0.2">
      <c r="H16427" s="1"/>
      <c r="I16427" s="1"/>
    </row>
    <row r="16428" spans="8:9" x14ac:dyDescent="0.2">
      <c r="H16428" s="1"/>
      <c r="I16428" s="1"/>
    </row>
    <row r="16429" spans="8:9" x14ac:dyDescent="0.2">
      <c r="H16429" s="1"/>
      <c r="I16429" s="1"/>
    </row>
    <row r="16430" spans="8:9" x14ac:dyDescent="0.2">
      <c r="H16430" s="1"/>
      <c r="I16430" s="1"/>
    </row>
    <row r="16431" spans="8:9" x14ac:dyDescent="0.2">
      <c r="H16431" s="1"/>
      <c r="I16431" s="1"/>
    </row>
    <row r="16432" spans="8:9" x14ac:dyDescent="0.2">
      <c r="H16432" s="1"/>
      <c r="I16432" s="1"/>
    </row>
    <row r="16433" spans="8:9" x14ac:dyDescent="0.2">
      <c r="H16433" s="1"/>
      <c r="I16433" s="1"/>
    </row>
    <row r="16434" spans="8:9" x14ac:dyDescent="0.2">
      <c r="H16434" s="1"/>
      <c r="I16434" s="1"/>
    </row>
    <row r="16435" spans="8:9" x14ac:dyDescent="0.2">
      <c r="H16435" s="1"/>
      <c r="I16435" s="1"/>
    </row>
    <row r="16436" spans="8:9" x14ac:dyDescent="0.2">
      <c r="H16436" s="1"/>
      <c r="I16436" s="1"/>
    </row>
    <row r="16437" spans="8:9" x14ac:dyDescent="0.2">
      <c r="H16437" s="1"/>
      <c r="I16437" s="1"/>
    </row>
    <row r="16438" spans="8:9" x14ac:dyDescent="0.2">
      <c r="H16438" s="1"/>
      <c r="I16438" s="1"/>
    </row>
    <row r="16439" spans="8:9" x14ac:dyDescent="0.2">
      <c r="H16439" s="1"/>
      <c r="I16439" s="1"/>
    </row>
    <row r="16440" spans="8:9" x14ac:dyDescent="0.2">
      <c r="H16440" s="1"/>
      <c r="I16440" s="1"/>
    </row>
    <row r="16441" spans="8:9" x14ac:dyDescent="0.2">
      <c r="H16441" s="1"/>
      <c r="I16441" s="1"/>
    </row>
    <row r="16442" spans="8:9" x14ac:dyDescent="0.2">
      <c r="H16442" s="1"/>
      <c r="I16442" s="1"/>
    </row>
    <row r="16443" spans="8:9" x14ac:dyDescent="0.2">
      <c r="H16443" s="1"/>
      <c r="I16443" s="1"/>
    </row>
    <row r="16444" spans="8:9" x14ac:dyDescent="0.2">
      <c r="H16444" s="1"/>
      <c r="I16444" s="1"/>
    </row>
    <row r="16445" spans="8:9" x14ac:dyDescent="0.2">
      <c r="H16445" s="1"/>
      <c r="I16445" s="1"/>
    </row>
    <row r="16446" spans="8:9" x14ac:dyDescent="0.2">
      <c r="H16446" s="1"/>
      <c r="I16446" s="1"/>
    </row>
    <row r="16447" spans="8:9" x14ac:dyDescent="0.2">
      <c r="H16447" s="1"/>
      <c r="I16447" s="1"/>
    </row>
    <row r="16448" spans="8:9" x14ac:dyDescent="0.2">
      <c r="H16448" s="1"/>
      <c r="I16448" s="1"/>
    </row>
    <row r="16449" spans="8:9" x14ac:dyDescent="0.2">
      <c r="H16449" s="1"/>
      <c r="I16449" s="1"/>
    </row>
    <row r="16450" spans="8:9" x14ac:dyDescent="0.2">
      <c r="H16450" s="1"/>
      <c r="I16450" s="1"/>
    </row>
    <row r="16451" spans="8:9" x14ac:dyDescent="0.2">
      <c r="H16451" s="1"/>
      <c r="I16451" s="1"/>
    </row>
    <row r="16452" spans="8:9" x14ac:dyDescent="0.2">
      <c r="H16452" s="1"/>
      <c r="I16452" s="1"/>
    </row>
    <row r="16453" spans="8:9" x14ac:dyDescent="0.2">
      <c r="H16453" s="1"/>
      <c r="I16453" s="1"/>
    </row>
    <row r="16454" spans="8:9" x14ac:dyDescent="0.2">
      <c r="H16454" s="1"/>
      <c r="I16454" s="1"/>
    </row>
    <row r="16455" spans="8:9" x14ac:dyDescent="0.2">
      <c r="H16455" s="1"/>
      <c r="I16455" s="1"/>
    </row>
    <row r="16456" spans="8:9" x14ac:dyDescent="0.2">
      <c r="H16456" s="1"/>
      <c r="I16456" s="1"/>
    </row>
    <row r="16457" spans="8:9" x14ac:dyDescent="0.2">
      <c r="H16457" s="1"/>
      <c r="I16457" s="1"/>
    </row>
    <row r="16458" spans="8:9" x14ac:dyDescent="0.2">
      <c r="H16458" s="1"/>
      <c r="I16458" s="1"/>
    </row>
    <row r="16459" spans="8:9" x14ac:dyDescent="0.2">
      <c r="H16459" s="1"/>
      <c r="I16459" s="1"/>
    </row>
    <row r="16460" spans="8:9" x14ac:dyDescent="0.2">
      <c r="H16460" s="1"/>
      <c r="I16460" s="1"/>
    </row>
    <row r="16461" spans="8:9" x14ac:dyDescent="0.2">
      <c r="H16461" s="1"/>
      <c r="I16461" s="1"/>
    </row>
    <row r="16462" spans="8:9" x14ac:dyDescent="0.2">
      <c r="H16462" s="1"/>
      <c r="I16462" s="1"/>
    </row>
    <row r="16463" spans="8:9" x14ac:dyDescent="0.2">
      <c r="H16463" s="1"/>
      <c r="I16463" s="1"/>
    </row>
    <row r="16464" spans="8:9" x14ac:dyDescent="0.2">
      <c r="H16464" s="1"/>
      <c r="I16464" s="1"/>
    </row>
    <row r="16465" spans="8:9" x14ac:dyDescent="0.2">
      <c r="H16465" s="1"/>
      <c r="I16465" s="1"/>
    </row>
    <row r="16466" spans="8:9" x14ac:dyDescent="0.2">
      <c r="H16466" s="1"/>
      <c r="I16466" s="1"/>
    </row>
    <row r="16467" spans="8:9" x14ac:dyDescent="0.2">
      <c r="H16467" s="1"/>
      <c r="I16467" s="1"/>
    </row>
    <row r="16468" spans="8:9" x14ac:dyDescent="0.2">
      <c r="H16468" s="1"/>
      <c r="I16468" s="1"/>
    </row>
    <row r="16469" spans="8:9" x14ac:dyDescent="0.2">
      <c r="H16469" s="1"/>
      <c r="I16469" s="1"/>
    </row>
    <row r="16470" spans="8:9" x14ac:dyDescent="0.2">
      <c r="H16470" s="1"/>
      <c r="I16470" s="1"/>
    </row>
    <row r="16471" spans="8:9" x14ac:dyDescent="0.2">
      <c r="H16471" s="1"/>
      <c r="I16471" s="1"/>
    </row>
    <row r="16472" spans="8:9" x14ac:dyDescent="0.2">
      <c r="H16472" s="1"/>
      <c r="I16472" s="1"/>
    </row>
    <row r="16473" spans="8:9" x14ac:dyDescent="0.2">
      <c r="H16473" s="1"/>
      <c r="I16473" s="1"/>
    </row>
    <row r="16474" spans="8:9" x14ac:dyDescent="0.2">
      <c r="H16474" s="1"/>
      <c r="I16474" s="1"/>
    </row>
    <row r="16475" spans="8:9" x14ac:dyDescent="0.2">
      <c r="H16475" s="1"/>
      <c r="I16475" s="1"/>
    </row>
    <row r="16476" spans="8:9" x14ac:dyDescent="0.2">
      <c r="H16476" s="1"/>
      <c r="I16476" s="1"/>
    </row>
    <row r="16477" spans="8:9" x14ac:dyDescent="0.2">
      <c r="H16477" s="1"/>
      <c r="I16477" s="1"/>
    </row>
    <row r="16478" spans="8:9" x14ac:dyDescent="0.2">
      <c r="H16478" s="1"/>
      <c r="I16478" s="1"/>
    </row>
    <row r="16479" spans="8:9" x14ac:dyDescent="0.2">
      <c r="H16479" s="1"/>
      <c r="I16479" s="1"/>
    </row>
    <row r="16480" spans="8:9" x14ac:dyDescent="0.2">
      <c r="H16480" s="1"/>
      <c r="I16480" s="1"/>
    </row>
    <row r="16481" spans="8:9" x14ac:dyDescent="0.2">
      <c r="H16481" s="1"/>
      <c r="I16481" s="1"/>
    </row>
    <row r="16482" spans="8:9" x14ac:dyDescent="0.2">
      <c r="H16482" s="1"/>
      <c r="I16482" s="1"/>
    </row>
    <row r="16483" spans="8:9" x14ac:dyDescent="0.2">
      <c r="H16483" s="1"/>
      <c r="I16483" s="1"/>
    </row>
    <row r="16484" spans="8:9" x14ac:dyDescent="0.2">
      <c r="H16484" s="1"/>
      <c r="I16484" s="1"/>
    </row>
    <row r="16485" spans="8:9" x14ac:dyDescent="0.2">
      <c r="H16485" s="1"/>
      <c r="I16485" s="1"/>
    </row>
    <row r="16486" spans="8:9" x14ac:dyDescent="0.2">
      <c r="H16486" s="1"/>
      <c r="I16486" s="1"/>
    </row>
    <row r="16487" spans="8:9" x14ac:dyDescent="0.2">
      <c r="H16487" s="1"/>
      <c r="I16487" s="1"/>
    </row>
    <row r="16488" spans="8:9" x14ac:dyDescent="0.2">
      <c r="H16488" s="1"/>
      <c r="I16488" s="1"/>
    </row>
    <row r="16489" spans="8:9" x14ac:dyDescent="0.2">
      <c r="H16489" s="1"/>
      <c r="I16489" s="1"/>
    </row>
    <row r="16490" spans="8:9" x14ac:dyDescent="0.2">
      <c r="H16490" s="1"/>
      <c r="I16490" s="1"/>
    </row>
    <row r="16491" spans="8:9" x14ac:dyDescent="0.2">
      <c r="H16491" s="1"/>
      <c r="I16491" s="1"/>
    </row>
    <row r="16492" spans="8:9" x14ac:dyDescent="0.2">
      <c r="H16492" s="1"/>
      <c r="I16492" s="1"/>
    </row>
    <row r="16493" spans="8:9" x14ac:dyDescent="0.2">
      <c r="H16493" s="1"/>
      <c r="I16493" s="1"/>
    </row>
    <row r="16494" spans="8:9" x14ac:dyDescent="0.2">
      <c r="H16494" s="1"/>
      <c r="I16494" s="1"/>
    </row>
    <row r="16495" spans="8:9" x14ac:dyDescent="0.2">
      <c r="H16495" s="1"/>
      <c r="I16495" s="1"/>
    </row>
    <row r="16496" spans="8:9" x14ac:dyDescent="0.2">
      <c r="H16496" s="1"/>
      <c r="I16496" s="1"/>
    </row>
    <row r="16497" spans="8:9" x14ac:dyDescent="0.2">
      <c r="H16497" s="1"/>
      <c r="I16497" s="1"/>
    </row>
    <row r="16498" spans="8:9" x14ac:dyDescent="0.2">
      <c r="H16498" s="1"/>
      <c r="I16498" s="1"/>
    </row>
    <row r="16499" spans="8:9" x14ac:dyDescent="0.2">
      <c r="H16499" s="1"/>
      <c r="I16499" s="1"/>
    </row>
    <row r="16500" spans="8:9" x14ac:dyDescent="0.2">
      <c r="H16500" s="1"/>
      <c r="I16500" s="1"/>
    </row>
    <row r="16501" spans="8:9" x14ac:dyDescent="0.2">
      <c r="H16501" s="1"/>
      <c r="I16501" s="1"/>
    </row>
    <row r="16502" spans="8:9" x14ac:dyDescent="0.2">
      <c r="H16502" s="1"/>
      <c r="I16502" s="1"/>
    </row>
    <row r="16503" spans="8:9" x14ac:dyDescent="0.2">
      <c r="H16503" s="1"/>
      <c r="I16503" s="1"/>
    </row>
    <row r="16504" spans="8:9" x14ac:dyDescent="0.2">
      <c r="H16504" s="1"/>
      <c r="I16504" s="1"/>
    </row>
    <row r="16505" spans="8:9" x14ac:dyDescent="0.2">
      <c r="H16505" s="1"/>
      <c r="I16505" s="1"/>
    </row>
    <row r="16506" spans="8:9" x14ac:dyDescent="0.2">
      <c r="H16506" s="1"/>
      <c r="I16506" s="1"/>
    </row>
    <row r="16507" spans="8:9" x14ac:dyDescent="0.2">
      <c r="H16507" s="1"/>
      <c r="I16507" s="1"/>
    </row>
    <row r="16508" spans="8:9" x14ac:dyDescent="0.2">
      <c r="H16508" s="1"/>
      <c r="I16508" s="1"/>
    </row>
    <row r="16509" spans="8:9" x14ac:dyDescent="0.2">
      <c r="H16509" s="1"/>
      <c r="I16509" s="1"/>
    </row>
    <row r="16510" spans="8:9" x14ac:dyDescent="0.2">
      <c r="H16510" s="1"/>
      <c r="I16510" s="1"/>
    </row>
    <row r="16511" spans="8:9" x14ac:dyDescent="0.2">
      <c r="H16511" s="1"/>
      <c r="I16511" s="1"/>
    </row>
    <row r="16512" spans="8:9" x14ac:dyDescent="0.2">
      <c r="H16512" s="1"/>
      <c r="I16512" s="1"/>
    </row>
    <row r="16513" spans="8:9" x14ac:dyDescent="0.2">
      <c r="H16513" s="1"/>
      <c r="I16513" s="1"/>
    </row>
    <row r="16514" spans="8:9" x14ac:dyDescent="0.2">
      <c r="H16514" s="1"/>
      <c r="I16514" s="1"/>
    </row>
    <row r="16515" spans="8:9" x14ac:dyDescent="0.2">
      <c r="H16515" s="1"/>
      <c r="I16515" s="1"/>
    </row>
    <row r="16516" spans="8:9" x14ac:dyDescent="0.2">
      <c r="H16516" s="1"/>
      <c r="I16516" s="1"/>
    </row>
    <row r="16517" spans="8:9" x14ac:dyDescent="0.2">
      <c r="H16517" s="1"/>
      <c r="I16517" s="1"/>
    </row>
    <row r="16518" spans="8:9" x14ac:dyDescent="0.2">
      <c r="H16518" s="1"/>
      <c r="I16518" s="1"/>
    </row>
    <row r="16519" spans="8:9" x14ac:dyDescent="0.2">
      <c r="H16519" s="1"/>
      <c r="I16519" s="1"/>
    </row>
    <row r="16520" spans="8:9" x14ac:dyDescent="0.2">
      <c r="H16520" s="1"/>
      <c r="I16520" s="1"/>
    </row>
    <row r="16521" spans="8:9" x14ac:dyDescent="0.2">
      <c r="H16521" s="1"/>
      <c r="I16521" s="1"/>
    </row>
    <row r="16522" spans="8:9" x14ac:dyDescent="0.2">
      <c r="H16522" s="1"/>
      <c r="I16522" s="1"/>
    </row>
    <row r="16523" spans="8:9" x14ac:dyDescent="0.2">
      <c r="H16523" s="1"/>
      <c r="I16523" s="1"/>
    </row>
    <row r="16524" spans="8:9" x14ac:dyDescent="0.2">
      <c r="H16524" s="1"/>
      <c r="I16524" s="1"/>
    </row>
    <row r="16525" spans="8:9" x14ac:dyDescent="0.2">
      <c r="H16525" s="1"/>
      <c r="I16525" s="1"/>
    </row>
    <row r="16526" spans="8:9" x14ac:dyDescent="0.2">
      <c r="H16526" s="1"/>
      <c r="I16526" s="1"/>
    </row>
    <row r="16527" spans="8:9" x14ac:dyDescent="0.2">
      <c r="H16527" s="1"/>
      <c r="I16527" s="1"/>
    </row>
    <row r="16528" spans="8:9" x14ac:dyDescent="0.2">
      <c r="H16528" s="1"/>
      <c r="I16528" s="1"/>
    </row>
    <row r="16529" spans="8:9" x14ac:dyDescent="0.2">
      <c r="H16529" s="1"/>
      <c r="I16529" s="1"/>
    </row>
    <row r="16530" spans="8:9" x14ac:dyDescent="0.2">
      <c r="H16530" s="1"/>
      <c r="I16530" s="1"/>
    </row>
    <row r="16531" spans="8:9" x14ac:dyDescent="0.2">
      <c r="H16531" s="1"/>
      <c r="I16531" s="1"/>
    </row>
    <row r="16532" spans="8:9" x14ac:dyDescent="0.2">
      <c r="H16532" s="1"/>
      <c r="I16532" s="1"/>
    </row>
    <row r="16533" spans="8:9" x14ac:dyDescent="0.2">
      <c r="H16533" s="1"/>
      <c r="I16533" s="1"/>
    </row>
    <row r="16534" spans="8:9" x14ac:dyDescent="0.2">
      <c r="H16534" s="1"/>
      <c r="I16534" s="1"/>
    </row>
    <row r="16535" spans="8:9" x14ac:dyDescent="0.2">
      <c r="H16535" s="1"/>
      <c r="I16535" s="1"/>
    </row>
    <row r="16536" spans="8:9" x14ac:dyDescent="0.2">
      <c r="H16536" s="1"/>
      <c r="I16536" s="1"/>
    </row>
    <row r="16537" spans="8:9" x14ac:dyDescent="0.2">
      <c r="H16537" s="1"/>
      <c r="I16537" s="1"/>
    </row>
    <row r="16538" spans="8:9" x14ac:dyDescent="0.2">
      <c r="H16538" s="1"/>
      <c r="I16538" s="1"/>
    </row>
    <row r="16539" spans="8:9" x14ac:dyDescent="0.2">
      <c r="H16539" s="1"/>
      <c r="I16539" s="1"/>
    </row>
    <row r="16540" spans="8:9" x14ac:dyDescent="0.2">
      <c r="H16540" s="1"/>
      <c r="I16540" s="1"/>
    </row>
    <row r="16541" spans="8:9" x14ac:dyDescent="0.2">
      <c r="H16541" s="1"/>
      <c r="I16541" s="1"/>
    </row>
    <row r="16542" spans="8:9" x14ac:dyDescent="0.2">
      <c r="H16542" s="1"/>
      <c r="I16542" s="1"/>
    </row>
    <row r="16543" spans="8:9" x14ac:dyDescent="0.2">
      <c r="H16543" s="1"/>
      <c r="I16543" s="1"/>
    </row>
    <row r="16544" spans="8:9" x14ac:dyDescent="0.2">
      <c r="H16544" s="1"/>
      <c r="I16544" s="1"/>
    </row>
    <row r="16545" spans="8:9" x14ac:dyDescent="0.2">
      <c r="H16545" s="1"/>
      <c r="I16545" s="1"/>
    </row>
    <row r="16546" spans="8:9" x14ac:dyDescent="0.2">
      <c r="H16546" s="1"/>
      <c r="I16546" s="1"/>
    </row>
    <row r="16547" spans="8:9" x14ac:dyDescent="0.2">
      <c r="H16547" s="1"/>
      <c r="I16547" s="1"/>
    </row>
    <row r="16548" spans="8:9" x14ac:dyDescent="0.2">
      <c r="H16548" s="1"/>
      <c r="I16548" s="1"/>
    </row>
    <row r="16549" spans="8:9" x14ac:dyDescent="0.2">
      <c r="H16549" s="1"/>
      <c r="I16549" s="1"/>
    </row>
    <row r="16550" spans="8:9" x14ac:dyDescent="0.2">
      <c r="H16550" s="1"/>
      <c r="I16550" s="1"/>
    </row>
    <row r="16551" spans="8:9" x14ac:dyDescent="0.2">
      <c r="H16551" s="1"/>
      <c r="I16551" s="1"/>
    </row>
    <row r="16552" spans="8:9" x14ac:dyDescent="0.2">
      <c r="H16552" s="1"/>
      <c r="I16552" s="1"/>
    </row>
    <row r="16553" spans="8:9" x14ac:dyDescent="0.2">
      <c r="H16553" s="1"/>
      <c r="I16553" s="1"/>
    </row>
    <row r="16554" spans="8:9" x14ac:dyDescent="0.2">
      <c r="H16554" s="1"/>
      <c r="I16554" s="1"/>
    </row>
    <row r="16555" spans="8:9" x14ac:dyDescent="0.2">
      <c r="H16555" s="1"/>
      <c r="I16555" s="1"/>
    </row>
    <row r="16556" spans="8:9" x14ac:dyDescent="0.2">
      <c r="H16556" s="1"/>
      <c r="I16556" s="1"/>
    </row>
    <row r="16557" spans="8:9" x14ac:dyDescent="0.2">
      <c r="H16557" s="1"/>
      <c r="I16557" s="1"/>
    </row>
    <row r="16558" spans="8:9" x14ac:dyDescent="0.2">
      <c r="H16558" s="1"/>
      <c r="I16558" s="1"/>
    </row>
    <row r="16559" spans="8:9" x14ac:dyDescent="0.2">
      <c r="H16559" s="1"/>
      <c r="I16559" s="1"/>
    </row>
    <row r="16560" spans="8:9" x14ac:dyDescent="0.2">
      <c r="H16560" s="1"/>
      <c r="I16560" s="1"/>
    </row>
    <row r="16561" spans="8:9" x14ac:dyDescent="0.2">
      <c r="H16561" s="1"/>
      <c r="I16561" s="1"/>
    </row>
    <row r="16562" spans="8:9" x14ac:dyDescent="0.2">
      <c r="H16562" s="1"/>
      <c r="I16562" s="1"/>
    </row>
    <row r="16563" spans="8:9" x14ac:dyDescent="0.2">
      <c r="H16563" s="1"/>
      <c r="I16563" s="1"/>
    </row>
    <row r="16564" spans="8:9" x14ac:dyDescent="0.2">
      <c r="H16564" s="1"/>
      <c r="I16564" s="1"/>
    </row>
    <row r="16565" spans="8:9" x14ac:dyDescent="0.2">
      <c r="H16565" s="1"/>
      <c r="I16565" s="1"/>
    </row>
    <row r="16566" spans="8:9" x14ac:dyDescent="0.2">
      <c r="H16566" s="1"/>
      <c r="I16566" s="1"/>
    </row>
    <row r="16567" spans="8:9" x14ac:dyDescent="0.2">
      <c r="H16567" s="1"/>
      <c r="I16567" s="1"/>
    </row>
    <row r="16568" spans="8:9" x14ac:dyDescent="0.2">
      <c r="H16568" s="1"/>
      <c r="I16568" s="1"/>
    </row>
    <row r="16569" spans="8:9" x14ac:dyDescent="0.2">
      <c r="H16569" s="1"/>
      <c r="I16569" s="1"/>
    </row>
    <row r="16570" spans="8:9" x14ac:dyDescent="0.2">
      <c r="H16570" s="1"/>
      <c r="I16570" s="1"/>
    </row>
    <row r="16571" spans="8:9" x14ac:dyDescent="0.2">
      <c r="H16571" s="1"/>
      <c r="I16571" s="1"/>
    </row>
    <row r="16572" spans="8:9" x14ac:dyDescent="0.2">
      <c r="H16572" s="1"/>
      <c r="I16572" s="1"/>
    </row>
    <row r="16573" spans="8:9" x14ac:dyDescent="0.2">
      <c r="H16573" s="1"/>
      <c r="I16573" s="1"/>
    </row>
    <row r="16574" spans="8:9" x14ac:dyDescent="0.2">
      <c r="H16574" s="1"/>
      <c r="I16574" s="1"/>
    </row>
    <row r="16575" spans="8:9" x14ac:dyDescent="0.2">
      <c r="H16575" s="1"/>
      <c r="I16575" s="1"/>
    </row>
    <row r="16576" spans="8:9" x14ac:dyDescent="0.2">
      <c r="H16576" s="1"/>
      <c r="I16576" s="1"/>
    </row>
    <row r="16577" spans="8:9" x14ac:dyDescent="0.2">
      <c r="H16577" s="1"/>
      <c r="I16577" s="1"/>
    </row>
    <row r="16578" spans="8:9" x14ac:dyDescent="0.2">
      <c r="H16578" s="1"/>
      <c r="I16578" s="1"/>
    </row>
    <row r="16579" spans="8:9" x14ac:dyDescent="0.2">
      <c r="H16579" s="1"/>
      <c r="I16579" s="1"/>
    </row>
    <row r="16580" spans="8:9" x14ac:dyDescent="0.2">
      <c r="H16580" s="1"/>
      <c r="I16580" s="1"/>
    </row>
    <row r="16581" spans="8:9" x14ac:dyDescent="0.2">
      <c r="H16581" s="1"/>
      <c r="I16581" s="1"/>
    </row>
    <row r="16582" spans="8:9" x14ac:dyDescent="0.2">
      <c r="H16582" s="1"/>
      <c r="I16582" s="1"/>
    </row>
    <row r="16583" spans="8:9" x14ac:dyDescent="0.2">
      <c r="H16583" s="1"/>
      <c r="I16583" s="1"/>
    </row>
    <row r="16584" spans="8:9" x14ac:dyDescent="0.2">
      <c r="H16584" s="1"/>
      <c r="I16584" s="1"/>
    </row>
    <row r="16585" spans="8:9" x14ac:dyDescent="0.2">
      <c r="H16585" s="1"/>
      <c r="I16585" s="1"/>
    </row>
    <row r="16586" spans="8:9" x14ac:dyDescent="0.2">
      <c r="H16586" s="1"/>
      <c r="I16586" s="1"/>
    </row>
    <row r="16587" spans="8:9" x14ac:dyDescent="0.2">
      <c r="H16587" s="1"/>
      <c r="I16587" s="1"/>
    </row>
    <row r="16588" spans="8:9" x14ac:dyDescent="0.2">
      <c r="H16588" s="1"/>
      <c r="I16588" s="1"/>
    </row>
    <row r="16589" spans="8:9" x14ac:dyDescent="0.2">
      <c r="H16589" s="1"/>
      <c r="I16589" s="1"/>
    </row>
    <row r="16590" spans="8:9" x14ac:dyDescent="0.2">
      <c r="H16590" s="1"/>
      <c r="I16590" s="1"/>
    </row>
    <row r="16591" spans="8:9" x14ac:dyDescent="0.2">
      <c r="H16591" s="1"/>
      <c r="I16591" s="1"/>
    </row>
    <row r="16592" spans="8:9" x14ac:dyDescent="0.2">
      <c r="H16592" s="1"/>
      <c r="I16592" s="1"/>
    </row>
    <row r="16593" spans="8:9" x14ac:dyDescent="0.2">
      <c r="H16593" s="1"/>
      <c r="I16593" s="1"/>
    </row>
    <row r="16594" spans="8:9" x14ac:dyDescent="0.2">
      <c r="H16594" s="1"/>
      <c r="I16594" s="1"/>
    </row>
    <row r="16595" spans="8:9" x14ac:dyDescent="0.2">
      <c r="H16595" s="1"/>
      <c r="I16595" s="1"/>
    </row>
    <row r="16596" spans="8:9" x14ac:dyDescent="0.2">
      <c r="H16596" s="1"/>
      <c r="I16596" s="1"/>
    </row>
    <row r="16597" spans="8:9" x14ac:dyDescent="0.2">
      <c r="H16597" s="1"/>
      <c r="I16597" s="1"/>
    </row>
    <row r="16598" spans="8:9" x14ac:dyDescent="0.2">
      <c r="H16598" s="1"/>
      <c r="I16598" s="1"/>
    </row>
    <row r="16599" spans="8:9" x14ac:dyDescent="0.2">
      <c r="H16599" s="1"/>
      <c r="I16599" s="1"/>
    </row>
    <row r="16600" spans="8:9" x14ac:dyDescent="0.2">
      <c r="H16600" s="1"/>
      <c r="I16600" s="1"/>
    </row>
    <row r="16601" spans="8:9" x14ac:dyDescent="0.2">
      <c r="H16601" s="1"/>
      <c r="I16601" s="1"/>
    </row>
    <row r="16602" spans="8:9" x14ac:dyDescent="0.2">
      <c r="H16602" s="1"/>
      <c r="I16602" s="1"/>
    </row>
    <row r="16603" spans="8:9" x14ac:dyDescent="0.2">
      <c r="H16603" s="1"/>
      <c r="I16603" s="1"/>
    </row>
    <row r="16604" spans="8:9" x14ac:dyDescent="0.2">
      <c r="H16604" s="1"/>
      <c r="I16604" s="1"/>
    </row>
    <row r="16605" spans="8:9" x14ac:dyDescent="0.2">
      <c r="H16605" s="1"/>
      <c r="I16605" s="1"/>
    </row>
    <row r="16606" spans="8:9" x14ac:dyDescent="0.2">
      <c r="H16606" s="1"/>
      <c r="I16606" s="1"/>
    </row>
    <row r="16607" spans="8:9" x14ac:dyDescent="0.2">
      <c r="H16607" s="1"/>
      <c r="I16607" s="1"/>
    </row>
    <row r="16608" spans="8:9" x14ac:dyDescent="0.2">
      <c r="H16608" s="1"/>
      <c r="I16608" s="1"/>
    </row>
    <row r="16609" spans="8:9" x14ac:dyDescent="0.2">
      <c r="H16609" s="1"/>
      <c r="I16609" s="1"/>
    </row>
    <row r="16610" spans="8:9" x14ac:dyDescent="0.2">
      <c r="H16610" s="1"/>
      <c r="I16610" s="1"/>
    </row>
    <row r="16611" spans="8:9" x14ac:dyDescent="0.2">
      <c r="H16611" s="1"/>
      <c r="I16611" s="1"/>
    </row>
    <row r="16612" spans="8:9" x14ac:dyDescent="0.2">
      <c r="H16612" s="1"/>
      <c r="I16612" s="1"/>
    </row>
    <row r="16613" spans="8:9" x14ac:dyDescent="0.2">
      <c r="H16613" s="1"/>
      <c r="I16613" s="1"/>
    </row>
    <row r="16614" spans="8:9" x14ac:dyDescent="0.2">
      <c r="H16614" s="1"/>
      <c r="I16614" s="1"/>
    </row>
    <row r="16615" spans="8:9" x14ac:dyDescent="0.2">
      <c r="H16615" s="1"/>
      <c r="I16615" s="1"/>
    </row>
    <row r="16616" spans="8:9" x14ac:dyDescent="0.2">
      <c r="H16616" s="1"/>
      <c r="I16616" s="1"/>
    </row>
    <row r="16617" spans="8:9" x14ac:dyDescent="0.2">
      <c r="H16617" s="1"/>
      <c r="I16617" s="1"/>
    </row>
    <row r="16618" spans="8:9" x14ac:dyDescent="0.2">
      <c r="H16618" s="1"/>
      <c r="I16618" s="1"/>
    </row>
    <row r="16619" spans="8:9" x14ac:dyDescent="0.2">
      <c r="H16619" s="1"/>
      <c r="I16619" s="1"/>
    </row>
    <row r="16620" spans="8:9" x14ac:dyDescent="0.2">
      <c r="H16620" s="1"/>
      <c r="I16620" s="1"/>
    </row>
    <row r="16621" spans="8:9" x14ac:dyDescent="0.2">
      <c r="H16621" s="1"/>
      <c r="I16621" s="1"/>
    </row>
    <row r="16622" spans="8:9" x14ac:dyDescent="0.2">
      <c r="H16622" s="1"/>
      <c r="I16622" s="1"/>
    </row>
    <row r="16623" spans="8:9" x14ac:dyDescent="0.2">
      <c r="H16623" s="1"/>
      <c r="I16623" s="1"/>
    </row>
    <row r="16624" spans="8:9" x14ac:dyDescent="0.2">
      <c r="H16624" s="1"/>
      <c r="I16624" s="1"/>
    </row>
    <row r="16625" spans="8:9" x14ac:dyDescent="0.2">
      <c r="H16625" s="1"/>
      <c r="I16625" s="1"/>
    </row>
    <row r="16626" spans="8:9" x14ac:dyDescent="0.2">
      <c r="H16626" s="1"/>
      <c r="I16626" s="1"/>
    </row>
    <row r="16627" spans="8:9" x14ac:dyDescent="0.2">
      <c r="H16627" s="1"/>
      <c r="I16627" s="1"/>
    </row>
    <row r="16628" spans="8:9" x14ac:dyDescent="0.2">
      <c r="H16628" s="1"/>
      <c r="I16628" s="1"/>
    </row>
    <row r="16629" spans="8:9" x14ac:dyDescent="0.2">
      <c r="H16629" s="1"/>
      <c r="I16629" s="1"/>
    </row>
    <row r="16630" spans="8:9" x14ac:dyDescent="0.2">
      <c r="H16630" s="1"/>
      <c r="I16630" s="1"/>
    </row>
    <row r="16631" spans="8:9" x14ac:dyDescent="0.2">
      <c r="H16631" s="1"/>
      <c r="I16631" s="1"/>
    </row>
    <row r="16632" spans="8:9" x14ac:dyDescent="0.2">
      <c r="H16632" s="1"/>
      <c r="I16632" s="1"/>
    </row>
    <row r="16633" spans="8:9" x14ac:dyDescent="0.2">
      <c r="H16633" s="1"/>
      <c r="I16633" s="1"/>
    </row>
    <row r="16634" spans="8:9" x14ac:dyDescent="0.2">
      <c r="H16634" s="1"/>
      <c r="I16634" s="1"/>
    </row>
    <row r="16635" spans="8:9" x14ac:dyDescent="0.2">
      <c r="H16635" s="1"/>
      <c r="I16635" s="1"/>
    </row>
    <row r="16636" spans="8:9" x14ac:dyDescent="0.2">
      <c r="H16636" s="1"/>
      <c r="I16636" s="1"/>
    </row>
    <row r="16637" spans="8:9" x14ac:dyDescent="0.2">
      <c r="H16637" s="1"/>
      <c r="I16637" s="1"/>
    </row>
    <row r="16638" spans="8:9" x14ac:dyDescent="0.2">
      <c r="H16638" s="1"/>
      <c r="I16638" s="1"/>
    </row>
    <row r="16639" spans="8:9" x14ac:dyDescent="0.2">
      <c r="H16639" s="1"/>
      <c r="I16639" s="1"/>
    </row>
    <row r="16640" spans="8:9" x14ac:dyDescent="0.2">
      <c r="H16640" s="1"/>
      <c r="I16640" s="1"/>
    </row>
    <row r="16641" spans="8:9" x14ac:dyDescent="0.2">
      <c r="H16641" s="1"/>
      <c r="I16641" s="1"/>
    </row>
    <row r="16642" spans="8:9" x14ac:dyDescent="0.2">
      <c r="H16642" s="1"/>
      <c r="I16642" s="1"/>
    </row>
    <row r="16643" spans="8:9" x14ac:dyDescent="0.2">
      <c r="H16643" s="1"/>
      <c r="I16643" s="1"/>
    </row>
    <row r="16644" spans="8:9" x14ac:dyDescent="0.2">
      <c r="H16644" s="1"/>
      <c r="I16644" s="1"/>
    </row>
    <row r="16645" spans="8:9" x14ac:dyDescent="0.2">
      <c r="H16645" s="1"/>
      <c r="I16645" s="1"/>
    </row>
    <row r="16646" spans="8:9" x14ac:dyDescent="0.2">
      <c r="H16646" s="1"/>
      <c r="I16646" s="1"/>
    </row>
    <row r="16647" spans="8:9" x14ac:dyDescent="0.2">
      <c r="H16647" s="1"/>
      <c r="I16647" s="1"/>
    </row>
    <row r="16648" spans="8:9" x14ac:dyDescent="0.2">
      <c r="H16648" s="1"/>
      <c r="I16648" s="1"/>
    </row>
    <row r="16649" spans="8:9" x14ac:dyDescent="0.2">
      <c r="H16649" s="1"/>
      <c r="I16649" s="1"/>
    </row>
    <row r="16650" spans="8:9" x14ac:dyDescent="0.2">
      <c r="H16650" s="1"/>
      <c r="I16650" s="1"/>
    </row>
    <row r="16651" spans="8:9" x14ac:dyDescent="0.2">
      <c r="H16651" s="1"/>
      <c r="I16651" s="1"/>
    </row>
    <row r="16652" spans="8:9" x14ac:dyDescent="0.2">
      <c r="H16652" s="1"/>
      <c r="I16652" s="1"/>
    </row>
    <row r="16653" spans="8:9" x14ac:dyDescent="0.2">
      <c r="H16653" s="1"/>
      <c r="I16653" s="1"/>
    </row>
    <row r="16654" spans="8:9" x14ac:dyDescent="0.2">
      <c r="H16654" s="1"/>
      <c r="I16654" s="1"/>
    </row>
    <row r="16655" spans="8:9" x14ac:dyDescent="0.2">
      <c r="H16655" s="1"/>
      <c r="I16655" s="1"/>
    </row>
    <row r="16656" spans="8:9" x14ac:dyDescent="0.2">
      <c r="H16656" s="1"/>
      <c r="I16656" s="1"/>
    </row>
    <row r="16657" spans="8:9" x14ac:dyDescent="0.2">
      <c r="H16657" s="1"/>
      <c r="I16657" s="1"/>
    </row>
    <row r="16658" spans="8:9" x14ac:dyDescent="0.2">
      <c r="H16658" s="1"/>
      <c r="I16658" s="1"/>
    </row>
    <row r="16659" spans="8:9" x14ac:dyDescent="0.2">
      <c r="H16659" s="1"/>
      <c r="I16659" s="1"/>
    </row>
    <row r="16660" spans="8:9" x14ac:dyDescent="0.2">
      <c r="H16660" s="1"/>
      <c r="I16660" s="1"/>
    </row>
    <row r="16661" spans="8:9" x14ac:dyDescent="0.2">
      <c r="H16661" s="1"/>
      <c r="I16661" s="1"/>
    </row>
    <row r="16662" spans="8:9" x14ac:dyDescent="0.2">
      <c r="H16662" s="1"/>
      <c r="I16662" s="1"/>
    </row>
    <row r="16663" spans="8:9" x14ac:dyDescent="0.2">
      <c r="H16663" s="1"/>
      <c r="I16663" s="1"/>
    </row>
    <row r="16664" spans="8:9" x14ac:dyDescent="0.2">
      <c r="H16664" s="1"/>
      <c r="I16664" s="1"/>
    </row>
    <row r="16665" spans="8:9" x14ac:dyDescent="0.2">
      <c r="H16665" s="1"/>
      <c r="I16665" s="1"/>
    </row>
    <row r="16666" spans="8:9" x14ac:dyDescent="0.2">
      <c r="H16666" s="1"/>
      <c r="I16666" s="1"/>
    </row>
    <row r="16667" spans="8:9" x14ac:dyDescent="0.2">
      <c r="H16667" s="1"/>
      <c r="I16667" s="1"/>
    </row>
    <row r="16668" spans="8:9" x14ac:dyDescent="0.2">
      <c r="H16668" s="1"/>
      <c r="I16668" s="1"/>
    </row>
    <row r="16669" spans="8:9" x14ac:dyDescent="0.2">
      <c r="H16669" s="1"/>
      <c r="I16669" s="1"/>
    </row>
    <row r="16670" spans="8:9" x14ac:dyDescent="0.2">
      <c r="H16670" s="1"/>
      <c r="I16670" s="1"/>
    </row>
    <row r="16671" spans="8:9" x14ac:dyDescent="0.2">
      <c r="H16671" s="1"/>
      <c r="I16671" s="1"/>
    </row>
    <row r="16672" spans="8:9" x14ac:dyDescent="0.2">
      <c r="H16672" s="1"/>
      <c r="I16672" s="1"/>
    </row>
    <row r="16673" spans="8:9" x14ac:dyDescent="0.2">
      <c r="H16673" s="1"/>
      <c r="I16673" s="1"/>
    </row>
    <row r="16674" spans="8:9" x14ac:dyDescent="0.2">
      <c r="H16674" s="1"/>
      <c r="I16674" s="1"/>
    </row>
    <row r="16675" spans="8:9" x14ac:dyDescent="0.2">
      <c r="H16675" s="1"/>
      <c r="I16675" s="1"/>
    </row>
    <row r="16676" spans="8:9" x14ac:dyDescent="0.2">
      <c r="H16676" s="1"/>
      <c r="I16676" s="1"/>
    </row>
    <row r="16677" spans="8:9" x14ac:dyDescent="0.2">
      <c r="H16677" s="1"/>
      <c r="I16677" s="1"/>
    </row>
    <row r="16678" spans="8:9" x14ac:dyDescent="0.2">
      <c r="H16678" s="1"/>
      <c r="I16678" s="1"/>
    </row>
    <row r="16679" spans="8:9" x14ac:dyDescent="0.2">
      <c r="H16679" s="1"/>
      <c r="I16679" s="1"/>
    </row>
    <row r="16680" spans="8:9" x14ac:dyDescent="0.2">
      <c r="H16680" s="1"/>
      <c r="I16680" s="1"/>
    </row>
    <row r="16681" spans="8:9" x14ac:dyDescent="0.2">
      <c r="H16681" s="1"/>
      <c r="I16681" s="1"/>
    </row>
    <row r="16682" spans="8:9" x14ac:dyDescent="0.2">
      <c r="H16682" s="1"/>
      <c r="I16682" s="1"/>
    </row>
    <row r="16683" spans="8:9" x14ac:dyDescent="0.2">
      <c r="H16683" s="1"/>
      <c r="I16683" s="1"/>
    </row>
    <row r="16684" spans="8:9" x14ac:dyDescent="0.2">
      <c r="H16684" s="1"/>
      <c r="I16684" s="1"/>
    </row>
    <row r="16685" spans="8:9" x14ac:dyDescent="0.2">
      <c r="H16685" s="1"/>
      <c r="I16685" s="1"/>
    </row>
    <row r="16686" spans="8:9" x14ac:dyDescent="0.2">
      <c r="H16686" s="1"/>
      <c r="I16686" s="1"/>
    </row>
    <row r="16687" spans="8:9" x14ac:dyDescent="0.2">
      <c r="H16687" s="1"/>
      <c r="I16687" s="1"/>
    </row>
    <row r="16688" spans="8:9" x14ac:dyDescent="0.2">
      <c r="H16688" s="1"/>
      <c r="I16688" s="1"/>
    </row>
    <row r="16689" spans="8:9" x14ac:dyDescent="0.2">
      <c r="H16689" s="1"/>
      <c r="I16689" s="1"/>
    </row>
    <row r="16690" spans="8:9" x14ac:dyDescent="0.2">
      <c r="H16690" s="1"/>
      <c r="I16690" s="1"/>
    </row>
    <row r="16691" spans="8:9" x14ac:dyDescent="0.2">
      <c r="H16691" s="1"/>
      <c r="I16691" s="1"/>
    </row>
    <row r="16692" spans="8:9" x14ac:dyDescent="0.2">
      <c r="H16692" s="1"/>
      <c r="I16692" s="1"/>
    </row>
    <row r="16693" spans="8:9" x14ac:dyDescent="0.2">
      <c r="H16693" s="1"/>
      <c r="I16693" s="1"/>
    </row>
    <row r="16694" spans="8:9" x14ac:dyDescent="0.2">
      <c r="H16694" s="1"/>
      <c r="I16694" s="1"/>
    </row>
    <row r="16695" spans="8:9" x14ac:dyDescent="0.2">
      <c r="H16695" s="1"/>
      <c r="I16695" s="1"/>
    </row>
    <row r="16696" spans="8:9" x14ac:dyDescent="0.2">
      <c r="H16696" s="1"/>
      <c r="I16696" s="1"/>
    </row>
    <row r="16697" spans="8:9" x14ac:dyDescent="0.2">
      <c r="H16697" s="1"/>
      <c r="I16697" s="1"/>
    </row>
    <row r="16698" spans="8:9" x14ac:dyDescent="0.2">
      <c r="H16698" s="1"/>
      <c r="I16698" s="1"/>
    </row>
    <row r="16699" spans="8:9" x14ac:dyDescent="0.2">
      <c r="H16699" s="1"/>
      <c r="I16699" s="1"/>
    </row>
    <row r="16700" spans="8:9" x14ac:dyDescent="0.2">
      <c r="H16700" s="1"/>
      <c r="I16700" s="1"/>
    </row>
    <row r="16701" spans="8:9" x14ac:dyDescent="0.2">
      <c r="H16701" s="1"/>
      <c r="I16701" s="1"/>
    </row>
    <row r="16702" spans="8:9" x14ac:dyDescent="0.2">
      <c r="H16702" s="1"/>
      <c r="I16702" s="1"/>
    </row>
    <row r="16703" spans="8:9" x14ac:dyDescent="0.2">
      <c r="H16703" s="1"/>
      <c r="I16703" s="1"/>
    </row>
    <row r="16704" spans="8:9" x14ac:dyDescent="0.2">
      <c r="H16704" s="1"/>
      <c r="I16704" s="1"/>
    </row>
    <row r="16705" spans="8:9" x14ac:dyDescent="0.2">
      <c r="H16705" s="1"/>
      <c r="I16705" s="1"/>
    </row>
    <row r="16706" spans="8:9" x14ac:dyDescent="0.2">
      <c r="H16706" s="1"/>
      <c r="I16706" s="1"/>
    </row>
    <row r="16707" spans="8:9" x14ac:dyDescent="0.2">
      <c r="H16707" s="1"/>
      <c r="I16707" s="1"/>
    </row>
    <row r="16708" spans="8:9" x14ac:dyDescent="0.2">
      <c r="H16708" s="1"/>
      <c r="I16708" s="1"/>
    </row>
    <row r="16709" spans="8:9" x14ac:dyDescent="0.2">
      <c r="H16709" s="1"/>
      <c r="I16709" s="1"/>
    </row>
    <row r="16710" spans="8:9" x14ac:dyDescent="0.2">
      <c r="H16710" s="1"/>
      <c r="I16710" s="1"/>
    </row>
    <row r="16711" spans="8:9" x14ac:dyDescent="0.2">
      <c r="H16711" s="1"/>
      <c r="I16711" s="1"/>
    </row>
    <row r="16712" spans="8:9" x14ac:dyDescent="0.2">
      <c r="H16712" s="1"/>
      <c r="I16712" s="1"/>
    </row>
    <row r="16713" spans="8:9" x14ac:dyDescent="0.2">
      <c r="H16713" s="1"/>
      <c r="I16713" s="1"/>
    </row>
    <row r="16714" spans="8:9" x14ac:dyDescent="0.2">
      <c r="H16714" s="1"/>
      <c r="I16714" s="1"/>
    </row>
    <row r="16715" spans="8:9" x14ac:dyDescent="0.2">
      <c r="H16715" s="1"/>
      <c r="I16715" s="1"/>
    </row>
    <row r="16716" spans="8:9" x14ac:dyDescent="0.2">
      <c r="H16716" s="1"/>
      <c r="I16716" s="1"/>
    </row>
    <row r="16717" spans="8:9" x14ac:dyDescent="0.2">
      <c r="H16717" s="1"/>
      <c r="I16717" s="1"/>
    </row>
    <row r="16718" spans="8:9" x14ac:dyDescent="0.2">
      <c r="H16718" s="1"/>
      <c r="I16718" s="1"/>
    </row>
    <row r="16719" spans="8:9" x14ac:dyDescent="0.2">
      <c r="H16719" s="1"/>
      <c r="I16719" s="1"/>
    </row>
    <row r="16720" spans="8:9" x14ac:dyDescent="0.2">
      <c r="H16720" s="1"/>
      <c r="I16720" s="1"/>
    </row>
    <row r="16721" spans="8:9" x14ac:dyDescent="0.2">
      <c r="H16721" s="1"/>
      <c r="I16721" s="1"/>
    </row>
    <row r="16722" spans="8:9" x14ac:dyDescent="0.2">
      <c r="H16722" s="1"/>
      <c r="I16722" s="1"/>
    </row>
    <row r="16723" spans="8:9" x14ac:dyDescent="0.2">
      <c r="H16723" s="1"/>
      <c r="I16723" s="1"/>
    </row>
    <row r="16724" spans="8:9" x14ac:dyDescent="0.2">
      <c r="H16724" s="1"/>
      <c r="I16724" s="1"/>
    </row>
    <row r="16725" spans="8:9" x14ac:dyDescent="0.2">
      <c r="H16725" s="1"/>
      <c r="I16725" s="1"/>
    </row>
    <row r="16726" spans="8:9" x14ac:dyDescent="0.2">
      <c r="H16726" s="1"/>
      <c r="I16726" s="1"/>
    </row>
    <row r="16727" spans="8:9" x14ac:dyDescent="0.2">
      <c r="H16727" s="1"/>
      <c r="I16727" s="1"/>
    </row>
    <row r="16728" spans="8:9" x14ac:dyDescent="0.2">
      <c r="H16728" s="1"/>
      <c r="I16728" s="1"/>
    </row>
    <row r="16729" spans="8:9" x14ac:dyDescent="0.2">
      <c r="H16729" s="1"/>
      <c r="I16729" s="1"/>
    </row>
    <row r="16730" spans="8:9" x14ac:dyDescent="0.2">
      <c r="H16730" s="1"/>
      <c r="I16730" s="1"/>
    </row>
    <row r="16731" spans="8:9" x14ac:dyDescent="0.2">
      <c r="H16731" s="1"/>
      <c r="I16731" s="1"/>
    </row>
    <row r="16732" spans="8:9" x14ac:dyDescent="0.2">
      <c r="H16732" s="1"/>
      <c r="I16732" s="1"/>
    </row>
    <row r="16733" spans="8:9" x14ac:dyDescent="0.2">
      <c r="H16733" s="1"/>
      <c r="I16733" s="1"/>
    </row>
    <row r="16734" spans="8:9" x14ac:dyDescent="0.2">
      <c r="H16734" s="1"/>
      <c r="I16734" s="1"/>
    </row>
    <row r="16735" spans="8:9" x14ac:dyDescent="0.2">
      <c r="H16735" s="1"/>
      <c r="I16735" s="1"/>
    </row>
    <row r="16736" spans="8:9" x14ac:dyDescent="0.2">
      <c r="H16736" s="1"/>
      <c r="I16736" s="1"/>
    </row>
    <row r="16737" spans="8:9" x14ac:dyDescent="0.2">
      <c r="H16737" s="1"/>
      <c r="I16737" s="1"/>
    </row>
    <row r="16738" spans="8:9" x14ac:dyDescent="0.2">
      <c r="H16738" s="1"/>
      <c r="I16738" s="1"/>
    </row>
    <row r="16739" spans="8:9" x14ac:dyDescent="0.2">
      <c r="H16739" s="1"/>
      <c r="I16739" s="1"/>
    </row>
    <row r="16740" spans="8:9" x14ac:dyDescent="0.2">
      <c r="H16740" s="1"/>
      <c r="I16740" s="1"/>
    </row>
    <row r="16741" spans="8:9" x14ac:dyDescent="0.2">
      <c r="H16741" s="1"/>
      <c r="I16741" s="1"/>
    </row>
    <row r="16742" spans="8:9" x14ac:dyDescent="0.2">
      <c r="H16742" s="1"/>
      <c r="I16742" s="1"/>
    </row>
    <row r="16743" spans="8:9" x14ac:dyDescent="0.2">
      <c r="H16743" s="1"/>
      <c r="I16743" s="1"/>
    </row>
    <row r="16744" spans="8:9" x14ac:dyDescent="0.2">
      <c r="H16744" s="1"/>
      <c r="I16744" s="1"/>
    </row>
    <row r="16745" spans="8:9" x14ac:dyDescent="0.2">
      <c r="H16745" s="1"/>
      <c r="I16745" s="1"/>
    </row>
    <row r="16746" spans="8:9" x14ac:dyDescent="0.2">
      <c r="H16746" s="1"/>
      <c r="I16746" s="1"/>
    </row>
    <row r="16747" spans="8:9" x14ac:dyDescent="0.2">
      <c r="H16747" s="1"/>
      <c r="I16747" s="1"/>
    </row>
    <row r="16748" spans="8:9" x14ac:dyDescent="0.2">
      <c r="H16748" s="1"/>
      <c r="I16748" s="1"/>
    </row>
    <row r="16749" spans="8:9" x14ac:dyDescent="0.2">
      <c r="H16749" s="1"/>
      <c r="I16749" s="1"/>
    </row>
    <row r="16750" spans="8:9" x14ac:dyDescent="0.2">
      <c r="H16750" s="1"/>
      <c r="I16750" s="1"/>
    </row>
    <row r="16751" spans="8:9" x14ac:dyDescent="0.2">
      <c r="H16751" s="1"/>
      <c r="I16751" s="1"/>
    </row>
    <row r="16752" spans="8:9" x14ac:dyDescent="0.2">
      <c r="H16752" s="1"/>
      <c r="I16752" s="1"/>
    </row>
    <row r="16753" spans="8:9" x14ac:dyDescent="0.2">
      <c r="H16753" s="1"/>
      <c r="I16753" s="1"/>
    </row>
    <row r="16754" spans="8:9" x14ac:dyDescent="0.2">
      <c r="H16754" s="1"/>
      <c r="I16754" s="1"/>
    </row>
    <row r="16755" spans="8:9" x14ac:dyDescent="0.2">
      <c r="H16755" s="1"/>
      <c r="I16755" s="1"/>
    </row>
    <row r="16756" spans="8:9" x14ac:dyDescent="0.2">
      <c r="H16756" s="1"/>
      <c r="I16756" s="1"/>
    </row>
    <row r="16757" spans="8:9" x14ac:dyDescent="0.2">
      <c r="H16757" s="1"/>
      <c r="I16757" s="1"/>
    </row>
    <row r="16758" spans="8:9" x14ac:dyDescent="0.2">
      <c r="H16758" s="1"/>
      <c r="I16758" s="1"/>
    </row>
    <row r="16759" spans="8:9" x14ac:dyDescent="0.2">
      <c r="H16759" s="1"/>
      <c r="I16759" s="1"/>
    </row>
    <row r="16760" spans="8:9" x14ac:dyDescent="0.2">
      <c r="H16760" s="1"/>
      <c r="I16760" s="1"/>
    </row>
    <row r="16761" spans="8:9" x14ac:dyDescent="0.2">
      <c r="H16761" s="1"/>
      <c r="I16761" s="1"/>
    </row>
    <row r="16762" spans="8:9" x14ac:dyDescent="0.2">
      <c r="H16762" s="1"/>
      <c r="I16762" s="1"/>
    </row>
    <row r="16763" spans="8:9" x14ac:dyDescent="0.2">
      <c r="H16763" s="1"/>
      <c r="I16763" s="1"/>
    </row>
    <row r="16764" spans="8:9" x14ac:dyDescent="0.2">
      <c r="H16764" s="1"/>
      <c r="I16764" s="1"/>
    </row>
    <row r="16765" spans="8:9" x14ac:dyDescent="0.2">
      <c r="H16765" s="1"/>
      <c r="I16765" s="1"/>
    </row>
    <row r="16766" spans="8:9" x14ac:dyDescent="0.2">
      <c r="H16766" s="1"/>
      <c r="I16766" s="1"/>
    </row>
    <row r="16767" spans="8:9" x14ac:dyDescent="0.2">
      <c r="H16767" s="1"/>
      <c r="I16767" s="1"/>
    </row>
    <row r="16768" spans="8:9" x14ac:dyDescent="0.2">
      <c r="H16768" s="1"/>
      <c r="I16768" s="1"/>
    </row>
    <row r="16769" spans="8:9" x14ac:dyDescent="0.2">
      <c r="H16769" s="1"/>
      <c r="I16769" s="1"/>
    </row>
    <row r="16770" spans="8:9" x14ac:dyDescent="0.2">
      <c r="H16770" s="1"/>
      <c r="I16770" s="1"/>
    </row>
    <row r="16771" spans="8:9" x14ac:dyDescent="0.2">
      <c r="H16771" s="1"/>
      <c r="I16771" s="1"/>
    </row>
    <row r="16772" spans="8:9" x14ac:dyDescent="0.2">
      <c r="H16772" s="1"/>
      <c r="I16772" s="1"/>
    </row>
    <row r="16773" spans="8:9" x14ac:dyDescent="0.2">
      <c r="H16773" s="1"/>
      <c r="I16773" s="1"/>
    </row>
    <row r="16774" spans="8:9" x14ac:dyDescent="0.2">
      <c r="H16774" s="1"/>
      <c r="I16774" s="1"/>
    </row>
    <row r="16775" spans="8:9" x14ac:dyDescent="0.2">
      <c r="H16775" s="1"/>
      <c r="I16775" s="1"/>
    </row>
    <row r="16776" spans="8:9" x14ac:dyDescent="0.2">
      <c r="H16776" s="1"/>
      <c r="I16776" s="1"/>
    </row>
    <row r="16777" spans="8:9" x14ac:dyDescent="0.2">
      <c r="H16777" s="1"/>
      <c r="I16777" s="1"/>
    </row>
    <row r="16778" spans="8:9" x14ac:dyDescent="0.2">
      <c r="H16778" s="1"/>
      <c r="I16778" s="1"/>
    </row>
    <row r="16779" spans="8:9" x14ac:dyDescent="0.2">
      <c r="H16779" s="1"/>
      <c r="I16779" s="1"/>
    </row>
    <row r="16780" spans="8:9" x14ac:dyDescent="0.2">
      <c r="H16780" s="1"/>
      <c r="I16780" s="1"/>
    </row>
    <row r="16781" spans="8:9" x14ac:dyDescent="0.2">
      <c r="H16781" s="1"/>
      <c r="I16781" s="1"/>
    </row>
    <row r="16782" spans="8:9" x14ac:dyDescent="0.2">
      <c r="H16782" s="1"/>
      <c r="I16782" s="1"/>
    </row>
    <row r="16783" spans="8:9" x14ac:dyDescent="0.2">
      <c r="H16783" s="1"/>
      <c r="I16783" s="1"/>
    </row>
    <row r="16784" spans="8:9" x14ac:dyDescent="0.2">
      <c r="H16784" s="1"/>
      <c r="I16784" s="1"/>
    </row>
    <row r="16785" spans="8:9" x14ac:dyDescent="0.2">
      <c r="H16785" s="1"/>
      <c r="I16785" s="1"/>
    </row>
    <row r="16786" spans="8:9" x14ac:dyDescent="0.2">
      <c r="H16786" s="1"/>
      <c r="I16786" s="1"/>
    </row>
    <row r="16787" spans="8:9" x14ac:dyDescent="0.2">
      <c r="H16787" s="1"/>
      <c r="I16787" s="1"/>
    </row>
    <row r="16788" spans="8:9" x14ac:dyDescent="0.2">
      <c r="H16788" s="1"/>
      <c r="I16788" s="1"/>
    </row>
    <row r="16789" spans="8:9" x14ac:dyDescent="0.2">
      <c r="H16789" s="1"/>
      <c r="I16789" s="1"/>
    </row>
    <row r="16790" spans="8:9" x14ac:dyDescent="0.2">
      <c r="H16790" s="1"/>
      <c r="I16790" s="1"/>
    </row>
    <row r="16791" spans="8:9" x14ac:dyDescent="0.2">
      <c r="H16791" s="1"/>
      <c r="I16791" s="1"/>
    </row>
    <row r="16792" spans="8:9" x14ac:dyDescent="0.2">
      <c r="H16792" s="1"/>
      <c r="I16792" s="1"/>
    </row>
    <row r="16793" spans="8:9" x14ac:dyDescent="0.2">
      <c r="H16793" s="1"/>
      <c r="I16793" s="1"/>
    </row>
    <row r="16794" spans="8:9" x14ac:dyDescent="0.2">
      <c r="H16794" s="1"/>
      <c r="I16794" s="1"/>
    </row>
    <row r="16795" spans="8:9" x14ac:dyDescent="0.2">
      <c r="H16795" s="1"/>
      <c r="I16795" s="1"/>
    </row>
    <row r="16796" spans="8:9" x14ac:dyDescent="0.2">
      <c r="H16796" s="1"/>
      <c r="I16796" s="1"/>
    </row>
    <row r="16797" spans="8:9" x14ac:dyDescent="0.2">
      <c r="H16797" s="1"/>
      <c r="I16797" s="1"/>
    </row>
    <row r="16798" spans="8:9" x14ac:dyDescent="0.2">
      <c r="H16798" s="1"/>
      <c r="I16798" s="1"/>
    </row>
    <row r="16799" spans="8:9" x14ac:dyDescent="0.2">
      <c r="H16799" s="1"/>
      <c r="I16799" s="1"/>
    </row>
    <row r="16800" spans="8:9" x14ac:dyDescent="0.2">
      <c r="H16800" s="1"/>
      <c r="I16800" s="1"/>
    </row>
    <row r="16801" spans="8:9" x14ac:dyDescent="0.2">
      <c r="H16801" s="1"/>
      <c r="I16801" s="1"/>
    </row>
    <row r="16802" spans="8:9" x14ac:dyDescent="0.2">
      <c r="H16802" s="1"/>
      <c r="I16802" s="1"/>
    </row>
    <row r="16803" spans="8:9" x14ac:dyDescent="0.2">
      <c r="H16803" s="1"/>
      <c r="I16803" s="1"/>
    </row>
    <row r="16804" spans="8:9" x14ac:dyDescent="0.2">
      <c r="H16804" s="1"/>
      <c r="I16804" s="1"/>
    </row>
    <row r="16805" spans="8:9" x14ac:dyDescent="0.2">
      <c r="H16805" s="1"/>
      <c r="I16805" s="1"/>
    </row>
    <row r="16806" spans="8:9" x14ac:dyDescent="0.2">
      <c r="H16806" s="1"/>
      <c r="I16806" s="1"/>
    </row>
    <row r="16807" spans="8:9" x14ac:dyDescent="0.2">
      <c r="H16807" s="1"/>
      <c r="I16807" s="1"/>
    </row>
    <row r="16808" spans="8:9" x14ac:dyDescent="0.2">
      <c r="H16808" s="1"/>
      <c r="I16808" s="1"/>
    </row>
    <row r="16809" spans="8:9" x14ac:dyDescent="0.2">
      <c r="H16809" s="1"/>
      <c r="I16809" s="1"/>
    </row>
    <row r="16810" spans="8:9" x14ac:dyDescent="0.2">
      <c r="H16810" s="1"/>
      <c r="I16810" s="1"/>
    </row>
    <row r="16811" spans="8:9" x14ac:dyDescent="0.2">
      <c r="H16811" s="1"/>
      <c r="I16811" s="1"/>
    </row>
    <row r="16812" spans="8:9" x14ac:dyDescent="0.2">
      <c r="H16812" s="1"/>
      <c r="I16812" s="1"/>
    </row>
    <row r="16813" spans="8:9" x14ac:dyDescent="0.2">
      <c r="H16813" s="1"/>
      <c r="I16813" s="1"/>
    </row>
    <row r="16814" spans="8:9" x14ac:dyDescent="0.2">
      <c r="H16814" s="1"/>
      <c r="I16814" s="1"/>
    </row>
    <row r="16815" spans="8:9" x14ac:dyDescent="0.2">
      <c r="H16815" s="1"/>
      <c r="I16815" s="1"/>
    </row>
    <row r="16816" spans="8:9" x14ac:dyDescent="0.2">
      <c r="H16816" s="1"/>
      <c r="I16816" s="1"/>
    </row>
    <row r="16817" spans="8:9" x14ac:dyDescent="0.2">
      <c r="H16817" s="1"/>
      <c r="I16817" s="1"/>
    </row>
    <row r="16818" spans="8:9" x14ac:dyDescent="0.2">
      <c r="H16818" s="1"/>
      <c r="I16818" s="1"/>
    </row>
    <row r="16819" spans="8:9" x14ac:dyDescent="0.2">
      <c r="H16819" s="1"/>
      <c r="I16819" s="1"/>
    </row>
    <row r="16820" spans="8:9" x14ac:dyDescent="0.2">
      <c r="H16820" s="1"/>
      <c r="I16820" s="1"/>
    </row>
    <row r="16821" spans="8:9" x14ac:dyDescent="0.2">
      <c r="H16821" s="1"/>
      <c r="I16821" s="1"/>
    </row>
    <row r="16822" spans="8:9" x14ac:dyDescent="0.2">
      <c r="H16822" s="1"/>
      <c r="I16822" s="1"/>
    </row>
    <row r="16823" spans="8:9" x14ac:dyDescent="0.2">
      <c r="H16823" s="1"/>
      <c r="I16823" s="1"/>
    </row>
    <row r="16824" spans="8:9" x14ac:dyDescent="0.2">
      <c r="H16824" s="1"/>
      <c r="I16824" s="1"/>
    </row>
    <row r="16825" spans="8:9" x14ac:dyDescent="0.2">
      <c r="H16825" s="1"/>
      <c r="I16825" s="1"/>
    </row>
    <row r="16826" spans="8:9" x14ac:dyDescent="0.2">
      <c r="H16826" s="1"/>
      <c r="I16826" s="1"/>
    </row>
    <row r="16827" spans="8:9" x14ac:dyDescent="0.2">
      <c r="H16827" s="1"/>
      <c r="I16827" s="1"/>
    </row>
    <row r="16828" spans="8:9" x14ac:dyDescent="0.2">
      <c r="H16828" s="1"/>
      <c r="I16828" s="1"/>
    </row>
    <row r="16829" spans="8:9" x14ac:dyDescent="0.2">
      <c r="H16829" s="1"/>
      <c r="I16829" s="1"/>
    </row>
    <row r="16830" spans="8:9" x14ac:dyDescent="0.2">
      <c r="H16830" s="1"/>
      <c r="I16830" s="1"/>
    </row>
    <row r="16831" spans="8:9" x14ac:dyDescent="0.2">
      <c r="H16831" s="1"/>
      <c r="I16831" s="1"/>
    </row>
    <row r="16832" spans="8:9" x14ac:dyDescent="0.2">
      <c r="H16832" s="1"/>
      <c r="I16832" s="1"/>
    </row>
    <row r="16833" spans="8:9" x14ac:dyDescent="0.2">
      <c r="H16833" s="1"/>
      <c r="I16833" s="1"/>
    </row>
    <row r="16834" spans="8:9" x14ac:dyDescent="0.2">
      <c r="H16834" s="1"/>
      <c r="I16834" s="1"/>
    </row>
    <row r="16835" spans="8:9" x14ac:dyDescent="0.2">
      <c r="H16835" s="1"/>
      <c r="I16835" s="1"/>
    </row>
    <row r="16836" spans="8:9" x14ac:dyDescent="0.2">
      <c r="H16836" s="1"/>
      <c r="I16836" s="1"/>
    </row>
    <row r="16837" spans="8:9" x14ac:dyDescent="0.2">
      <c r="H16837" s="1"/>
      <c r="I16837" s="1"/>
    </row>
    <row r="16838" spans="8:9" x14ac:dyDescent="0.2">
      <c r="H16838" s="1"/>
      <c r="I16838" s="1"/>
    </row>
    <row r="16839" spans="8:9" x14ac:dyDescent="0.2">
      <c r="H16839" s="1"/>
      <c r="I16839" s="1"/>
    </row>
    <row r="16840" spans="8:9" x14ac:dyDescent="0.2">
      <c r="H16840" s="1"/>
      <c r="I16840" s="1"/>
    </row>
    <row r="16841" spans="8:9" x14ac:dyDescent="0.2">
      <c r="H16841" s="1"/>
      <c r="I16841" s="1"/>
    </row>
    <row r="16842" spans="8:9" x14ac:dyDescent="0.2">
      <c r="H16842" s="1"/>
      <c r="I16842" s="1"/>
    </row>
    <row r="16843" spans="8:9" x14ac:dyDescent="0.2">
      <c r="H16843" s="1"/>
      <c r="I16843" s="1"/>
    </row>
    <row r="16844" spans="8:9" x14ac:dyDescent="0.2">
      <c r="H16844" s="1"/>
      <c r="I16844" s="1"/>
    </row>
    <row r="16845" spans="8:9" x14ac:dyDescent="0.2">
      <c r="H16845" s="1"/>
      <c r="I16845" s="1"/>
    </row>
    <row r="16846" spans="8:9" x14ac:dyDescent="0.2">
      <c r="H16846" s="1"/>
      <c r="I16846" s="1"/>
    </row>
    <row r="16847" spans="8:9" x14ac:dyDescent="0.2">
      <c r="H16847" s="1"/>
      <c r="I16847" s="1"/>
    </row>
    <row r="16848" spans="8:9" x14ac:dyDescent="0.2">
      <c r="H16848" s="1"/>
      <c r="I16848" s="1"/>
    </row>
    <row r="16849" spans="8:9" x14ac:dyDescent="0.2">
      <c r="H16849" s="1"/>
      <c r="I16849" s="1"/>
    </row>
    <row r="16850" spans="8:9" x14ac:dyDescent="0.2">
      <c r="H16850" s="1"/>
      <c r="I16850" s="1"/>
    </row>
    <row r="16851" spans="8:9" x14ac:dyDescent="0.2">
      <c r="H16851" s="1"/>
      <c r="I16851" s="1"/>
    </row>
    <row r="16852" spans="8:9" x14ac:dyDescent="0.2">
      <c r="H16852" s="1"/>
      <c r="I16852" s="1"/>
    </row>
    <row r="16853" spans="8:9" x14ac:dyDescent="0.2">
      <c r="H16853" s="1"/>
      <c r="I16853" s="1"/>
    </row>
    <row r="16854" spans="8:9" x14ac:dyDescent="0.2">
      <c r="H16854" s="1"/>
      <c r="I16854" s="1"/>
    </row>
    <row r="16855" spans="8:9" x14ac:dyDescent="0.2">
      <c r="H16855" s="1"/>
      <c r="I16855" s="1"/>
    </row>
    <row r="16856" spans="8:9" x14ac:dyDescent="0.2">
      <c r="H16856" s="1"/>
      <c r="I16856" s="1"/>
    </row>
    <row r="16857" spans="8:9" x14ac:dyDescent="0.2">
      <c r="H16857" s="1"/>
      <c r="I16857" s="1"/>
    </row>
    <row r="16858" spans="8:9" x14ac:dyDescent="0.2">
      <c r="H16858" s="1"/>
      <c r="I16858" s="1"/>
    </row>
    <row r="16859" spans="8:9" x14ac:dyDescent="0.2">
      <c r="H16859" s="1"/>
      <c r="I16859" s="1"/>
    </row>
    <row r="16860" spans="8:9" x14ac:dyDescent="0.2">
      <c r="H16860" s="1"/>
      <c r="I16860" s="1"/>
    </row>
    <row r="16861" spans="8:9" x14ac:dyDescent="0.2">
      <c r="H16861" s="1"/>
      <c r="I16861" s="1"/>
    </row>
    <row r="16862" spans="8:9" x14ac:dyDescent="0.2">
      <c r="H16862" s="1"/>
      <c r="I16862" s="1"/>
    </row>
    <row r="16863" spans="8:9" x14ac:dyDescent="0.2">
      <c r="H16863" s="1"/>
      <c r="I16863" s="1"/>
    </row>
    <row r="16864" spans="8:9" x14ac:dyDescent="0.2">
      <c r="H16864" s="1"/>
      <c r="I16864" s="1"/>
    </row>
    <row r="16865" spans="8:9" x14ac:dyDescent="0.2">
      <c r="H16865" s="1"/>
      <c r="I16865" s="1"/>
    </row>
    <row r="16866" spans="8:9" x14ac:dyDescent="0.2">
      <c r="H16866" s="1"/>
      <c r="I16866" s="1"/>
    </row>
    <row r="16867" spans="8:9" x14ac:dyDescent="0.2">
      <c r="H16867" s="1"/>
      <c r="I16867" s="1"/>
    </row>
    <row r="16868" spans="8:9" x14ac:dyDescent="0.2">
      <c r="H16868" s="1"/>
      <c r="I16868" s="1"/>
    </row>
    <row r="16869" spans="8:9" x14ac:dyDescent="0.2">
      <c r="H16869" s="1"/>
      <c r="I16869" s="1"/>
    </row>
    <row r="16870" spans="8:9" x14ac:dyDescent="0.2">
      <c r="H16870" s="1"/>
      <c r="I16870" s="1"/>
    </row>
    <row r="16871" spans="8:9" x14ac:dyDescent="0.2">
      <c r="H16871" s="1"/>
      <c r="I16871" s="1"/>
    </row>
    <row r="16872" spans="8:9" x14ac:dyDescent="0.2">
      <c r="H16872" s="1"/>
      <c r="I16872" s="1"/>
    </row>
    <row r="16873" spans="8:9" x14ac:dyDescent="0.2">
      <c r="H16873" s="1"/>
      <c r="I16873" s="1"/>
    </row>
    <row r="16874" spans="8:9" x14ac:dyDescent="0.2">
      <c r="H16874" s="1"/>
      <c r="I16874" s="1"/>
    </row>
    <row r="16875" spans="8:9" x14ac:dyDescent="0.2">
      <c r="H16875" s="1"/>
      <c r="I16875" s="1"/>
    </row>
    <row r="16876" spans="8:9" x14ac:dyDescent="0.2">
      <c r="H16876" s="1"/>
      <c r="I16876" s="1"/>
    </row>
    <row r="16877" spans="8:9" x14ac:dyDescent="0.2">
      <c r="H16877" s="1"/>
      <c r="I16877" s="1"/>
    </row>
    <row r="16878" spans="8:9" x14ac:dyDescent="0.2">
      <c r="H16878" s="1"/>
      <c r="I16878" s="1"/>
    </row>
    <row r="16879" spans="8:9" x14ac:dyDescent="0.2">
      <c r="H16879" s="1"/>
      <c r="I16879" s="1"/>
    </row>
    <row r="16880" spans="8:9" x14ac:dyDescent="0.2">
      <c r="H16880" s="1"/>
      <c r="I16880" s="1"/>
    </row>
    <row r="16881" spans="8:9" x14ac:dyDescent="0.2">
      <c r="H16881" s="1"/>
      <c r="I16881" s="1"/>
    </row>
    <row r="16882" spans="8:9" x14ac:dyDescent="0.2">
      <c r="H16882" s="1"/>
      <c r="I16882" s="1"/>
    </row>
    <row r="16883" spans="8:9" x14ac:dyDescent="0.2">
      <c r="H16883" s="1"/>
      <c r="I16883" s="1"/>
    </row>
    <row r="16884" spans="8:9" x14ac:dyDescent="0.2">
      <c r="H16884" s="1"/>
      <c r="I16884" s="1"/>
    </row>
    <row r="16885" spans="8:9" x14ac:dyDescent="0.2">
      <c r="H16885" s="1"/>
      <c r="I16885" s="1"/>
    </row>
    <row r="16886" spans="8:9" x14ac:dyDescent="0.2">
      <c r="H16886" s="1"/>
      <c r="I16886" s="1"/>
    </row>
    <row r="16887" spans="8:9" x14ac:dyDescent="0.2">
      <c r="H16887" s="1"/>
      <c r="I16887" s="1"/>
    </row>
    <row r="16888" spans="8:9" x14ac:dyDescent="0.2">
      <c r="H16888" s="1"/>
      <c r="I16888" s="1"/>
    </row>
    <row r="16889" spans="8:9" x14ac:dyDescent="0.2">
      <c r="H16889" s="1"/>
      <c r="I16889" s="1"/>
    </row>
    <row r="16890" spans="8:9" x14ac:dyDescent="0.2">
      <c r="H16890" s="1"/>
      <c r="I16890" s="1"/>
    </row>
    <row r="16891" spans="8:9" x14ac:dyDescent="0.2">
      <c r="H16891" s="1"/>
      <c r="I16891" s="1"/>
    </row>
    <row r="16892" spans="8:9" x14ac:dyDescent="0.2">
      <c r="H16892" s="1"/>
      <c r="I16892" s="1"/>
    </row>
    <row r="16893" spans="8:9" x14ac:dyDescent="0.2">
      <c r="H16893" s="1"/>
      <c r="I16893" s="1"/>
    </row>
    <row r="16894" spans="8:9" x14ac:dyDescent="0.2">
      <c r="H16894" s="1"/>
      <c r="I16894" s="1"/>
    </row>
    <row r="16895" spans="8:9" x14ac:dyDescent="0.2">
      <c r="H16895" s="1"/>
      <c r="I16895" s="1"/>
    </row>
    <row r="16896" spans="8:9" x14ac:dyDescent="0.2">
      <c r="H16896" s="1"/>
      <c r="I16896" s="1"/>
    </row>
    <row r="16897" spans="8:9" x14ac:dyDescent="0.2">
      <c r="H16897" s="1"/>
      <c r="I16897" s="1"/>
    </row>
    <row r="16898" spans="8:9" x14ac:dyDescent="0.2">
      <c r="H16898" s="1"/>
      <c r="I16898" s="1"/>
    </row>
    <row r="16899" spans="8:9" x14ac:dyDescent="0.2">
      <c r="H16899" s="1"/>
      <c r="I16899" s="1"/>
    </row>
    <row r="16900" spans="8:9" x14ac:dyDescent="0.2">
      <c r="H16900" s="1"/>
      <c r="I16900" s="1"/>
    </row>
    <row r="16901" spans="8:9" x14ac:dyDescent="0.2">
      <c r="H16901" s="1"/>
      <c r="I16901" s="1"/>
    </row>
    <row r="16902" spans="8:9" x14ac:dyDescent="0.2">
      <c r="H16902" s="1"/>
      <c r="I16902" s="1"/>
    </row>
    <row r="16903" spans="8:9" x14ac:dyDescent="0.2">
      <c r="H16903" s="1"/>
      <c r="I16903" s="1"/>
    </row>
    <row r="16904" spans="8:9" x14ac:dyDescent="0.2">
      <c r="H16904" s="1"/>
      <c r="I16904" s="1"/>
    </row>
    <row r="16905" spans="8:9" x14ac:dyDescent="0.2">
      <c r="H16905" s="1"/>
      <c r="I16905" s="1"/>
    </row>
    <row r="16906" spans="8:9" x14ac:dyDescent="0.2">
      <c r="H16906" s="1"/>
      <c r="I16906" s="1"/>
    </row>
    <row r="16907" spans="8:9" x14ac:dyDescent="0.2">
      <c r="H16907" s="1"/>
      <c r="I16907" s="1"/>
    </row>
    <row r="16908" spans="8:9" x14ac:dyDescent="0.2">
      <c r="H16908" s="1"/>
      <c r="I16908" s="1"/>
    </row>
    <row r="16909" spans="8:9" x14ac:dyDescent="0.2">
      <c r="H16909" s="1"/>
      <c r="I16909" s="1"/>
    </row>
    <row r="16910" spans="8:9" x14ac:dyDescent="0.2">
      <c r="H16910" s="1"/>
      <c r="I16910" s="1"/>
    </row>
    <row r="16911" spans="8:9" x14ac:dyDescent="0.2">
      <c r="H16911" s="1"/>
      <c r="I16911" s="1"/>
    </row>
    <row r="16912" spans="8:9" x14ac:dyDescent="0.2">
      <c r="H16912" s="1"/>
      <c r="I16912" s="1"/>
    </row>
    <row r="16913" spans="8:9" x14ac:dyDescent="0.2">
      <c r="H16913" s="1"/>
      <c r="I16913" s="1"/>
    </row>
    <row r="16914" spans="8:9" x14ac:dyDescent="0.2">
      <c r="H16914" s="1"/>
      <c r="I16914" s="1"/>
    </row>
    <row r="16915" spans="8:9" x14ac:dyDescent="0.2">
      <c r="H16915" s="1"/>
      <c r="I16915" s="1"/>
    </row>
    <row r="16916" spans="8:9" x14ac:dyDescent="0.2">
      <c r="H16916" s="1"/>
      <c r="I16916" s="1"/>
    </row>
    <row r="16917" spans="8:9" x14ac:dyDescent="0.2">
      <c r="H16917" s="1"/>
      <c r="I16917" s="1"/>
    </row>
    <row r="16918" spans="8:9" x14ac:dyDescent="0.2">
      <c r="H16918" s="1"/>
      <c r="I16918" s="1"/>
    </row>
    <row r="16919" spans="8:9" x14ac:dyDescent="0.2">
      <c r="H16919" s="1"/>
      <c r="I16919" s="1"/>
    </row>
    <row r="16920" spans="8:9" x14ac:dyDescent="0.2">
      <c r="H16920" s="1"/>
      <c r="I16920" s="1"/>
    </row>
    <row r="16921" spans="8:9" x14ac:dyDescent="0.2">
      <c r="H16921" s="1"/>
      <c r="I16921" s="1"/>
    </row>
    <row r="16922" spans="8:9" x14ac:dyDescent="0.2">
      <c r="H16922" s="1"/>
      <c r="I16922" s="1"/>
    </row>
    <row r="16923" spans="8:9" x14ac:dyDescent="0.2">
      <c r="H16923" s="1"/>
      <c r="I16923" s="1"/>
    </row>
    <row r="16924" spans="8:9" x14ac:dyDescent="0.2">
      <c r="H16924" s="1"/>
      <c r="I16924" s="1"/>
    </row>
    <row r="16925" spans="8:9" x14ac:dyDescent="0.2">
      <c r="H16925" s="1"/>
      <c r="I16925" s="1"/>
    </row>
    <row r="16926" spans="8:9" x14ac:dyDescent="0.2">
      <c r="H16926" s="1"/>
      <c r="I16926" s="1"/>
    </row>
    <row r="16927" spans="8:9" x14ac:dyDescent="0.2">
      <c r="H16927" s="1"/>
      <c r="I16927" s="1"/>
    </row>
    <row r="16928" spans="8:9" x14ac:dyDescent="0.2">
      <c r="H16928" s="1"/>
      <c r="I16928" s="1"/>
    </row>
    <row r="16929" spans="8:9" x14ac:dyDescent="0.2">
      <c r="H16929" s="1"/>
      <c r="I16929" s="1"/>
    </row>
    <row r="16930" spans="8:9" x14ac:dyDescent="0.2">
      <c r="H16930" s="1"/>
      <c r="I16930" s="1"/>
    </row>
    <row r="16931" spans="8:9" x14ac:dyDescent="0.2">
      <c r="H16931" s="1"/>
      <c r="I16931" s="1"/>
    </row>
    <row r="16932" spans="8:9" x14ac:dyDescent="0.2">
      <c r="H16932" s="1"/>
      <c r="I16932" s="1"/>
    </row>
    <row r="16933" spans="8:9" x14ac:dyDescent="0.2">
      <c r="H16933" s="1"/>
      <c r="I16933" s="1"/>
    </row>
    <row r="16934" spans="8:9" x14ac:dyDescent="0.2">
      <c r="H16934" s="1"/>
      <c r="I16934" s="1"/>
    </row>
    <row r="16935" spans="8:9" x14ac:dyDescent="0.2">
      <c r="H16935" s="1"/>
      <c r="I16935" s="1"/>
    </row>
    <row r="16936" spans="8:9" x14ac:dyDescent="0.2">
      <c r="H16936" s="1"/>
      <c r="I16936" s="1"/>
    </row>
    <row r="16937" spans="8:9" x14ac:dyDescent="0.2">
      <c r="H16937" s="1"/>
      <c r="I16937" s="1"/>
    </row>
    <row r="16938" spans="8:9" x14ac:dyDescent="0.2">
      <c r="H16938" s="1"/>
      <c r="I16938" s="1"/>
    </row>
    <row r="16939" spans="8:9" x14ac:dyDescent="0.2">
      <c r="H16939" s="1"/>
      <c r="I16939" s="1"/>
    </row>
    <row r="16940" spans="8:9" x14ac:dyDescent="0.2">
      <c r="H16940" s="1"/>
      <c r="I16940" s="1"/>
    </row>
    <row r="16941" spans="8:9" x14ac:dyDescent="0.2">
      <c r="H16941" s="1"/>
      <c r="I16941" s="1"/>
    </row>
    <row r="16942" spans="8:9" x14ac:dyDescent="0.2">
      <c r="H16942" s="1"/>
      <c r="I16942" s="1"/>
    </row>
    <row r="16943" spans="8:9" x14ac:dyDescent="0.2">
      <c r="H16943" s="1"/>
      <c r="I16943" s="1"/>
    </row>
    <row r="16944" spans="8:9" x14ac:dyDescent="0.2">
      <c r="H16944" s="1"/>
      <c r="I16944" s="1"/>
    </row>
    <row r="16945" spans="8:9" x14ac:dyDescent="0.2">
      <c r="H16945" s="1"/>
      <c r="I16945" s="1"/>
    </row>
    <row r="16946" spans="8:9" x14ac:dyDescent="0.2">
      <c r="H16946" s="1"/>
      <c r="I16946" s="1"/>
    </row>
    <row r="16947" spans="8:9" x14ac:dyDescent="0.2">
      <c r="H16947" s="1"/>
      <c r="I16947" s="1"/>
    </row>
    <row r="16948" spans="8:9" x14ac:dyDescent="0.2">
      <c r="H16948" s="1"/>
      <c r="I16948" s="1"/>
    </row>
    <row r="16949" spans="8:9" x14ac:dyDescent="0.2">
      <c r="H16949" s="1"/>
      <c r="I16949" s="1"/>
    </row>
    <row r="16950" spans="8:9" x14ac:dyDescent="0.2">
      <c r="H16950" s="1"/>
      <c r="I16950" s="1"/>
    </row>
    <row r="16951" spans="8:9" x14ac:dyDescent="0.2">
      <c r="H16951" s="1"/>
      <c r="I16951" s="1"/>
    </row>
    <row r="16952" spans="8:9" x14ac:dyDescent="0.2">
      <c r="H16952" s="1"/>
      <c r="I16952" s="1"/>
    </row>
    <row r="16953" spans="8:9" x14ac:dyDescent="0.2">
      <c r="H16953" s="1"/>
      <c r="I16953" s="1"/>
    </row>
    <row r="16954" spans="8:9" x14ac:dyDescent="0.2">
      <c r="H16954" s="1"/>
      <c r="I16954" s="1"/>
    </row>
    <row r="16955" spans="8:9" x14ac:dyDescent="0.2">
      <c r="H16955" s="1"/>
      <c r="I16955" s="1"/>
    </row>
    <row r="16956" spans="8:9" x14ac:dyDescent="0.2">
      <c r="H16956" s="1"/>
      <c r="I16956" s="1"/>
    </row>
    <row r="16957" spans="8:9" x14ac:dyDescent="0.2">
      <c r="H16957" s="1"/>
      <c r="I16957" s="1"/>
    </row>
    <row r="16958" spans="8:9" x14ac:dyDescent="0.2">
      <c r="H16958" s="1"/>
      <c r="I16958" s="1"/>
    </row>
    <row r="16959" spans="8:9" x14ac:dyDescent="0.2">
      <c r="H16959" s="1"/>
      <c r="I16959" s="1"/>
    </row>
    <row r="16960" spans="8:9" x14ac:dyDescent="0.2">
      <c r="H16960" s="1"/>
      <c r="I16960" s="1"/>
    </row>
    <row r="16961" spans="8:9" x14ac:dyDescent="0.2">
      <c r="H16961" s="1"/>
      <c r="I16961" s="1"/>
    </row>
    <row r="16962" spans="8:9" x14ac:dyDescent="0.2">
      <c r="H16962" s="1"/>
      <c r="I16962" s="1"/>
    </row>
    <row r="16963" spans="8:9" x14ac:dyDescent="0.2">
      <c r="H16963" s="1"/>
      <c r="I16963" s="1"/>
    </row>
    <row r="16964" spans="8:9" x14ac:dyDescent="0.2">
      <c r="H16964" s="1"/>
      <c r="I16964" s="1"/>
    </row>
    <row r="16965" spans="8:9" x14ac:dyDescent="0.2">
      <c r="H16965" s="1"/>
      <c r="I16965" s="1"/>
    </row>
    <row r="16966" spans="8:9" x14ac:dyDescent="0.2">
      <c r="H16966" s="1"/>
      <c r="I16966" s="1"/>
    </row>
    <row r="16967" spans="8:9" x14ac:dyDescent="0.2">
      <c r="H16967" s="1"/>
      <c r="I16967" s="1"/>
    </row>
    <row r="16968" spans="8:9" x14ac:dyDescent="0.2">
      <c r="H16968" s="1"/>
      <c r="I16968" s="1"/>
    </row>
    <row r="16969" spans="8:9" x14ac:dyDescent="0.2">
      <c r="H16969" s="1"/>
      <c r="I16969" s="1"/>
    </row>
    <row r="16970" spans="8:9" x14ac:dyDescent="0.2">
      <c r="H16970" s="1"/>
      <c r="I16970" s="1"/>
    </row>
    <row r="16971" spans="8:9" x14ac:dyDescent="0.2">
      <c r="H16971" s="1"/>
      <c r="I16971" s="1"/>
    </row>
    <row r="16972" spans="8:9" x14ac:dyDescent="0.2">
      <c r="H16972" s="1"/>
      <c r="I16972" s="1"/>
    </row>
    <row r="16973" spans="8:9" x14ac:dyDescent="0.2">
      <c r="H16973" s="1"/>
      <c r="I16973" s="1"/>
    </row>
    <row r="16974" spans="8:9" x14ac:dyDescent="0.2">
      <c r="H16974" s="1"/>
      <c r="I16974" s="1"/>
    </row>
    <row r="16975" spans="8:9" x14ac:dyDescent="0.2">
      <c r="H16975" s="1"/>
      <c r="I16975" s="1"/>
    </row>
    <row r="16976" spans="8:9" x14ac:dyDescent="0.2">
      <c r="H16976" s="1"/>
      <c r="I16976" s="1"/>
    </row>
    <row r="16977" spans="8:9" x14ac:dyDescent="0.2">
      <c r="H16977" s="1"/>
      <c r="I16977" s="1"/>
    </row>
    <row r="16978" spans="8:9" x14ac:dyDescent="0.2">
      <c r="H16978" s="1"/>
      <c r="I16978" s="1"/>
    </row>
    <row r="16979" spans="8:9" x14ac:dyDescent="0.2">
      <c r="H16979" s="1"/>
      <c r="I16979" s="1"/>
    </row>
    <row r="16980" spans="8:9" x14ac:dyDescent="0.2">
      <c r="H16980" s="1"/>
      <c r="I16980" s="1"/>
    </row>
    <row r="16981" spans="8:9" x14ac:dyDescent="0.2">
      <c r="H16981" s="1"/>
      <c r="I16981" s="1"/>
    </row>
    <row r="16982" spans="8:9" x14ac:dyDescent="0.2">
      <c r="H16982" s="1"/>
      <c r="I16982" s="1"/>
    </row>
    <row r="16983" spans="8:9" x14ac:dyDescent="0.2">
      <c r="H16983" s="1"/>
      <c r="I16983" s="1"/>
    </row>
    <row r="16984" spans="8:9" x14ac:dyDescent="0.2">
      <c r="H16984" s="1"/>
      <c r="I16984" s="1"/>
    </row>
    <row r="16985" spans="8:9" x14ac:dyDescent="0.2">
      <c r="H16985" s="1"/>
      <c r="I16985" s="1"/>
    </row>
    <row r="16986" spans="8:9" x14ac:dyDescent="0.2">
      <c r="H16986" s="1"/>
      <c r="I16986" s="1"/>
    </row>
    <row r="16987" spans="8:9" x14ac:dyDescent="0.2">
      <c r="H16987" s="1"/>
      <c r="I16987" s="1"/>
    </row>
    <row r="16988" spans="8:9" x14ac:dyDescent="0.2">
      <c r="H16988" s="1"/>
      <c r="I16988" s="1"/>
    </row>
    <row r="16989" spans="8:9" x14ac:dyDescent="0.2">
      <c r="H16989" s="1"/>
      <c r="I16989" s="1"/>
    </row>
    <row r="16990" spans="8:9" x14ac:dyDescent="0.2">
      <c r="H16990" s="1"/>
      <c r="I16990" s="1"/>
    </row>
    <row r="16991" spans="8:9" x14ac:dyDescent="0.2">
      <c r="H16991" s="1"/>
      <c r="I16991" s="1"/>
    </row>
    <row r="16992" spans="8:9" x14ac:dyDescent="0.2">
      <c r="H16992" s="1"/>
      <c r="I16992" s="1"/>
    </row>
    <row r="16993" spans="8:9" x14ac:dyDescent="0.2">
      <c r="H16993" s="1"/>
      <c r="I16993" s="1"/>
    </row>
    <row r="16994" spans="8:9" x14ac:dyDescent="0.2">
      <c r="H16994" s="1"/>
      <c r="I16994" s="1"/>
    </row>
    <row r="16995" spans="8:9" x14ac:dyDescent="0.2">
      <c r="H16995" s="1"/>
      <c r="I16995" s="1"/>
    </row>
    <row r="16996" spans="8:9" x14ac:dyDescent="0.2">
      <c r="H16996" s="1"/>
      <c r="I16996" s="1"/>
    </row>
    <row r="16997" spans="8:9" x14ac:dyDescent="0.2">
      <c r="H16997" s="1"/>
      <c r="I16997" s="1"/>
    </row>
    <row r="16998" spans="8:9" x14ac:dyDescent="0.2">
      <c r="H16998" s="1"/>
      <c r="I16998" s="1"/>
    </row>
    <row r="16999" spans="8:9" x14ac:dyDescent="0.2">
      <c r="H16999" s="1"/>
      <c r="I16999" s="1"/>
    </row>
    <row r="17000" spans="8:9" x14ac:dyDescent="0.2">
      <c r="H17000" s="1"/>
      <c r="I17000" s="1"/>
    </row>
    <row r="17001" spans="8:9" x14ac:dyDescent="0.2">
      <c r="H17001" s="1"/>
      <c r="I17001" s="1"/>
    </row>
    <row r="17002" spans="8:9" x14ac:dyDescent="0.2">
      <c r="H17002" s="1"/>
      <c r="I17002" s="1"/>
    </row>
    <row r="17003" spans="8:9" x14ac:dyDescent="0.2">
      <c r="H17003" s="1"/>
      <c r="I17003" s="1"/>
    </row>
    <row r="17004" spans="8:9" x14ac:dyDescent="0.2">
      <c r="H17004" s="1"/>
      <c r="I17004" s="1"/>
    </row>
    <row r="17005" spans="8:9" x14ac:dyDescent="0.2">
      <c r="H17005" s="1"/>
      <c r="I17005" s="1"/>
    </row>
    <row r="17006" spans="8:9" x14ac:dyDescent="0.2">
      <c r="H17006" s="1"/>
      <c r="I17006" s="1"/>
    </row>
    <row r="17007" spans="8:9" x14ac:dyDescent="0.2">
      <c r="H17007" s="1"/>
      <c r="I17007" s="1"/>
    </row>
    <row r="17008" spans="8:9" x14ac:dyDescent="0.2">
      <c r="H17008" s="1"/>
      <c r="I17008" s="1"/>
    </row>
    <row r="17009" spans="8:9" x14ac:dyDescent="0.2">
      <c r="H17009" s="1"/>
      <c r="I17009" s="1"/>
    </row>
    <row r="17010" spans="8:9" x14ac:dyDescent="0.2">
      <c r="H17010" s="1"/>
      <c r="I17010" s="1"/>
    </row>
    <row r="17011" spans="8:9" x14ac:dyDescent="0.2">
      <c r="H17011" s="1"/>
      <c r="I17011" s="1"/>
    </row>
    <row r="17012" spans="8:9" x14ac:dyDescent="0.2">
      <c r="H17012" s="1"/>
      <c r="I17012" s="1"/>
    </row>
    <row r="17013" spans="8:9" x14ac:dyDescent="0.2">
      <c r="H17013" s="1"/>
      <c r="I17013" s="1"/>
    </row>
    <row r="17014" spans="8:9" x14ac:dyDescent="0.2">
      <c r="H17014" s="1"/>
      <c r="I17014" s="1"/>
    </row>
    <row r="17015" spans="8:9" x14ac:dyDescent="0.2">
      <c r="H17015" s="1"/>
      <c r="I17015" s="1"/>
    </row>
    <row r="17016" spans="8:9" x14ac:dyDescent="0.2">
      <c r="H17016" s="1"/>
      <c r="I17016" s="1"/>
    </row>
    <row r="17017" spans="8:9" x14ac:dyDescent="0.2">
      <c r="H17017" s="1"/>
      <c r="I17017" s="1"/>
    </row>
    <row r="17018" spans="8:9" x14ac:dyDescent="0.2">
      <c r="H17018" s="1"/>
      <c r="I17018" s="1"/>
    </row>
    <row r="17019" spans="8:9" x14ac:dyDescent="0.2">
      <c r="H17019" s="1"/>
      <c r="I17019" s="1"/>
    </row>
    <row r="17020" spans="8:9" x14ac:dyDescent="0.2">
      <c r="H17020" s="1"/>
      <c r="I17020" s="1"/>
    </row>
    <row r="17021" spans="8:9" x14ac:dyDescent="0.2">
      <c r="H17021" s="1"/>
      <c r="I17021" s="1"/>
    </row>
    <row r="17022" spans="8:9" x14ac:dyDescent="0.2">
      <c r="H17022" s="1"/>
      <c r="I17022" s="1"/>
    </row>
    <row r="17023" spans="8:9" x14ac:dyDescent="0.2">
      <c r="H17023" s="1"/>
      <c r="I17023" s="1"/>
    </row>
    <row r="17024" spans="8:9" x14ac:dyDescent="0.2">
      <c r="H17024" s="1"/>
      <c r="I17024" s="1"/>
    </row>
    <row r="17025" spans="8:9" x14ac:dyDescent="0.2">
      <c r="H17025" s="1"/>
      <c r="I17025" s="1"/>
    </row>
    <row r="17026" spans="8:9" x14ac:dyDescent="0.2">
      <c r="H17026" s="1"/>
      <c r="I17026" s="1"/>
    </row>
    <row r="17027" spans="8:9" x14ac:dyDescent="0.2">
      <c r="H17027" s="1"/>
      <c r="I17027" s="1"/>
    </row>
    <row r="17028" spans="8:9" x14ac:dyDescent="0.2">
      <c r="H17028" s="1"/>
      <c r="I17028" s="1"/>
    </row>
    <row r="17029" spans="8:9" x14ac:dyDescent="0.2">
      <c r="H17029" s="1"/>
      <c r="I17029" s="1"/>
    </row>
    <row r="17030" spans="8:9" x14ac:dyDescent="0.2">
      <c r="H17030" s="1"/>
      <c r="I17030" s="1"/>
    </row>
    <row r="17031" spans="8:9" x14ac:dyDescent="0.2">
      <c r="H17031" s="1"/>
      <c r="I17031" s="1"/>
    </row>
    <row r="17032" spans="8:9" x14ac:dyDescent="0.2">
      <c r="H17032" s="1"/>
      <c r="I17032" s="1"/>
    </row>
    <row r="17033" spans="8:9" x14ac:dyDescent="0.2">
      <c r="H17033" s="1"/>
      <c r="I17033" s="1"/>
    </row>
    <row r="17034" spans="8:9" x14ac:dyDescent="0.2">
      <c r="H17034" s="1"/>
      <c r="I17034" s="1"/>
    </row>
    <row r="17035" spans="8:9" x14ac:dyDescent="0.2">
      <c r="H17035" s="1"/>
      <c r="I17035" s="1"/>
    </row>
    <row r="17036" spans="8:9" x14ac:dyDescent="0.2">
      <c r="H17036" s="1"/>
      <c r="I17036" s="1"/>
    </row>
    <row r="17037" spans="8:9" x14ac:dyDescent="0.2">
      <c r="H17037" s="1"/>
      <c r="I17037" s="1"/>
    </row>
    <row r="17038" spans="8:9" x14ac:dyDescent="0.2">
      <c r="H17038" s="1"/>
      <c r="I17038" s="1"/>
    </row>
    <row r="17039" spans="8:9" x14ac:dyDescent="0.2">
      <c r="H17039" s="1"/>
      <c r="I17039" s="1"/>
    </row>
    <row r="17040" spans="8:9" x14ac:dyDescent="0.2">
      <c r="H17040" s="1"/>
      <c r="I17040" s="1"/>
    </row>
    <row r="17041" spans="8:9" x14ac:dyDescent="0.2">
      <c r="H17041" s="1"/>
      <c r="I17041" s="1"/>
    </row>
    <row r="17042" spans="8:9" x14ac:dyDescent="0.2">
      <c r="H17042" s="1"/>
      <c r="I17042" s="1"/>
    </row>
    <row r="17043" spans="8:9" x14ac:dyDescent="0.2">
      <c r="H17043" s="1"/>
      <c r="I17043" s="1"/>
    </row>
    <row r="17044" spans="8:9" x14ac:dyDescent="0.2">
      <c r="H17044" s="1"/>
      <c r="I17044" s="1"/>
    </row>
    <row r="17045" spans="8:9" x14ac:dyDescent="0.2">
      <c r="H17045" s="1"/>
      <c r="I17045" s="1"/>
    </row>
    <row r="17046" spans="8:9" x14ac:dyDescent="0.2">
      <c r="H17046" s="1"/>
      <c r="I17046" s="1"/>
    </row>
    <row r="17047" spans="8:9" x14ac:dyDescent="0.2">
      <c r="H17047" s="1"/>
      <c r="I17047" s="1"/>
    </row>
    <row r="17048" spans="8:9" x14ac:dyDescent="0.2">
      <c r="H17048" s="1"/>
      <c r="I17048" s="1"/>
    </row>
    <row r="17049" spans="8:9" x14ac:dyDescent="0.2">
      <c r="H17049" s="1"/>
      <c r="I17049" s="1"/>
    </row>
    <row r="17050" spans="8:9" x14ac:dyDescent="0.2">
      <c r="H17050" s="1"/>
      <c r="I17050" s="1"/>
    </row>
    <row r="17051" spans="8:9" x14ac:dyDescent="0.2">
      <c r="H17051" s="1"/>
      <c r="I17051" s="1"/>
    </row>
    <row r="17052" spans="8:9" x14ac:dyDescent="0.2">
      <c r="H17052" s="1"/>
      <c r="I17052" s="1"/>
    </row>
    <row r="17053" spans="8:9" x14ac:dyDescent="0.2">
      <c r="H17053" s="1"/>
      <c r="I17053" s="1"/>
    </row>
    <row r="17054" spans="8:9" x14ac:dyDescent="0.2">
      <c r="H17054" s="1"/>
      <c r="I17054" s="1"/>
    </row>
    <row r="17055" spans="8:9" x14ac:dyDescent="0.2">
      <c r="H17055" s="1"/>
      <c r="I17055" s="1"/>
    </row>
    <row r="17056" spans="8:9" x14ac:dyDescent="0.2">
      <c r="H17056" s="1"/>
      <c r="I17056" s="1"/>
    </row>
    <row r="17057" spans="8:9" x14ac:dyDescent="0.2">
      <c r="H17057" s="1"/>
      <c r="I17057" s="1"/>
    </row>
    <row r="17058" spans="8:9" x14ac:dyDescent="0.2">
      <c r="H17058" s="1"/>
      <c r="I17058" s="1"/>
    </row>
    <row r="17059" spans="8:9" x14ac:dyDescent="0.2">
      <c r="H17059" s="1"/>
      <c r="I17059" s="1"/>
    </row>
    <row r="17060" spans="8:9" x14ac:dyDescent="0.2">
      <c r="H17060" s="1"/>
      <c r="I17060" s="1"/>
    </row>
    <row r="17061" spans="8:9" x14ac:dyDescent="0.2">
      <c r="H17061" s="1"/>
      <c r="I17061" s="1"/>
    </row>
    <row r="17062" spans="8:9" x14ac:dyDescent="0.2">
      <c r="H17062" s="1"/>
      <c r="I17062" s="1"/>
    </row>
    <row r="17063" spans="8:9" x14ac:dyDescent="0.2">
      <c r="H17063" s="1"/>
      <c r="I17063" s="1"/>
    </row>
    <row r="17064" spans="8:9" x14ac:dyDescent="0.2">
      <c r="H17064" s="1"/>
      <c r="I17064" s="1"/>
    </row>
    <row r="17065" spans="8:9" x14ac:dyDescent="0.2">
      <c r="H17065" s="1"/>
      <c r="I17065" s="1"/>
    </row>
    <row r="17066" spans="8:9" x14ac:dyDescent="0.2">
      <c r="H17066" s="1"/>
      <c r="I17066" s="1"/>
    </row>
    <row r="17067" spans="8:9" x14ac:dyDescent="0.2">
      <c r="H17067" s="1"/>
      <c r="I17067" s="1"/>
    </row>
    <row r="17068" spans="8:9" x14ac:dyDescent="0.2">
      <c r="H17068" s="1"/>
      <c r="I17068" s="1"/>
    </row>
    <row r="17069" spans="8:9" x14ac:dyDescent="0.2">
      <c r="H17069" s="1"/>
      <c r="I17069" s="1"/>
    </row>
    <row r="17070" spans="8:9" x14ac:dyDescent="0.2">
      <c r="H17070" s="1"/>
      <c r="I17070" s="1"/>
    </row>
    <row r="17071" spans="8:9" x14ac:dyDescent="0.2">
      <c r="H17071" s="1"/>
      <c r="I17071" s="1"/>
    </row>
    <row r="17072" spans="8:9" x14ac:dyDescent="0.2">
      <c r="H17072" s="1"/>
      <c r="I17072" s="1"/>
    </row>
    <row r="17073" spans="8:9" x14ac:dyDescent="0.2">
      <c r="H17073" s="1"/>
      <c r="I17073" s="1"/>
    </row>
    <row r="17074" spans="8:9" x14ac:dyDescent="0.2">
      <c r="H17074" s="1"/>
      <c r="I17074" s="1"/>
    </row>
    <row r="17075" spans="8:9" x14ac:dyDescent="0.2">
      <c r="H17075" s="1"/>
      <c r="I17075" s="1"/>
    </row>
    <row r="17076" spans="8:9" x14ac:dyDescent="0.2">
      <c r="H17076" s="1"/>
      <c r="I17076" s="1"/>
    </row>
    <row r="17077" spans="8:9" x14ac:dyDescent="0.2">
      <c r="H17077" s="1"/>
      <c r="I17077" s="1"/>
    </row>
    <row r="17078" spans="8:9" x14ac:dyDescent="0.2">
      <c r="H17078" s="1"/>
      <c r="I17078" s="1"/>
    </row>
    <row r="17079" spans="8:9" x14ac:dyDescent="0.2">
      <c r="H17079" s="1"/>
      <c r="I17079" s="1"/>
    </row>
    <row r="17080" spans="8:9" x14ac:dyDescent="0.2">
      <c r="H17080" s="1"/>
      <c r="I17080" s="1"/>
    </row>
    <row r="17081" spans="8:9" x14ac:dyDescent="0.2">
      <c r="H17081" s="1"/>
      <c r="I17081" s="1"/>
    </row>
    <row r="17082" spans="8:9" x14ac:dyDescent="0.2">
      <c r="H17082" s="1"/>
      <c r="I17082" s="1"/>
    </row>
    <row r="17083" spans="8:9" x14ac:dyDescent="0.2">
      <c r="H17083" s="1"/>
      <c r="I17083" s="1"/>
    </row>
    <row r="17084" spans="8:9" x14ac:dyDescent="0.2">
      <c r="H17084" s="1"/>
      <c r="I17084" s="1"/>
    </row>
    <row r="17085" spans="8:9" x14ac:dyDescent="0.2">
      <c r="H17085" s="1"/>
      <c r="I17085" s="1"/>
    </row>
    <row r="17086" spans="8:9" x14ac:dyDescent="0.2">
      <c r="H17086" s="1"/>
      <c r="I17086" s="1"/>
    </row>
    <row r="17087" spans="8:9" x14ac:dyDescent="0.2">
      <c r="H17087" s="1"/>
      <c r="I17087" s="1"/>
    </row>
    <row r="17088" spans="8:9" x14ac:dyDescent="0.2">
      <c r="H17088" s="1"/>
      <c r="I17088" s="1"/>
    </row>
    <row r="17089" spans="8:9" x14ac:dyDescent="0.2">
      <c r="H17089" s="1"/>
      <c r="I17089" s="1"/>
    </row>
    <row r="17090" spans="8:9" x14ac:dyDescent="0.2">
      <c r="H17090" s="1"/>
      <c r="I17090" s="1"/>
    </row>
    <row r="17091" spans="8:9" x14ac:dyDescent="0.2">
      <c r="H17091" s="1"/>
      <c r="I17091" s="1"/>
    </row>
    <row r="17092" spans="8:9" x14ac:dyDescent="0.2">
      <c r="H17092" s="1"/>
      <c r="I17092" s="1"/>
    </row>
    <row r="17093" spans="8:9" x14ac:dyDescent="0.2">
      <c r="H17093" s="1"/>
      <c r="I17093" s="1"/>
    </row>
    <row r="17094" spans="8:9" x14ac:dyDescent="0.2">
      <c r="H17094" s="1"/>
      <c r="I17094" s="1"/>
    </row>
    <row r="17095" spans="8:9" x14ac:dyDescent="0.2">
      <c r="H17095" s="1"/>
      <c r="I17095" s="1"/>
    </row>
    <row r="17096" spans="8:9" x14ac:dyDescent="0.2">
      <c r="H17096" s="1"/>
      <c r="I17096" s="1"/>
    </row>
    <row r="17097" spans="8:9" x14ac:dyDescent="0.2">
      <c r="H17097" s="1"/>
      <c r="I17097" s="1"/>
    </row>
    <row r="17098" spans="8:9" x14ac:dyDescent="0.2">
      <c r="H17098" s="1"/>
      <c r="I17098" s="1"/>
    </row>
    <row r="17099" spans="8:9" x14ac:dyDescent="0.2">
      <c r="H17099" s="1"/>
      <c r="I17099" s="1"/>
    </row>
    <row r="17100" spans="8:9" x14ac:dyDescent="0.2">
      <c r="H17100" s="1"/>
      <c r="I17100" s="1"/>
    </row>
    <row r="17101" spans="8:9" x14ac:dyDescent="0.2">
      <c r="H17101" s="1"/>
      <c r="I17101" s="1"/>
    </row>
    <row r="17102" spans="8:9" x14ac:dyDescent="0.2">
      <c r="H17102" s="1"/>
      <c r="I17102" s="1"/>
    </row>
    <row r="17103" spans="8:9" x14ac:dyDescent="0.2">
      <c r="H17103" s="1"/>
      <c r="I17103" s="1"/>
    </row>
    <row r="17104" spans="8:9" x14ac:dyDescent="0.2">
      <c r="H17104" s="1"/>
      <c r="I17104" s="1"/>
    </row>
    <row r="17105" spans="8:9" x14ac:dyDescent="0.2">
      <c r="H17105" s="1"/>
      <c r="I17105" s="1"/>
    </row>
    <row r="17106" spans="8:9" x14ac:dyDescent="0.2">
      <c r="H17106" s="1"/>
      <c r="I17106" s="1"/>
    </row>
    <row r="17107" spans="8:9" x14ac:dyDescent="0.2">
      <c r="H17107" s="1"/>
      <c r="I17107" s="1"/>
    </row>
    <row r="17108" spans="8:9" x14ac:dyDescent="0.2">
      <c r="H17108" s="1"/>
      <c r="I17108" s="1"/>
    </row>
    <row r="17109" spans="8:9" x14ac:dyDescent="0.2">
      <c r="H17109" s="1"/>
      <c r="I17109" s="1"/>
    </row>
    <row r="17110" spans="8:9" x14ac:dyDescent="0.2">
      <c r="H17110" s="1"/>
      <c r="I17110" s="1"/>
    </row>
    <row r="17111" spans="8:9" x14ac:dyDescent="0.2">
      <c r="H17111" s="1"/>
      <c r="I17111" s="1"/>
    </row>
    <row r="17112" spans="8:9" x14ac:dyDescent="0.2">
      <c r="H17112" s="1"/>
      <c r="I17112" s="1"/>
    </row>
    <row r="17113" spans="8:9" x14ac:dyDescent="0.2">
      <c r="H17113" s="1"/>
      <c r="I17113" s="1"/>
    </row>
    <row r="17114" spans="8:9" x14ac:dyDescent="0.2">
      <c r="H17114" s="1"/>
      <c r="I17114" s="1"/>
    </row>
    <row r="17115" spans="8:9" x14ac:dyDescent="0.2">
      <c r="H17115" s="1"/>
      <c r="I17115" s="1"/>
    </row>
    <row r="17116" spans="8:9" x14ac:dyDescent="0.2">
      <c r="H17116" s="1"/>
      <c r="I17116" s="1"/>
    </row>
    <row r="17117" spans="8:9" x14ac:dyDescent="0.2">
      <c r="H17117" s="1"/>
      <c r="I17117" s="1"/>
    </row>
    <row r="17118" spans="8:9" x14ac:dyDescent="0.2">
      <c r="H17118" s="1"/>
      <c r="I17118" s="1"/>
    </row>
    <row r="17119" spans="8:9" x14ac:dyDescent="0.2">
      <c r="H17119" s="1"/>
      <c r="I17119" s="1"/>
    </row>
    <row r="17120" spans="8:9" x14ac:dyDescent="0.2">
      <c r="H17120" s="1"/>
      <c r="I17120" s="1"/>
    </row>
    <row r="17121" spans="8:9" x14ac:dyDescent="0.2">
      <c r="H17121" s="1"/>
      <c r="I17121" s="1"/>
    </row>
    <row r="17122" spans="8:9" x14ac:dyDescent="0.2">
      <c r="H17122" s="1"/>
      <c r="I17122" s="1"/>
    </row>
    <row r="17123" spans="8:9" x14ac:dyDescent="0.2">
      <c r="H17123" s="1"/>
      <c r="I17123" s="1"/>
    </row>
    <row r="17124" spans="8:9" x14ac:dyDescent="0.2">
      <c r="H17124" s="1"/>
      <c r="I17124" s="1"/>
    </row>
    <row r="17125" spans="8:9" x14ac:dyDescent="0.2">
      <c r="H17125" s="1"/>
      <c r="I17125" s="1"/>
    </row>
    <row r="17126" spans="8:9" x14ac:dyDescent="0.2">
      <c r="H17126" s="1"/>
      <c r="I17126" s="1"/>
    </row>
    <row r="17127" spans="8:9" x14ac:dyDescent="0.2">
      <c r="H17127" s="1"/>
      <c r="I17127" s="1"/>
    </row>
    <row r="17128" spans="8:9" x14ac:dyDescent="0.2">
      <c r="H17128" s="1"/>
      <c r="I17128" s="1"/>
    </row>
    <row r="17129" spans="8:9" x14ac:dyDescent="0.2">
      <c r="H17129" s="1"/>
      <c r="I17129" s="1"/>
    </row>
    <row r="17130" spans="8:9" x14ac:dyDescent="0.2">
      <c r="H17130" s="1"/>
      <c r="I17130" s="1"/>
    </row>
    <row r="17131" spans="8:9" x14ac:dyDescent="0.2">
      <c r="H17131" s="1"/>
      <c r="I17131" s="1"/>
    </row>
    <row r="17132" spans="8:9" x14ac:dyDescent="0.2">
      <c r="H17132" s="1"/>
      <c r="I17132" s="1"/>
    </row>
    <row r="17133" spans="8:9" x14ac:dyDescent="0.2">
      <c r="H17133" s="1"/>
      <c r="I17133" s="1"/>
    </row>
    <row r="17134" spans="8:9" x14ac:dyDescent="0.2">
      <c r="H17134" s="1"/>
      <c r="I17134" s="1"/>
    </row>
    <row r="17135" spans="8:9" x14ac:dyDescent="0.2">
      <c r="H17135" s="1"/>
      <c r="I17135" s="1"/>
    </row>
    <row r="17136" spans="8:9" x14ac:dyDescent="0.2">
      <c r="H17136" s="1"/>
      <c r="I17136" s="1"/>
    </row>
    <row r="17137" spans="8:9" x14ac:dyDescent="0.2">
      <c r="H17137" s="1"/>
      <c r="I17137" s="1"/>
    </row>
    <row r="17138" spans="8:9" x14ac:dyDescent="0.2">
      <c r="H17138" s="1"/>
      <c r="I17138" s="1"/>
    </row>
    <row r="17139" spans="8:9" x14ac:dyDescent="0.2">
      <c r="H17139" s="1"/>
      <c r="I17139" s="1"/>
    </row>
    <row r="17140" spans="8:9" x14ac:dyDescent="0.2">
      <c r="H17140" s="1"/>
      <c r="I17140" s="1"/>
    </row>
    <row r="17141" spans="8:9" x14ac:dyDescent="0.2">
      <c r="H17141" s="1"/>
      <c r="I17141" s="1"/>
    </row>
    <row r="17142" spans="8:9" x14ac:dyDescent="0.2">
      <c r="H17142" s="1"/>
      <c r="I17142" s="1"/>
    </row>
    <row r="17143" spans="8:9" x14ac:dyDescent="0.2">
      <c r="H17143" s="1"/>
      <c r="I17143" s="1"/>
    </row>
    <row r="17144" spans="8:9" x14ac:dyDescent="0.2">
      <c r="H17144" s="1"/>
      <c r="I17144" s="1"/>
    </row>
    <row r="17145" spans="8:9" x14ac:dyDescent="0.2">
      <c r="H17145" s="1"/>
      <c r="I17145" s="1"/>
    </row>
    <row r="17146" spans="8:9" x14ac:dyDescent="0.2">
      <c r="H17146" s="1"/>
      <c r="I17146" s="1"/>
    </row>
    <row r="17147" spans="8:9" x14ac:dyDescent="0.2">
      <c r="H17147" s="1"/>
      <c r="I17147" s="1"/>
    </row>
    <row r="17148" spans="8:9" x14ac:dyDescent="0.2">
      <c r="H17148" s="1"/>
      <c r="I17148" s="1"/>
    </row>
    <row r="17149" spans="8:9" x14ac:dyDescent="0.2">
      <c r="H17149" s="1"/>
      <c r="I17149" s="1"/>
    </row>
    <row r="17150" spans="8:9" x14ac:dyDescent="0.2">
      <c r="H17150" s="1"/>
      <c r="I17150" s="1"/>
    </row>
    <row r="17151" spans="8:9" x14ac:dyDescent="0.2">
      <c r="H17151" s="1"/>
      <c r="I17151" s="1"/>
    </row>
    <row r="17152" spans="8:9" x14ac:dyDescent="0.2">
      <c r="H17152" s="1"/>
      <c r="I17152" s="1"/>
    </row>
    <row r="17153" spans="8:9" x14ac:dyDescent="0.2">
      <c r="H17153" s="1"/>
      <c r="I17153" s="1"/>
    </row>
    <row r="17154" spans="8:9" x14ac:dyDescent="0.2">
      <c r="H17154" s="1"/>
      <c r="I17154" s="1"/>
    </row>
    <row r="17155" spans="8:9" x14ac:dyDescent="0.2">
      <c r="H17155" s="1"/>
      <c r="I17155" s="1"/>
    </row>
    <row r="17156" spans="8:9" x14ac:dyDescent="0.2">
      <c r="H17156" s="1"/>
      <c r="I17156" s="1"/>
    </row>
    <row r="17157" spans="8:9" x14ac:dyDescent="0.2">
      <c r="H17157" s="1"/>
      <c r="I17157" s="1"/>
    </row>
    <row r="17158" spans="8:9" x14ac:dyDescent="0.2">
      <c r="H17158" s="1"/>
      <c r="I17158" s="1"/>
    </row>
    <row r="17159" spans="8:9" x14ac:dyDescent="0.2">
      <c r="H17159" s="1"/>
      <c r="I17159" s="1"/>
    </row>
    <row r="17160" spans="8:9" x14ac:dyDescent="0.2">
      <c r="H17160" s="1"/>
      <c r="I17160" s="1"/>
    </row>
    <row r="17161" spans="8:9" x14ac:dyDescent="0.2">
      <c r="H17161" s="1"/>
      <c r="I17161" s="1"/>
    </row>
    <row r="17162" spans="8:9" x14ac:dyDescent="0.2">
      <c r="H17162" s="1"/>
      <c r="I17162" s="1"/>
    </row>
    <row r="17163" spans="8:9" x14ac:dyDescent="0.2">
      <c r="H17163" s="1"/>
      <c r="I17163" s="1"/>
    </row>
    <row r="17164" spans="8:9" x14ac:dyDescent="0.2">
      <c r="H17164" s="1"/>
      <c r="I17164" s="1"/>
    </row>
    <row r="17165" spans="8:9" x14ac:dyDescent="0.2">
      <c r="H17165" s="1"/>
      <c r="I17165" s="1"/>
    </row>
    <row r="17166" spans="8:9" x14ac:dyDescent="0.2">
      <c r="H17166" s="1"/>
      <c r="I17166" s="1"/>
    </row>
    <row r="17167" spans="8:9" x14ac:dyDescent="0.2">
      <c r="H17167" s="1"/>
      <c r="I17167" s="1"/>
    </row>
    <row r="17168" spans="8:9" x14ac:dyDescent="0.2">
      <c r="H17168" s="1"/>
      <c r="I17168" s="1"/>
    </row>
    <row r="17169" spans="8:9" x14ac:dyDescent="0.2">
      <c r="H17169" s="1"/>
      <c r="I17169" s="1"/>
    </row>
    <row r="17170" spans="8:9" x14ac:dyDescent="0.2">
      <c r="H17170" s="1"/>
      <c r="I17170" s="1"/>
    </row>
    <row r="17171" spans="8:9" x14ac:dyDescent="0.2">
      <c r="H17171" s="1"/>
      <c r="I17171" s="1"/>
    </row>
    <row r="17172" spans="8:9" x14ac:dyDescent="0.2">
      <c r="H17172" s="1"/>
      <c r="I17172" s="1"/>
    </row>
    <row r="17173" spans="8:9" x14ac:dyDescent="0.2">
      <c r="H17173" s="1"/>
      <c r="I17173" s="1"/>
    </row>
    <row r="17174" spans="8:9" x14ac:dyDescent="0.2">
      <c r="H17174" s="1"/>
      <c r="I17174" s="1"/>
    </row>
    <row r="17175" spans="8:9" x14ac:dyDescent="0.2">
      <c r="H17175" s="1"/>
      <c r="I17175" s="1"/>
    </row>
    <row r="17176" spans="8:9" x14ac:dyDescent="0.2">
      <c r="H17176" s="1"/>
      <c r="I17176" s="1"/>
    </row>
    <row r="17177" spans="8:9" x14ac:dyDescent="0.2">
      <c r="H17177" s="1"/>
      <c r="I17177" s="1"/>
    </row>
    <row r="17178" spans="8:9" x14ac:dyDescent="0.2">
      <c r="H17178" s="1"/>
      <c r="I17178" s="1"/>
    </row>
    <row r="17179" spans="8:9" x14ac:dyDescent="0.2">
      <c r="H17179" s="1"/>
      <c r="I17179" s="1"/>
    </row>
    <row r="17180" spans="8:9" x14ac:dyDescent="0.2">
      <c r="H17180" s="1"/>
      <c r="I17180" s="1"/>
    </row>
    <row r="17181" spans="8:9" x14ac:dyDescent="0.2">
      <c r="H17181" s="1"/>
      <c r="I17181" s="1"/>
    </row>
    <row r="17182" spans="8:9" x14ac:dyDescent="0.2">
      <c r="H17182" s="1"/>
      <c r="I17182" s="1"/>
    </row>
    <row r="17183" spans="8:9" x14ac:dyDescent="0.2">
      <c r="H17183" s="1"/>
      <c r="I17183" s="1"/>
    </row>
    <row r="17184" spans="8:9" x14ac:dyDescent="0.2">
      <c r="H17184" s="1"/>
      <c r="I17184" s="1"/>
    </row>
    <row r="17185" spans="8:9" x14ac:dyDescent="0.2">
      <c r="H17185" s="1"/>
      <c r="I17185" s="1"/>
    </row>
    <row r="17186" spans="8:9" x14ac:dyDescent="0.2">
      <c r="H17186" s="1"/>
      <c r="I17186" s="1"/>
    </row>
    <row r="17187" spans="8:9" x14ac:dyDescent="0.2">
      <c r="H17187" s="1"/>
      <c r="I17187" s="1"/>
    </row>
    <row r="17188" spans="8:9" x14ac:dyDescent="0.2">
      <c r="H17188" s="1"/>
      <c r="I17188" s="1"/>
    </row>
    <row r="17189" spans="8:9" x14ac:dyDescent="0.2">
      <c r="H17189" s="1"/>
      <c r="I17189" s="1"/>
    </row>
    <row r="17190" spans="8:9" x14ac:dyDescent="0.2">
      <c r="H17190" s="1"/>
      <c r="I17190" s="1"/>
    </row>
    <row r="17191" spans="8:9" x14ac:dyDescent="0.2">
      <c r="H17191" s="1"/>
      <c r="I17191" s="1"/>
    </row>
    <row r="17192" spans="8:9" x14ac:dyDescent="0.2">
      <c r="H17192" s="1"/>
      <c r="I17192" s="1"/>
    </row>
    <row r="17193" spans="8:9" x14ac:dyDescent="0.2">
      <c r="H17193" s="1"/>
      <c r="I17193" s="1"/>
    </row>
    <row r="17194" spans="8:9" x14ac:dyDescent="0.2">
      <c r="H17194" s="1"/>
      <c r="I17194" s="1"/>
    </row>
    <row r="17195" spans="8:9" x14ac:dyDescent="0.2">
      <c r="H17195" s="1"/>
      <c r="I17195" s="1"/>
    </row>
    <row r="17196" spans="8:9" x14ac:dyDescent="0.2">
      <c r="H17196" s="1"/>
      <c r="I17196" s="1"/>
    </row>
    <row r="17197" spans="8:9" x14ac:dyDescent="0.2">
      <c r="H17197" s="1"/>
      <c r="I17197" s="1"/>
    </row>
    <row r="17198" spans="8:9" x14ac:dyDescent="0.2">
      <c r="H17198" s="1"/>
      <c r="I17198" s="1"/>
    </row>
    <row r="17199" spans="8:9" x14ac:dyDescent="0.2">
      <c r="H17199" s="1"/>
      <c r="I17199" s="1"/>
    </row>
    <row r="17200" spans="8:9" x14ac:dyDescent="0.2">
      <c r="H17200" s="1"/>
      <c r="I17200" s="1"/>
    </row>
    <row r="17201" spans="8:9" x14ac:dyDescent="0.2">
      <c r="H17201" s="1"/>
      <c r="I17201" s="1"/>
    </row>
    <row r="17202" spans="8:9" x14ac:dyDescent="0.2">
      <c r="H17202" s="1"/>
      <c r="I17202" s="1"/>
    </row>
    <row r="17203" spans="8:9" x14ac:dyDescent="0.2">
      <c r="H17203" s="1"/>
      <c r="I17203" s="1"/>
    </row>
    <row r="17204" spans="8:9" x14ac:dyDescent="0.2">
      <c r="H17204" s="1"/>
      <c r="I17204" s="1"/>
    </row>
    <row r="17205" spans="8:9" x14ac:dyDescent="0.2">
      <c r="H17205" s="1"/>
      <c r="I17205" s="1"/>
    </row>
    <row r="17206" spans="8:9" x14ac:dyDescent="0.2">
      <c r="H17206" s="1"/>
      <c r="I17206" s="1"/>
    </row>
    <row r="17207" spans="8:9" x14ac:dyDescent="0.2">
      <c r="H17207" s="1"/>
      <c r="I17207" s="1"/>
    </row>
    <row r="17208" spans="8:9" x14ac:dyDescent="0.2">
      <c r="H17208" s="1"/>
      <c r="I17208" s="1"/>
    </row>
    <row r="17209" spans="8:9" x14ac:dyDescent="0.2">
      <c r="H17209" s="1"/>
      <c r="I17209" s="1"/>
    </row>
    <row r="17210" spans="8:9" x14ac:dyDescent="0.2">
      <c r="H17210" s="1"/>
      <c r="I17210" s="1"/>
    </row>
    <row r="17211" spans="8:9" x14ac:dyDescent="0.2">
      <c r="H17211" s="1"/>
      <c r="I17211" s="1"/>
    </row>
    <row r="17212" spans="8:9" x14ac:dyDescent="0.2">
      <c r="H17212" s="1"/>
      <c r="I17212" s="1"/>
    </row>
    <row r="17213" spans="8:9" x14ac:dyDescent="0.2">
      <c r="H17213" s="1"/>
      <c r="I17213" s="1"/>
    </row>
    <row r="17214" spans="8:9" x14ac:dyDescent="0.2">
      <c r="H17214" s="1"/>
      <c r="I17214" s="1"/>
    </row>
    <row r="17215" spans="8:9" x14ac:dyDescent="0.2">
      <c r="H17215" s="1"/>
      <c r="I17215" s="1"/>
    </row>
    <row r="17216" spans="8:9" x14ac:dyDescent="0.2">
      <c r="H17216" s="1"/>
      <c r="I17216" s="1"/>
    </row>
    <row r="17217" spans="8:9" x14ac:dyDescent="0.2">
      <c r="H17217" s="1"/>
      <c r="I17217" s="1"/>
    </row>
    <row r="17218" spans="8:9" x14ac:dyDescent="0.2">
      <c r="H17218" s="1"/>
      <c r="I17218" s="1"/>
    </row>
    <row r="17219" spans="8:9" x14ac:dyDescent="0.2">
      <c r="H17219" s="1"/>
      <c r="I17219" s="1"/>
    </row>
    <row r="17220" spans="8:9" x14ac:dyDescent="0.2">
      <c r="H17220" s="1"/>
      <c r="I17220" s="1"/>
    </row>
    <row r="17221" spans="8:9" x14ac:dyDescent="0.2">
      <c r="H17221" s="1"/>
      <c r="I17221" s="1"/>
    </row>
    <row r="17222" spans="8:9" x14ac:dyDescent="0.2">
      <c r="H17222" s="1"/>
      <c r="I17222" s="1"/>
    </row>
    <row r="17223" spans="8:9" x14ac:dyDescent="0.2">
      <c r="H17223" s="1"/>
      <c r="I17223" s="1"/>
    </row>
    <row r="17224" spans="8:9" x14ac:dyDescent="0.2">
      <c r="H17224" s="1"/>
      <c r="I17224" s="1"/>
    </row>
    <row r="17225" spans="8:9" x14ac:dyDescent="0.2">
      <c r="H17225" s="1"/>
      <c r="I17225" s="1"/>
    </row>
    <row r="17226" spans="8:9" x14ac:dyDescent="0.2">
      <c r="H17226" s="1"/>
      <c r="I17226" s="1"/>
    </row>
    <row r="17227" spans="8:9" x14ac:dyDescent="0.2">
      <c r="H17227" s="1"/>
      <c r="I17227" s="1"/>
    </row>
    <row r="17228" spans="8:9" x14ac:dyDescent="0.2">
      <c r="H17228" s="1"/>
      <c r="I17228" s="1"/>
    </row>
    <row r="17229" spans="8:9" x14ac:dyDescent="0.2">
      <c r="H17229" s="1"/>
      <c r="I17229" s="1"/>
    </row>
    <row r="17230" spans="8:9" x14ac:dyDescent="0.2">
      <c r="H17230" s="1"/>
      <c r="I17230" s="1"/>
    </row>
    <row r="17231" spans="8:9" x14ac:dyDescent="0.2">
      <c r="H17231" s="1"/>
      <c r="I17231" s="1"/>
    </row>
    <row r="17232" spans="8:9" x14ac:dyDescent="0.2">
      <c r="H17232" s="1"/>
      <c r="I17232" s="1"/>
    </row>
    <row r="17233" spans="8:9" x14ac:dyDescent="0.2">
      <c r="H17233" s="1"/>
      <c r="I17233" s="1"/>
    </row>
    <row r="17234" spans="8:9" x14ac:dyDescent="0.2">
      <c r="H17234" s="1"/>
      <c r="I17234" s="1"/>
    </row>
    <row r="17235" spans="8:9" x14ac:dyDescent="0.2">
      <c r="H17235" s="1"/>
      <c r="I17235" s="1"/>
    </row>
    <row r="17236" spans="8:9" x14ac:dyDescent="0.2">
      <c r="H17236" s="1"/>
      <c r="I17236" s="1"/>
    </row>
    <row r="17237" spans="8:9" x14ac:dyDescent="0.2">
      <c r="H17237" s="1"/>
      <c r="I17237" s="1"/>
    </row>
    <row r="17238" spans="8:9" x14ac:dyDescent="0.2">
      <c r="H17238" s="1"/>
      <c r="I17238" s="1"/>
    </row>
    <row r="17239" spans="8:9" x14ac:dyDescent="0.2">
      <c r="H17239" s="1"/>
      <c r="I17239" s="1"/>
    </row>
    <row r="17240" spans="8:9" x14ac:dyDescent="0.2">
      <c r="H17240" s="1"/>
      <c r="I17240" s="1"/>
    </row>
    <row r="17241" spans="8:9" x14ac:dyDescent="0.2">
      <c r="H17241" s="1"/>
      <c r="I17241" s="1"/>
    </row>
    <row r="17242" spans="8:9" x14ac:dyDescent="0.2">
      <c r="H17242" s="1"/>
      <c r="I17242" s="1"/>
    </row>
    <row r="17243" spans="8:9" x14ac:dyDescent="0.2">
      <c r="H17243" s="1"/>
      <c r="I17243" s="1"/>
    </row>
    <row r="17244" spans="8:9" x14ac:dyDescent="0.2">
      <c r="H17244" s="1"/>
      <c r="I17244" s="1"/>
    </row>
    <row r="17245" spans="8:9" x14ac:dyDescent="0.2">
      <c r="H17245" s="1"/>
      <c r="I17245" s="1"/>
    </row>
    <row r="17246" spans="8:9" x14ac:dyDescent="0.2">
      <c r="H17246" s="1"/>
      <c r="I17246" s="1"/>
    </row>
    <row r="17247" spans="8:9" x14ac:dyDescent="0.2">
      <c r="H17247" s="1"/>
      <c r="I17247" s="1"/>
    </row>
    <row r="17248" spans="8:9" x14ac:dyDescent="0.2">
      <c r="H17248" s="1"/>
      <c r="I17248" s="1"/>
    </row>
    <row r="17249" spans="8:9" x14ac:dyDescent="0.2">
      <c r="H17249" s="1"/>
      <c r="I17249" s="1"/>
    </row>
    <row r="17250" spans="8:9" x14ac:dyDescent="0.2">
      <c r="H17250" s="1"/>
      <c r="I17250" s="1"/>
    </row>
    <row r="17251" spans="8:9" x14ac:dyDescent="0.2">
      <c r="H17251" s="1"/>
      <c r="I17251" s="1"/>
    </row>
    <row r="17252" spans="8:9" x14ac:dyDescent="0.2">
      <c r="H17252" s="1"/>
      <c r="I17252" s="1"/>
    </row>
    <row r="17253" spans="8:9" x14ac:dyDescent="0.2">
      <c r="H17253" s="1"/>
      <c r="I17253" s="1"/>
    </row>
    <row r="17254" spans="8:9" x14ac:dyDescent="0.2">
      <c r="H17254" s="1"/>
      <c r="I17254" s="1"/>
    </row>
    <row r="17255" spans="8:9" x14ac:dyDescent="0.2">
      <c r="H17255" s="1"/>
      <c r="I17255" s="1"/>
    </row>
    <row r="17256" spans="8:9" x14ac:dyDescent="0.2">
      <c r="H17256" s="1"/>
      <c r="I17256" s="1"/>
    </row>
    <row r="17257" spans="8:9" x14ac:dyDescent="0.2">
      <c r="H17257" s="1"/>
      <c r="I17257" s="1"/>
    </row>
    <row r="17258" spans="8:9" x14ac:dyDescent="0.2">
      <c r="H17258" s="1"/>
      <c r="I17258" s="1"/>
    </row>
    <row r="17259" spans="8:9" x14ac:dyDescent="0.2">
      <c r="H17259" s="1"/>
      <c r="I17259" s="1"/>
    </row>
    <row r="17260" spans="8:9" x14ac:dyDescent="0.2">
      <c r="H17260" s="1"/>
      <c r="I17260" s="1"/>
    </row>
    <row r="17261" spans="8:9" x14ac:dyDescent="0.2">
      <c r="H17261" s="1"/>
      <c r="I17261" s="1"/>
    </row>
    <row r="17262" spans="8:9" x14ac:dyDescent="0.2">
      <c r="H17262" s="1"/>
      <c r="I17262" s="1"/>
    </row>
    <row r="17263" spans="8:9" x14ac:dyDescent="0.2">
      <c r="H17263" s="1"/>
      <c r="I17263" s="1"/>
    </row>
    <row r="17264" spans="8:9" x14ac:dyDescent="0.2">
      <c r="H17264" s="1"/>
      <c r="I17264" s="1"/>
    </row>
    <row r="17265" spans="8:9" x14ac:dyDescent="0.2">
      <c r="H17265" s="1"/>
      <c r="I17265" s="1"/>
    </row>
    <row r="17266" spans="8:9" x14ac:dyDescent="0.2">
      <c r="H17266" s="1"/>
      <c r="I17266" s="1"/>
    </row>
    <row r="17267" spans="8:9" x14ac:dyDescent="0.2">
      <c r="H17267" s="1"/>
      <c r="I17267" s="1"/>
    </row>
    <row r="17268" spans="8:9" x14ac:dyDescent="0.2">
      <c r="H17268" s="1"/>
      <c r="I17268" s="1"/>
    </row>
    <row r="17269" spans="8:9" x14ac:dyDescent="0.2">
      <c r="H17269" s="1"/>
      <c r="I17269" s="1"/>
    </row>
    <row r="17270" spans="8:9" x14ac:dyDescent="0.2">
      <c r="H17270" s="1"/>
      <c r="I17270" s="1"/>
    </row>
    <row r="17271" spans="8:9" x14ac:dyDescent="0.2">
      <c r="H17271" s="1"/>
      <c r="I17271" s="1"/>
    </row>
    <row r="17272" spans="8:9" x14ac:dyDescent="0.2">
      <c r="H17272" s="1"/>
      <c r="I17272" s="1"/>
    </row>
    <row r="17273" spans="8:9" x14ac:dyDescent="0.2">
      <c r="H17273" s="1"/>
      <c r="I17273" s="1"/>
    </row>
    <row r="17274" spans="8:9" x14ac:dyDescent="0.2">
      <c r="H17274" s="1"/>
      <c r="I17274" s="1"/>
    </row>
    <row r="17275" spans="8:9" x14ac:dyDescent="0.2">
      <c r="H17275" s="1"/>
      <c r="I17275" s="1"/>
    </row>
    <row r="17276" spans="8:9" x14ac:dyDescent="0.2">
      <c r="H17276" s="1"/>
      <c r="I17276" s="1"/>
    </row>
    <row r="17277" spans="8:9" x14ac:dyDescent="0.2">
      <c r="H17277" s="1"/>
      <c r="I17277" s="1"/>
    </row>
    <row r="17278" spans="8:9" x14ac:dyDescent="0.2">
      <c r="H17278" s="1"/>
      <c r="I17278" s="1"/>
    </row>
    <row r="17279" spans="8:9" x14ac:dyDescent="0.2">
      <c r="H17279" s="1"/>
      <c r="I17279" s="1"/>
    </row>
    <row r="17280" spans="8:9" x14ac:dyDescent="0.2">
      <c r="H17280" s="1"/>
      <c r="I17280" s="1"/>
    </row>
    <row r="17281" spans="8:9" x14ac:dyDescent="0.2">
      <c r="H17281" s="1"/>
      <c r="I17281" s="1"/>
    </row>
    <row r="17282" spans="8:9" x14ac:dyDescent="0.2">
      <c r="H17282" s="1"/>
      <c r="I17282" s="1"/>
    </row>
    <row r="17283" spans="8:9" x14ac:dyDescent="0.2">
      <c r="H17283" s="1"/>
      <c r="I17283" s="1"/>
    </row>
    <row r="17284" spans="8:9" x14ac:dyDescent="0.2">
      <c r="H17284" s="1"/>
      <c r="I17284" s="1"/>
    </row>
    <row r="17285" spans="8:9" x14ac:dyDescent="0.2">
      <c r="H17285" s="1"/>
      <c r="I17285" s="1"/>
    </row>
    <row r="17286" spans="8:9" x14ac:dyDescent="0.2">
      <c r="H17286" s="1"/>
      <c r="I17286" s="1"/>
    </row>
    <row r="17287" spans="8:9" x14ac:dyDescent="0.2">
      <c r="H17287" s="1"/>
      <c r="I17287" s="1"/>
    </row>
    <row r="17288" spans="8:9" x14ac:dyDescent="0.2">
      <c r="H17288" s="1"/>
      <c r="I17288" s="1"/>
    </row>
    <row r="17289" spans="8:9" x14ac:dyDescent="0.2">
      <c r="H17289" s="1"/>
      <c r="I17289" s="1"/>
    </row>
    <row r="17290" spans="8:9" x14ac:dyDescent="0.2">
      <c r="H17290" s="1"/>
      <c r="I17290" s="1"/>
    </row>
    <row r="17291" spans="8:9" x14ac:dyDescent="0.2">
      <c r="H17291" s="1"/>
      <c r="I17291" s="1"/>
    </row>
    <row r="17292" spans="8:9" x14ac:dyDescent="0.2">
      <c r="H17292" s="1"/>
      <c r="I17292" s="1"/>
    </row>
    <row r="17293" spans="8:9" x14ac:dyDescent="0.2">
      <c r="H17293" s="1"/>
      <c r="I17293" s="1"/>
    </row>
    <row r="17294" spans="8:9" x14ac:dyDescent="0.2">
      <c r="H17294" s="1"/>
      <c r="I17294" s="1"/>
    </row>
    <row r="17295" spans="8:9" x14ac:dyDescent="0.2">
      <c r="H17295" s="1"/>
      <c r="I17295" s="1"/>
    </row>
    <row r="17296" spans="8:9" x14ac:dyDescent="0.2">
      <c r="H17296" s="1"/>
      <c r="I17296" s="1"/>
    </row>
    <row r="17297" spans="8:9" x14ac:dyDescent="0.2">
      <c r="H17297" s="1"/>
      <c r="I17297" s="1"/>
    </row>
    <row r="17298" spans="8:9" x14ac:dyDescent="0.2">
      <c r="H17298" s="1"/>
      <c r="I17298" s="1"/>
    </row>
    <row r="17299" spans="8:9" x14ac:dyDescent="0.2">
      <c r="H17299" s="1"/>
      <c r="I17299" s="1"/>
    </row>
    <row r="17300" spans="8:9" x14ac:dyDescent="0.2">
      <c r="H17300" s="1"/>
      <c r="I17300" s="1"/>
    </row>
    <row r="17301" spans="8:9" x14ac:dyDescent="0.2">
      <c r="H17301" s="1"/>
      <c r="I17301" s="1"/>
    </row>
    <row r="17302" spans="8:9" x14ac:dyDescent="0.2">
      <c r="H17302" s="1"/>
      <c r="I17302" s="1"/>
    </row>
    <row r="17303" spans="8:9" x14ac:dyDescent="0.2">
      <c r="H17303" s="1"/>
      <c r="I17303" s="1"/>
    </row>
    <row r="17304" spans="8:9" x14ac:dyDescent="0.2">
      <c r="H17304" s="1"/>
      <c r="I17304" s="1"/>
    </row>
    <row r="17305" spans="8:9" x14ac:dyDescent="0.2">
      <c r="H17305" s="1"/>
      <c r="I17305" s="1"/>
    </row>
    <row r="17306" spans="8:9" x14ac:dyDescent="0.2">
      <c r="H17306" s="1"/>
      <c r="I17306" s="1"/>
    </row>
    <row r="17307" spans="8:9" x14ac:dyDescent="0.2">
      <c r="H17307" s="1"/>
      <c r="I17307" s="1"/>
    </row>
    <row r="17308" spans="8:9" x14ac:dyDescent="0.2">
      <c r="H17308" s="1"/>
      <c r="I17308" s="1"/>
    </row>
    <row r="17309" spans="8:9" x14ac:dyDescent="0.2">
      <c r="H17309" s="1"/>
      <c r="I17309" s="1"/>
    </row>
    <row r="17310" spans="8:9" x14ac:dyDescent="0.2">
      <c r="H17310" s="1"/>
      <c r="I17310" s="1"/>
    </row>
    <row r="17311" spans="8:9" x14ac:dyDescent="0.2">
      <c r="H17311" s="1"/>
      <c r="I17311" s="1"/>
    </row>
    <row r="17312" spans="8:9" x14ac:dyDescent="0.2">
      <c r="H17312" s="1"/>
      <c r="I17312" s="1"/>
    </row>
    <row r="17313" spans="8:9" x14ac:dyDescent="0.2">
      <c r="H17313" s="1"/>
      <c r="I17313" s="1"/>
    </row>
    <row r="17314" spans="8:9" x14ac:dyDescent="0.2">
      <c r="H17314" s="1"/>
      <c r="I17314" s="1"/>
    </row>
    <row r="17315" spans="8:9" x14ac:dyDescent="0.2">
      <c r="H17315" s="1"/>
      <c r="I17315" s="1"/>
    </row>
    <row r="17316" spans="8:9" x14ac:dyDescent="0.2">
      <c r="H17316" s="1"/>
      <c r="I17316" s="1"/>
    </row>
    <row r="17317" spans="8:9" x14ac:dyDescent="0.2">
      <c r="H17317" s="1"/>
      <c r="I17317" s="1"/>
    </row>
    <row r="17318" spans="8:9" x14ac:dyDescent="0.2">
      <c r="H17318" s="1"/>
      <c r="I17318" s="1"/>
    </row>
    <row r="17319" spans="8:9" x14ac:dyDescent="0.2">
      <c r="H17319" s="1"/>
      <c r="I17319" s="1"/>
    </row>
    <row r="17320" spans="8:9" x14ac:dyDescent="0.2">
      <c r="H17320" s="1"/>
      <c r="I17320" s="1"/>
    </row>
    <row r="17321" spans="8:9" x14ac:dyDescent="0.2">
      <c r="H17321" s="1"/>
      <c r="I17321" s="1"/>
    </row>
    <row r="17322" spans="8:9" x14ac:dyDescent="0.2">
      <c r="H17322" s="1"/>
      <c r="I17322" s="1"/>
    </row>
    <row r="17323" spans="8:9" x14ac:dyDescent="0.2">
      <c r="H17323" s="1"/>
      <c r="I17323" s="1"/>
    </row>
    <row r="17324" spans="8:9" x14ac:dyDescent="0.2">
      <c r="H17324" s="1"/>
      <c r="I17324" s="1"/>
    </row>
    <row r="17325" spans="8:9" x14ac:dyDescent="0.2">
      <c r="H17325" s="1"/>
      <c r="I17325" s="1"/>
    </row>
    <row r="17326" spans="8:9" x14ac:dyDescent="0.2">
      <c r="H17326" s="1"/>
      <c r="I17326" s="1"/>
    </row>
    <row r="17327" spans="8:9" x14ac:dyDescent="0.2">
      <c r="H17327" s="1"/>
      <c r="I17327" s="1"/>
    </row>
    <row r="17328" spans="8:9" x14ac:dyDescent="0.2">
      <c r="H17328" s="1"/>
      <c r="I17328" s="1"/>
    </row>
    <row r="17329" spans="8:9" x14ac:dyDescent="0.2">
      <c r="H17329" s="1"/>
      <c r="I17329" s="1"/>
    </row>
    <row r="17330" spans="8:9" x14ac:dyDescent="0.2">
      <c r="H17330" s="1"/>
      <c r="I17330" s="1"/>
    </row>
    <row r="17331" spans="8:9" x14ac:dyDescent="0.2">
      <c r="H17331" s="1"/>
      <c r="I17331" s="1"/>
    </row>
    <row r="17332" spans="8:9" x14ac:dyDescent="0.2">
      <c r="H17332" s="1"/>
      <c r="I17332" s="1"/>
    </row>
    <row r="17333" spans="8:9" x14ac:dyDescent="0.2">
      <c r="H17333" s="1"/>
      <c r="I17333" s="1"/>
    </row>
    <row r="17334" spans="8:9" x14ac:dyDescent="0.2">
      <c r="H17334" s="1"/>
      <c r="I17334" s="1"/>
    </row>
    <row r="17335" spans="8:9" x14ac:dyDescent="0.2">
      <c r="H17335" s="1"/>
      <c r="I17335" s="1"/>
    </row>
    <row r="17336" spans="8:9" x14ac:dyDescent="0.2">
      <c r="H17336" s="1"/>
      <c r="I17336" s="1"/>
    </row>
    <row r="17337" spans="8:9" x14ac:dyDescent="0.2">
      <c r="H17337" s="1"/>
      <c r="I17337" s="1"/>
    </row>
    <row r="17338" spans="8:9" x14ac:dyDescent="0.2">
      <c r="H17338" s="1"/>
      <c r="I17338" s="1"/>
    </row>
    <row r="17339" spans="8:9" x14ac:dyDescent="0.2">
      <c r="H17339" s="1"/>
      <c r="I17339" s="1"/>
    </row>
    <row r="17340" spans="8:9" x14ac:dyDescent="0.2">
      <c r="H17340" s="1"/>
      <c r="I17340" s="1"/>
    </row>
    <row r="17341" spans="8:9" x14ac:dyDescent="0.2">
      <c r="H17341" s="1"/>
      <c r="I17341" s="1"/>
    </row>
    <row r="17342" spans="8:9" x14ac:dyDescent="0.2">
      <c r="H17342" s="1"/>
      <c r="I17342" s="1"/>
    </row>
    <row r="17343" spans="8:9" x14ac:dyDescent="0.2">
      <c r="H17343" s="1"/>
      <c r="I17343" s="1"/>
    </row>
    <row r="17344" spans="8:9" x14ac:dyDescent="0.2">
      <c r="H17344" s="1"/>
      <c r="I17344" s="1"/>
    </row>
    <row r="17345" spans="8:9" x14ac:dyDescent="0.2">
      <c r="H17345" s="1"/>
      <c r="I17345" s="1"/>
    </row>
    <row r="17346" spans="8:9" x14ac:dyDescent="0.2">
      <c r="H17346" s="1"/>
      <c r="I17346" s="1"/>
    </row>
    <row r="17347" spans="8:9" x14ac:dyDescent="0.2">
      <c r="H17347" s="1"/>
      <c r="I17347" s="1"/>
    </row>
    <row r="17348" spans="8:9" x14ac:dyDescent="0.2">
      <c r="H17348" s="1"/>
      <c r="I17348" s="1"/>
    </row>
    <row r="17349" spans="8:9" x14ac:dyDescent="0.2">
      <c r="H17349" s="1"/>
      <c r="I17349" s="1"/>
    </row>
    <row r="17350" spans="8:9" x14ac:dyDescent="0.2">
      <c r="H17350" s="1"/>
      <c r="I17350" s="1"/>
    </row>
    <row r="17351" spans="8:9" x14ac:dyDescent="0.2">
      <c r="H17351" s="1"/>
      <c r="I17351" s="1"/>
    </row>
    <row r="17352" spans="8:9" x14ac:dyDescent="0.2">
      <c r="H17352" s="1"/>
      <c r="I17352" s="1"/>
    </row>
    <row r="17353" spans="8:9" x14ac:dyDescent="0.2">
      <c r="H17353" s="1"/>
      <c r="I17353" s="1"/>
    </row>
    <row r="17354" spans="8:9" x14ac:dyDescent="0.2">
      <c r="H17354" s="1"/>
      <c r="I17354" s="1"/>
    </row>
    <row r="17355" spans="8:9" x14ac:dyDescent="0.2">
      <c r="H17355" s="1"/>
      <c r="I17355" s="1"/>
    </row>
    <row r="17356" spans="8:9" x14ac:dyDescent="0.2">
      <c r="H17356" s="1"/>
      <c r="I17356" s="1"/>
    </row>
    <row r="17357" spans="8:9" x14ac:dyDescent="0.2">
      <c r="H17357" s="1"/>
      <c r="I17357" s="1"/>
    </row>
    <row r="17358" spans="8:9" x14ac:dyDescent="0.2">
      <c r="H17358" s="1"/>
      <c r="I17358" s="1"/>
    </row>
    <row r="17359" spans="8:9" x14ac:dyDescent="0.2">
      <c r="H17359" s="1"/>
      <c r="I17359" s="1"/>
    </row>
    <row r="17360" spans="8:9" x14ac:dyDescent="0.2">
      <c r="H17360" s="1"/>
      <c r="I17360" s="1"/>
    </row>
    <row r="17361" spans="8:9" x14ac:dyDescent="0.2">
      <c r="H17361" s="1"/>
      <c r="I17361" s="1"/>
    </row>
    <row r="17362" spans="8:9" x14ac:dyDescent="0.2">
      <c r="H17362" s="1"/>
      <c r="I17362" s="1"/>
    </row>
    <row r="17363" spans="8:9" x14ac:dyDescent="0.2">
      <c r="H17363" s="1"/>
      <c r="I17363" s="1"/>
    </row>
    <row r="17364" spans="8:9" x14ac:dyDescent="0.2">
      <c r="H17364" s="1"/>
      <c r="I17364" s="1"/>
    </row>
    <row r="17365" spans="8:9" x14ac:dyDescent="0.2">
      <c r="H17365" s="1"/>
      <c r="I17365" s="1"/>
    </row>
    <row r="17366" spans="8:9" x14ac:dyDescent="0.2">
      <c r="H17366" s="1"/>
      <c r="I17366" s="1"/>
    </row>
    <row r="17367" spans="8:9" x14ac:dyDescent="0.2">
      <c r="H17367" s="1"/>
      <c r="I17367" s="1"/>
    </row>
    <row r="17368" spans="8:9" x14ac:dyDescent="0.2">
      <c r="H17368" s="1"/>
      <c r="I17368" s="1"/>
    </row>
    <row r="17369" spans="8:9" x14ac:dyDescent="0.2">
      <c r="H17369" s="1"/>
      <c r="I17369" s="1"/>
    </row>
    <row r="17370" spans="8:9" x14ac:dyDescent="0.2">
      <c r="H17370" s="1"/>
      <c r="I17370" s="1"/>
    </row>
    <row r="17371" spans="8:9" x14ac:dyDescent="0.2">
      <c r="H17371" s="1"/>
      <c r="I17371" s="1"/>
    </row>
    <row r="17372" spans="8:9" x14ac:dyDescent="0.2">
      <c r="H17372" s="1"/>
      <c r="I17372" s="1"/>
    </row>
    <row r="17373" spans="8:9" x14ac:dyDescent="0.2">
      <c r="H17373" s="1"/>
      <c r="I17373" s="1"/>
    </row>
    <row r="17374" spans="8:9" x14ac:dyDescent="0.2">
      <c r="H17374" s="1"/>
      <c r="I17374" s="1"/>
    </row>
    <row r="17375" spans="8:9" x14ac:dyDescent="0.2">
      <c r="H17375" s="1"/>
      <c r="I17375" s="1"/>
    </row>
    <row r="17376" spans="8:9" x14ac:dyDescent="0.2">
      <c r="H17376" s="1"/>
      <c r="I17376" s="1"/>
    </row>
    <row r="17377" spans="8:9" x14ac:dyDescent="0.2">
      <c r="H17377" s="1"/>
      <c r="I17377" s="1"/>
    </row>
    <row r="17378" spans="8:9" x14ac:dyDescent="0.2">
      <c r="H17378" s="1"/>
      <c r="I17378" s="1"/>
    </row>
    <row r="17379" spans="8:9" x14ac:dyDescent="0.2">
      <c r="H17379" s="1"/>
      <c r="I17379" s="1"/>
    </row>
    <row r="17380" spans="8:9" x14ac:dyDescent="0.2">
      <c r="H17380" s="1"/>
      <c r="I17380" s="1"/>
    </row>
    <row r="17381" spans="8:9" x14ac:dyDescent="0.2">
      <c r="H17381" s="1"/>
      <c r="I17381" s="1"/>
    </row>
    <row r="17382" spans="8:9" x14ac:dyDescent="0.2">
      <c r="H17382" s="1"/>
      <c r="I17382" s="1"/>
    </row>
    <row r="17383" spans="8:9" x14ac:dyDescent="0.2">
      <c r="H17383" s="1"/>
      <c r="I17383" s="1"/>
    </row>
    <row r="17384" spans="8:9" x14ac:dyDescent="0.2">
      <c r="H17384" s="1"/>
      <c r="I17384" s="1"/>
    </row>
    <row r="17385" spans="8:9" x14ac:dyDescent="0.2">
      <c r="H17385" s="1"/>
      <c r="I17385" s="1"/>
    </row>
    <row r="17386" spans="8:9" x14ac:dyDescent="0.2">
      <c r="H17386" s="1"/>
      <c r="I17386" s="1"/>
    </row>
    <row r="17387" spans="8:9" x14ac:dyDescent="0.2">
      <c r="H17387" s="1"/>
      <c r="I17387" s="1"/>
    </row>
    <row r="17388" spans="8:9" x14ac:dyDescent="0.2">
      <c r="H17388" s="1"/>
      <c r="I17388" s="1"/>
    </row>
    <row r="17389" spans="8:9" x14ac:dyDescent="0.2">
      <c r="H17389" s="1"/>
      <c r="I17389" s="1"/>
    </row>
    <row r="17390" spans="8:9" x14ac:dyDescent="0.2">
      <c r="H17390" s="1"/>
      <c r="I17390" s="1"/>
    </row>
    <row r="17391" spans="8:9" x14ac:dyDescent="0.2">
      <c r="H17391" s="1"/>
      <c r="I17391" s="1"/>
    </row>
    <row r="17392" spans="8:9" x14ac:dyDescent="0.2">
      <c r="H17392" s="1"/>
      <c r="I17392" s="1"/>
    </row>
    <row r="17393" spans="8:9" x14ac:dyDescent="0.2">
      <c r="H17393" s="1"/>
      <c r="I17393" s="1"/>
    </row>
    <row r="17394" spans="8:9" x14ac:dyDescent="0.2">
      <c r="H17394" s="1"/>
      <c r="I17394" s="1"/>
    </row>
    <row r="17395" spans="8:9" x14ac:dyDescent="0.2">
      <c r="H17395" s="1"/>
      <c r="I17395" s="1"/>
    </row>
    <row r="17396" spans="8:9" x14ac:dyDescent="0.2">
      <c r="H17396" s="1"/>
      <c r="I17396" s="1"/>
    </row>
    <row r="17397" spans="8:9" x14ac:dyDescent="0.2">
      <c r="H17397" s="1"/>
      <c r="I17397" s="1"/>
    </row>
    <row r="17398" spans="8:9" x14ac:dyDescent="0.2">
      <c r="H17398" s="1"/>
      <c r="I17398" s="1"/>
    </row>
    <row r="17399" spans="8:9" x14ac:dyDescent="0.2">
      <c r="H17399" s="1"/>
      <c r="I17399" s="1"/>
    </row>
    <row r="17400" spans="8:9" x14ac:dyDescent="0.2">
      <c r="H17400" s="1"/>
      <c r="I17400" s="1"/>
    </row>
    <row r="17401" spans="8:9" x14ac:dyDescent="0.2">
      <c r="H17401" s="1"/>
      <c r="I17401" s="1"/>
    </row>
    <row r="17402" spans="8:9" x14ac:dyDescent="0.2">
      <c r="H17402" s="1"/>
      <c r="I17402" s="1"/>
    </row>
    <row r="17403" spans="8:9" x14ac:dyDescent="0.2">
      <c r="H17403" s="1"/>
      <c r="I17403" s="1"/>
    </row>
    <row r="17404" spans="8:9" x14ac:dyDescent="0.2">
      <c r="H17404" s="1"/>
      <c r="I17404" s="1"/>
    </row>
    <row r="17405" spans="8:9" x14ac:dyDescent="0.2">
      <c r="H17405" s="1"/>
      <c r="I17405" s="1"/>
    </row>
    <row r="17406" spans="8:9" x14ac:dyDescent="0.2">
      <c r="H17406" s="1"/>
      <c r="I17406" s="1"/>
    </row>
    <row r="17407" spans="8:9" x14ac:dyDescent="0.2">
      <c r="H17407" s="1"/>
      <c r="I17407" s="1"/>
    </row>
    <row r="17408" spans="8:9" x14ac:dyDescent="0.2">
      <c r="H17408" s="1"/>
      <c r="I17408" s="1"/>
    </row>
    <row r="17409" spans="8:9" x14ac:dyDescent="0.2">
      <c r="H17409" s="1"/>
      <c r="I17409" s="1"/>
    </row>
    <row r="17410" spans="8:9" x14ac:dyDescent="0.2">
      <c r="H17410" s="1"/>
      <c r="I17410" s="1"/>
    </row>
    <row r="17411" spans="8:9" x14ac:dyDescent="0.2">
      <c r="H17411" s="1"/>
      <c r="I17411" s="1"/>
    </row>
    <row r="17412" spans="8:9" x14ac:dyDescent="0.2">
      <c r="H17412" s="1"/>
      <c r="I17412" s="1"/>
    </row>
    <row r="17413" spans="8:9" x14ac:dyDescent="0.2">
      <c r="H17413" s="1"/>
      <c r="I17413" s="1"/>
    </row>
    <row r="17414" spans="8:9" x14ac:dyDescent="0.2">
      <c r="H17414" s="1"/>
      <c r="I17414" s="1"/>
    </row>
    <row r="17415" spans="8:9" x14ac:dyDescent="0.2">
      <c r="H17415" s="1"/>
      <c r="I17415" s="1"/>
    </row>
    <row r="17416" spans="8:9" x14ac:dyDescent="0.2">
      <c r="H17416" s="1"/>
      <c r="I17416" s="1"/>
    </row>
    <row r="17417" spans="8:9" x14ac:dyDescent="0.2">
      <c r="H17417" s="1"/>
      <c r="I17417" s="1"/>
    </row>
    <row r="17418" spans="8:9" x14ac:dyDescent="0.2">
      <c r="H17418" s="1"/>
      <c r="I17418" s="1"/>
    </row>
    <row r="17419" spans="8:9" x14ac:dyDescent="0.2">
      <c r="H17419" s="1"/>
      <c r="I17419" s="1"/>
    </row>
    <row r="17420" spans="8:9" x14ac:dyDescent="0.2">
      <c r="H17420" s="1"/>
      <c r="I17420" s="1"/>
    </row>
    <row r="17421" spans="8:9" x14ac:dyDescent="0.2">
      <c r="H17421" s="1"/>
      <c r="I17421" s="1"/>
    </row>
    <row r="17422" spans="8:9" x14ac:dyDescent="0.2">
      <c r="H17422" s="1"/>
      <c r="I17422" s="1"/>
    </row>
    <row r="17423" spans="8:9" x14ac:dyDescent="0.2">
      <c r="H17423" s="1"/>
      <c r="I17423" s="1"/>
    </row>
    <row r="17424" spans="8:9" x14ac:dyDescent="0.2">
      <c r="H17424" s="1"/>
      <c r="I17424" s="1"/>
    </row>
    <row r="17425" spans="8:9" x14ac:dyDescent="0.2">
      <c r="H17425" s="1"/>
      <c r="I17425" s="1"/>
    </row>
    <row r="17426" spans="8:9" x14ac:dyDescent="0.2">
      <c r="H17426" s="1"/>
      <c r="I17426" s="1"/>
    </row>
    <row r="17427" spans="8:9" x14ac:dyDescent="0.2">
      <c r="H17427" s="1"/>
      <c r="I17427" s="1"/>
    </row>
    <row r="17428" spans="8:9" x14ac:dyDescent="0.2">
      <c r="H17428" s="1"/>
      <c r="I17428" s="1"/>
    </row>
    <row r="17429" spans="8:9" x14ac:dyDescent="0.2">
      <c r="H17429" s="1"/>
      <c r="I17429" s="1"/>
    </row>
    <row r="17430" spans="8:9" x14ac:dyDescent="0.2">
      <c r="H17430" s="1"/>
      <c r="I17430" s="1"/>
    </row>
    <row r="17431" spans="8:9" x14ac:dyDescent="0.2">
      <c r="H17431" s="1"/>
      <c r="I17431" s="1"/>
    </row>
    <row r="17432" spans="8:9" x14ac:dyDescent="0.2">
      <c r="H17432" s="1"/>
      <c r="I17432" s="1"/>
    </row>
    <row r="17433" spans="8:9" x14ac:dyDescent="0.2">
      <c r="H17433" s="1"/>
      <c r="I17433" s="1"/>
    </row>
    <row r="17434" spans="8:9" x14ac:dyDescent="0.2">
      <c r="H17434" s="1"/>
      <c r="I17434" s="1"/>
    </row>
    <row r="17435" spans="8:9" x14ac:dyDescent="0.2">
      <c r="H17435" s="1"/>
      <c r="I17435" s="1"/>
    </row>
    <row r="17436" spans="8:9" x14ac:dyDescent="0.2">
      <c r="H17436" s="1"/>
      <c r="I17436" s="1"/>
    </row>
    <row r="17437" spans="8:9" x14ac:dyDescent="0.2">
      <c r="H17437" s="1"/>
      <c r="I17437" s="1"/>
    </row>
    <row r="17438" spans="8:9" x14ac:dyDescent="0.2">
      <c r="H17438" s="1"/>
      <c r="I17438" s="1"/>
    </row>
    <row r="17439" spans="8:9" x14ac:dyDescent="0.2">
      <c r="H17439" s="1"/>
      <c r="I17439" s="1"/>
    </row>
    <row r="17440" spans="8:9" x14ac:dyDescent="0.2">
      <c r="H17440" s="1"/>
      <c r="I17440" s="1"/>
    </row>
    <row r="17441" spans="8:9" x14ac:dyDescent="0.2">
      <c r="H17441" s="1"/>
      <c r="I17441" s="1"/>
    </row>
    <row r="17442" spans="8:9" x14ac:dyDescent="0.2">
      <c r="H17442" s="1"/>
      <c r="I17442" s="1"/>
    </row>
    <row r="17443" spans="8:9" x14ac:dyDescent="0.2">
      <c r="H17443" s="1"/>
      <c r="I17443" s="1"/>
    </row>
    <row r="17444" spans="8:9" x14ac:dyDescent="0.2">
      <c r="H17444" s="1"/>
      <c r="I17444" s="1"/>
    </row>
    <row r="17445" spans="8:9" x14ac:dyDescent="0.2">
      <c r="H17445" s="1"/>
      <c r="I17445" s="1"/>
    </row>
    <row r="17446" spans="8:9" x14ac:dyDescent="0.2">
      <c r="H17446" s="1"/>
      <c r="I17446" s="1"/>
    </row>
    <row r="17447" spans="8:9" x14ac:dyDescent="0.2">
      <c r="H17447" s="1"/>
      <c r="I17447" s="1"/>
    </row>
    <row r="17448" spans="8:9" x14ac:dyDescent="0.2">
      <c r="H17448" s="1"/>
      <c r="I17448" s="1"/>
    </row>
    <row r="17449" spans="8:9" x14ac:dyDescent="0.2">
      <c r="H17449" s="1"/>
      <c r="I17449" s="1"/>
    </row>
    <row r="17450" spans="8:9" x14ac:dyDescent="0.2">
      <c r="H17450" s="1"/>
      <c r="I17450" s="1"/>
    </row>
    <row r="17451" spans="8:9" x14ac:dyDescent="0.2">
      <c r="H17451" s="1"/>
      <c r="I17451" s="1"/>
    </row>
    <row r="17452" spans="8:9" x14ac:dyDescent="0.2">
      <c r="H17452" s="1"/>
      <c r="I17452" s="1"/>
    </row>
    <row r="17453" spans="8:9" x14ac:dyDescent="0.2">
      <c r="H17453" s="1"/>
      <c r="I17453" s="1"/>
    </row>
    <row r="17454" spans="8:9" x14ac:dyDescent="0.2">
      <c r="H17454" s="1"/>
      <c r="I17454" s="1"/>
    </row>
    <row r="17455" spans="8:9" x14ac:dyDescent="0.2">
      <c r="H17455" s="1"/>
      <c r="I17455" s="1"/>
    </row>
    <row r="17456" spans="8:9" x14ac:dyDescent="0.2">
      <c r="H17456" s="1"/>
      <c r="I17456" s="1"/>
    </row>
    <row r="17457" spans="8:9" x14ac:dyDescent="0.2">
      <c r="H17457" s="1"/>
      <c r="I17457" s="1"/>
    </row>
    <row r="17458" spans="8:9" x14ac:dyDescent="0.2">
      <c r="H17458" s="1"/>
      <c r="I17458" s="1"/>
    </row>
    <row r="17459" spans="8:9" x14ac:dyDescent="0.2">
      <c r="H17459" s="1"/>
      <c r="I17459" s="1"/>
    </row>
    <row r="17460" spans="8:9" x14ac:dyDescent="0.2">
      <c r="H17460" s="1"/>
      <c r="I17460" s="1"/>
    </row>
    <row r="17461" spans="8:9" x14ac:dyDescent="0.2">
      <c r="H17461" s="1"/>
      <c r="I17461" s="1"/>
    </row>
    <row r="17462" spans="8:9" x14ac:dyDescent="0.2">
      <c r="H17462" s="1"/>
      <c r="I17462" s="1"/>
    </row>
    <row r="17463" spans="8:9" x14ac:dyDescent="0.2">
      <c r="H17463" s="1"/>
      <c r="I17463" s="1"/>
    </row>
    <row r="17464" spans="8:9" x14ac:dyDescent="0.2">
      <c r="H17464" s="1"/>
      <c r="I17464" s="1"/>
    </row>
    <row r="17465" spans="8:9" x14ac:dyDescent="0.2">
      <c r="H17465" s="1"/>
      <c r="I17465" s="1"/>
    </row>
    <row r="17466" spans="8:9" x14ac:dyDescent="0.2">
      <c r="H17466" s="1"/>
      <c r="I17466" s="1"/>
    </row>
    <row r="17467" spans="8:9" x14ac:dyDescent="0.2">
      <c r="H17467" s="1"/>
      <c r="I17467" s="1"/>
    </row>
    <row r="17468" spans="8:9" x14ac:dyDescent="0.2">
      <c r="H17468" s="1"/>
      <c r="I17468" s="1"/>
    </row>
    <row r="17469" spans="8:9" x14ac:dyDescent="0.2">
      <c r="H17469" s="1"/>
      <c r="I17469" s="1"/>
    </row>
    <row r="17470" spans="8:9" x14ac:dyDescent="0.2">
      <c r="H17470" s="1"/>
      <c r="I17470" s="1"/>
    </row>
    <row r="17471" spans="8:9" x14ac:dyDescent="0.2">
      <c r="H17471" s="1"/>
      <c r="I17471" s="1"/>
    </row>
    <row r="17472" spans="8:9" x14ac:dyDescent="0.2">
      <c r="H17472" s="1"/>
      <c r="I17472" s="1"/>
    </row>
    <row r="17473" spans="8:9" x14ac:dyDescent="0.2">
      <c r="H17473" s="1"/>
      <c r="I17473" s="1"/>
    </row>
    <row r="17474" spans="8:9" x14ac:dyDescent="0.2">
      <c r="H17474" s="1"/>
      <c r="I17474" s="1"/>
    </row>
    <row r="17475" spans="8:9" x14ac:dyDescent="0.2">
      <c r="H17475" s="1"/>
      <c r="I17475" s="1"/>
    </row>
    <row r="17476" spans="8:9" x14ac:dyDescent="0.2">
      <c r="H17476" s="1"/>
      <c r="I17476" s="1"/>
    </row>
    <row r="17477" spans="8:9" x14ac:dyDescent="0.2">
      <c r="H17477" s="1"/>
      <c r="I17477" s="1"/>
    </row>
    <row r="17478" spans="8:9" x14ac:dyDescent="0.2">
      <c r="H17478" s="1"/>
      <c r="I17478" s="1"/>
    </row>
    <row r="17479" spans="8:9" x14ac:dyDescent="0.2">
      <c r="H17479" s="1"/>
      <c r="I17479" s="1"/>
    </row>
    <row r="17480" spans="8:9" x14ac:dyDescent="0.2">
      <c r="H17480" s="1"/>
      <c r="I17480" s="1"/>
    </row>
    <row r="17481" spans="8:9" x14ac:dyDescent="0.2">
      <c r="H17481" s="1"/>
      <c r="I17481" s="1"/>
    </row>
    <row r="17482" spans="8:9" x14ac:dyDescent="0.2">
      <c r="H17482" s="1"/>
      <c r="I17482" s="1"/>
    </row>
    <row r="17483" spans="8:9" x14ac:dyDescent="0.2">
      <c r="H17483" s="1"/>
      <c r="I17483" s="1"/>
    </row>
    <row r="17484" spans="8:9" x14ac:dyDescent="0.2">
      <c r="H17484" s="1"/>
      <c r="I17484" s="1"/>
    </row>
    <row r="17485" spans="8:9" x14ac:dyDescent="0.2">
      <c r="H17485" s="1"/>
      <c r="I17485" s="1"/>
    </row>
    <row r="17486" spans="8:9" x14ac:dyDescent="0.2">
      <c r="H17486" s="1"/>
      <c r="I17486" s="1"/>
    </row>
    <row r="17487" spans="8:9" x14ac:dyDescent="0.2">
      <c r="H17487" s="1"/>
      <c r="I17487" s="1"/>
    </row>
    <row r="17488" spans="8:9" x14ac:dyDescent="0.2">
      <c r="H17488" s="1"/>
      <c r="I17488" s="1"/>
    </row>
    <row r="17489" spans="8:9" x14ac:dyDescent="0.2">
      <c r="H17489" s="1"/>
      <c r="I17489" s="1"/>
    </row>
    <row r="17490" spans="8:9" x14ac:dyDescent="0.2">
      <c r="H17490" s="1"/>
      <c r="I17490" s="1"/>
    </row>
    <row r="17491" spans="8:9" x14ac:dyDescent="0.2">
      <c r="H17491" s="1"/>
      <c r="I17491" s="1"/>
    </row>
    <row r="17492" spans="8:9" x14ac:dyDescent="0.2">
      <c r="H17492" s="1"/>
      <c r="I17492" s="1"/>
    </row>
    <row r="17493" spans="8:9" x14ac:dyDescent="0.2">
      <c r="H17493" s="1"/>
      <c r="I17493" s="1"/>
    </row>
    <row r="17494" spans="8:9" x14ac:dyDescent="0.2">
      <c r="H17494" s="1"/>
      <c r="I17494" s="1"/>
    </row>
    <row r="17495" spans="8:9" x14ac:dyDescent="0.2">
      <c r="H17495" s="1"/>
      <c r="I17495" s="1"/>
    </row>
    <row r="17496" spans="8:9" x14ac:dyDescent="0.2">
      <c r="H17496" s="1"/>
      <c r="I17496" s="1"/>
    </row>
    <row r="17497" spans="8:9" x14ac:dyDescent="0.2">
      <c r="H17497" s="1"/>
      <c r="I17497" s="1"/>
    </row>
    <row r="17498" spans="8:9" x14ac:dyDescent="0.2">
      <c r="H17498" s="1"/>
      <c r="I17498" s="1"/>
    </row>
    <row r="17499" spans="8:9" x14ac:dyDescent="0.2">
      <c r="H17499" s="1"/>
      <c r="I17499" s="1"/>
    </row>
    <row r="17500" spans="8:9" x14ac:dyDescent="0.2">
      <c r="H17500" s="1"/>
      <c r="I17500" s="1"/>
    </row>
    <row r="17501" spans="8:9" x14ac:dyDescent="0.2">
      <c r="H17501" s="1"/>
      <c r="I17501" s="1"/>
    </row>
    <row r="17502" spans="8:9" x14ac:dyDescent="0.2">
      <c r="H17502" s="1"/>
      <c r="I17502" s="1"/>
    </row>
    <row r="17503" spans="8:9" x14ac:dyDescent="0.2">
      <c r="H17503" s="1"/>
      <c r="I17503" s="1"/>
    </row>
    <row r="17504" spans="8:9" x14ac:dyDescent="0.2">
      <c r="H17504" s="1"/>
      <c r="I17504" s="1"/>
    </row>
    <row r="17505" spans="8:9" x14ac:dyDescent="0.2">
      <c r="H17505" s="1"/>
      <c r="I17505" s="1"/>
    </row>
    <row r="17506" spans="8:9" x14ac:dyDescent="0.2">
      <c r="H17506" s="1"/>
      <c r="I17506" s="1"/>
    </row>
    <row r="17507" spans="8:9" x14ac:dyDescent="0.2">
      <c r="H17507" s="1"/>
      <c r="I17507" s="1"/>
    </row>
    <row r="17508" spans="8:9" x14ac:dyDescent="0.2">
      <c r="H17508" s="1"/>
      <c r="I17508" s="1"/>
    </row>
    <row r="17509" spans="8:9" x14ac:dyDescent="0.2">
      <c r="H17509" s="1"/>
      <c r="I17509" s="1"/>
    </row>
    <row r="17510" spans="8:9" x14ac:dyDescent="0.2">
      <c r="H17510" s="1"/>
      <c r="I17510" s="1"/>
    </row>
    <row r="17511" spans="8:9" x14ac:dyDescent="0.2">
      <c r="H17511" s="1"/>
      <c r="I17511" s="1"/>
    </row>
    <row r="17512" spans="8:9" x14ac:dyDescent="0.2">
      <c r="H17512" s="1"/>
      <c r="I17512" s="1"/>
    </row>
    <row r="17513" spans="8:9" x14ac:dyDescent="0.2">
      <c r="H17513" s="1"/>
      <c r="I17513" s="1"/>
    </row>
    <row r="17514" spans="8:9" x14ac:dyDescent="0.2">
      <c r="H17514" s="1"/>
      <c r="I17514" s="1"/>
    </row>
    <row r="17515" spans="8:9" x14ac:dyDescent="0.2">
      <c r="H17515" s="1"/>
      <c r="I17515" s="1"/>
    </row>
    <row r="17516" spans="8:9" x14ac:dyDescent="0.2">
      <c r="H17516" s="1"/>
      <c r="I17516" s="1"/>
    </row>
    <row r="17517" spans="8:9" x14ac:dyDescent="0.2">
      <c r="H17517" s="1"/>
      <c r="I17517" s="1"/>
    </row>
    <row r="17518" spans="8:9" x14ac:dyDescent="0.2">
      <c r="H17518" s="1"/>
      <c r="I17518" s="1"/>
    </row>
    <row r="17519" spans="8:9" x14ac:dyDescent="0.2">
      <c r="H17519" s="1"/>
      <c r="I17519" s="1"/>
    </row>
    <row r="17520" spans="8:9" x14ac:dyDescent="0.2">
      <c r="H17520" s="1"/>
      <c r="I17520" s="1"/>
    </row>
    <row r="17521" spans="8:9" x14ac:dyDescent="0.2">
      <c r="H17521" s="1"/>
      <c r="I17521" s="1"/>
    </row>
    <row r="17522" spans="8:9" x14ac:dyDescent="0.2">
      <c r="H17522" s="1"/>
      <c r="I17522" s="1"/>
    </row>
    <row r="17523" spans="8:9" x14ac:dyDescent="0.2">
      <c r="H17523" s="1"/>
      <c r="I17523" s="1"/>
    </row>
    <row r="17524" spans="8:9" x14ac:dyDescent="0.2">
      <c r="H17524" s="1"/>
      <c r="I17524" s="1"/>
    </row>
    <row r="17525" spans="8:9" x14ac:dyDescent="0.2">
      <c r="H17525" s="1"/>
      <c r="I17525" s="1"/>
    </row>
    <row r="17526" spans="8:9" x14ac:dyDescent="0.2">
      <c r="H17526" s="1"/>
      <c r="I17526" s="1"/>
    </row>
    <row r="17527" spans="8:9" x14ac:dyDescent="0.2">
      <c r="H17527" s="1"/>
      <c r="I17527" s="1"/>
    </row>
    <row r="17528" spans="8:9" x14ac:dyDescent="0.2">
      <c r="H17528" s="1"/>
      <c r="I17528" s="1"/>
    </row>
    <row r="17529" spans="8:9" x14ac:dyDescent="0.2">
      <c r="H17529" s="1"/>
      <c r="I17529" s="1"/>
    </row>
    <row r="17530" spans="8:9" x14ac:dyDescent="0.2">
      <c r="H17530" s="1"/>
      <c r="I17530" s="1"/>
    </row>
    <row r="17531" spans="8:9" x14ac:dyDescent="0.2">
      <c r="H17531" s="1"/>
      <c r="I17531" s="1"/>
    </row>
    <row r="17532" spans="8:9" x14ac:dyDescent="0.2">
      <c r="H17532" s="1"/>
      <c r="I17532" s="1"/>
    </row>
    <row r="17533" spans="8:9" x14ac:dyDescent="0.2">
      <c r="H17533" s="1"/>
      <c r="I17533" s="1"/>
    </row>
    <row r="17534" spans="8:9" x14ac:dyDescent="0.2">
      <c r="H17534" s="1"/>
      <c r="I17534" s="1"/>
    </row>
    <row r="17535" spans="8:9" x14ac:dyDescent="0.2">
      <c r="H17535" s="1"/>
      <c r="I17535" s="1"/>
    </row>
    <row r="17536" spans="8:9" x14ac:dyDescent="0.2">
      <c r="H17536" s="1"/>
      <c r="I17536" s="1"/>
    </row>
    <row r="17537" spans="8:9" x14ac:dyDescent="0.2">
      <c r="H17537" s="1"/>
      <c r="I17537" s="1"/>
    </row>
    <row r="17538" spans="8:9" x14ac:dyDescent="0.2">
      <c r="H17538" s="1"/>
      <c r="I17538" s="1"/>
    </row>
    <row r="17539" spans="8:9" x14ac:dyDescent="0.2">
      <c r="H17539" s="1"/>
      <c r="I17539" s="1"/>
    </row>
    <row r="17540" spans="8:9" x14ac:dyDescent="0.2">
      <c r="H17540" s="1"/>
      <c r="I17540" s="1"/>
    </row>
    <row r="17541" spans="8:9" x14ac:dyDescent="0.2">
      <c r="H17541" s="1"/>
      <c r="I17541" s="1"/>
    </row>
    <row r="17542" spans="8:9" x14ac:dyDescent="0.2">
      <c r="H17542" s="1"/>
      <c r="I17542" s="1"/>
    </row>
    <row r="17543" spans="8:9" x14ac:dyDescent="0.2">
      <c r="H17543" s="1"/>
      <c r="I17543" s="1"/>
    </row>
    <row r="17544" spans="8:9" x14ac:dyDescent="0.2">
      <c r="H17544" s="1"/>
      <c r="I17544" s="1"/>
    </row>
    <row r="17545" spans="8:9" x14ac:dyDescent="0.2">
      <c r="H17545" s="1"/>
      <c r="I17545" s="1"/>
    </row>
    <row r="17546" spans="8:9" x14ac:dyDescent="0.2">
      <c r="H17546" s="1"/>
      <c r="I17546" s="1"/>
    </row>
    <row r="17547" spans="8:9" x14ac:dyDescent="0.2">
      <c r="H17547" s="1"/>
      <c r="I17547" s="1"/>
    </row>
    <row r="17548" spans="8:9" x14ac:dyDescent="0.2">
      <c r="H17548" s="1"/>
      <c r="I17548" s="1"/>
    </row>
    <row r="17549" spans="8:9" x14ac:dyDescent="0.2">
      <c r="H17549" s="1"/>
      <c r="I17549" s="1"/>
    </row>
    <row r="17550" spans="8:9" x14ac:dyDescent="0.2">
      <c r="H17550" s="1"/>
      <c r="I17550" s="1"/>
    </row>
    <row r="17551" spans="8:9" x14ac:dyDescent="0.2">
      <c r="H17551" s="1"/>
      <c r="I17551" s="1"/>
    </row>
    <row r="17552" spans="8:9" x14ac:dyDescent="0.2">
      <c r="H17552" s="1"/>
      <c r="I17552" s="1"/>
    </row>
    <row r="17553" spans="8:9" x14ac:dyDescent="0.2">
      <c r="H17553" s="1"/>
      <c r="I17553" s="1"/>
    </row>
    <row r="17554" spans="8:9" x14ac:dyDescent="0.2">
      <c r="H17554" s="1"/>
      <c r="I17554" s="1"/>
    </row>
    <row r="17555" spans="8:9" x14ac:dyDescent="0.2">
      <c r="H17555" s="1"/>
      <c r="I17555" s="1"/>
    </row>
    <row r="17556" spans="8:9" x14ac:dyDescent="0.2">
      <c r="H17556" s="1"/>
      <c r="I17556" s="1"/>
    </row>
    <row r="17557" spans="8:9" x14ac:dyDescent="0.2">
      <c r="H17557" s="1"/>
      <c r="I17557" s="1"/>
    </row>
    <row r="17558" spans="8:9" x14ac:dyDescent="0.2">
      <c r="H17558" s="1"/>
      <c r="I17558" s="1"/>
    </row>
    <row r="17559" spans="8:9" x14ac:dyDescent="0.2">
      <c r="H17559" s="1"/>
      <c r="I17559" s="1"/>
    </row>
    <row r="17560" spans="8:9" x14ac:dyDescent="0.2">
      <c r="H17560" s="1"/>
      <c r="I17560" s="1"/>
    </row>
    <row r="17561" spans="8:9" x14ac:dyDescent="0.2">
      <c r="H17561" s="1"/>
      <c r="I17561" s="1"/>
    </row>
    <row r="17562" spans="8:9" x14ac:dyDescent="0.2">
      <c r="H17562" s="1"/>
      <c r="I17562" s="1"/>
    </row>
    <row r="17563" spans="8:9" x14ac:dyDescent="0.2">
      <c r="H17563" s="1"/>
      <c r="I17563" s="1"/>
    </row>
    <row r="17564" spans="8:9" x14ac:dyDescent="0.2">
      <c r="H17564" s="1"/>
      <c r="I17564" s="1"/>
    </row>
    <row r="17565" spans="8:9" x14ac:dyDescent="0.2">
      <c r="H17565" s="1"/>
      <c r="I17565" s="1"/>
    </row>
    <row r="17566" spans="8:9" x14ac:dyDescent="0.2">
      <c r="H17566" s="1"/>
      <c r="I17566" s="1"/>
    </row>
    <row r="17567" spans="8:9" x14ac:dyDescent="0.2">
      <c r="H17567" s="1"/>
      <c r="I17567" s="1"/>
    </row>
    <row r="17568" spans="8:9" x14ac:dyDescent="0.2">
      <c r="H17568" s="1"/>
      <c r="I17568" s="1"/>
    </row>
    <row r="17569" spans="8:9" x14ac:dyDescent="0.2">
      <c r="H17569" s="1"/>
      <c r="I17569" s="1"/>
    </row>
    <row r="17570" spans="8:9" x14ac:dyDescent="0.2">
      <c r="H17570" s="1"/>
      <c r="I17570" s="1"/>
    </row>
    <row r="17571" spans="8:9" x14ac:dyDescent="0.2">
      <c r="H17571" s="1"/>
      <c r="I17571" s="1"/>
    </row>
    <row r="17572" spans="8:9" x14ac:dyDescent="0.2">
      <c r="H17572" s="1"/>
      <c r="I17572" s="1"/>
    </row>
    <row r="17573" spans="8:9" x14ac:dyDescent="0.2">
      <c r="H17573" s="1"/>
      <c r="I17573" s="1"/>
    </row>
    <row r="17574" spans="8:9" x14ac:dyDescent="0.2">
      <c r="H17574" s="1"/>
      <c r="I17574" s="1"/>
    </row>
    <row r="17575" spans="8:9" x14ac:dyDescent="0.2">
      <c r="H17575" s="1"/>
      <c r="I17575" s="1"/>
    </row>
    <row r="17576" spans="8:9" x14ac:dyDescent="0.2">
      <c r="H17576" s="1"/>
      <c r="I17576" s="1"/>
    </row>
    <row r="17577" spans="8:9" x14ac:dyDescent="0.2">
      <c r="H17577" s="1"/>
      <c r="I17577" s="1"/>
    </row>
    <row r="17578" spans="8:9" x14ac:dyDescent="0.2">
      <c r="H17578" s="1"/>
      <c r="I17578" s="1"/>
    </row>
    <row r="17579" spans="8:9" x14ac:dyDescent="0.2">
      <c r="H17579" s="1"/>
      <c r="I17579" s="1"/>
    </row>
    <row r="17580" spans="8:9" x14ac:dyDescent="0.2">
      <c r="H17580" s="1"/>
      <c r="I17580" s="1"/>
    </row>
    <row r="17581" spans="8:9" x14ac:dyDescent="0.2">
      <c r="H17581" s="1"/>
      <c r="I17581" s="1"/>
    </row>
    <row r="17582" spans="8:9" x14ac:dyDescent="0.2">
      <c r="H17582" s="1"/>
      <c r="I17582" s="1"/>
    </row>
    <row r="17583" spans="8:9" x14ac:dyDescent="0.2">
      <c r="H17583" s="1"/>
      <c r="I17583" s="1"/>
    </row>
    <row r="17584" spans="8:9" x14ac:dyDescent="0.2">
      <c r="H17584" s="1"/>
      <c r="I17584" s="1"/>
    </row>
    <row r="17585" spans="8:9" x14ac:dyDescent="0.2">
      <c r="H17585" s="1"/>
      <c r="I17585" s="1"/>
    </row>
    <row r="17586" spans="8:9" x14ac:dyDescent="0.2">
      <c r="H17586" s="1"/>
      <c r="I17586" s="1"/>
    </row>
    <row r="17587" spans="8:9" x14ac:dyDescent="0.2">
      <c r="H17587" s="1"/>
      <c r="I17587" s="1"/>
    </row>
    <row r="17588" spans="8:9" x14ac:dyDescent="0.2">
      <c r="H17588" s="1"/>
      <c r="I17588" s="1"/>
    </row>
    <row r="17589" spans="8:9" x14ac:dyDescent="0.2">
      <c r="H17589" s="1"/>
      <c r="I17589" s="1"/>
    </row>
    <row r="17590" spans="8:9" x14ac:dyDescent="0.2">
      <c r="H17590" s="1"/>
      <c r="I17590" s="1"/>
    </row>
    <row r="17591" spans="8:9" x14ac:dyDescent="0.2">
      <c r="H17591" s="1"/>
      <c r="I17591" s="1"/>
    </row>
    <row r="17592" spans="8:9" x14ac:dyDescent="0.2">
      <c r="H17592" s="1"/>
      <c r="I17592" s="1"/>
    </row>
    <row r="17593" spans="8:9" x14ac:dyDescent="0.2">
      <c r="H17593" s="1"/>
      <c r="I17593" s="1"/>
    </row>
    <row r="17594" spans="8:9" x14ac:dyDescent="0.2">
      <c r="H17594" s="1"/>
      <c r="I17594" s="1"/>
    </row>
    <row r="17595" spans="8:9" x14ac:dyDescent="0.2">
      <c r="H17595" s="1"/>
      <c r="I17595" s="1"/>
    </row>
    <row r="17596" spans="8:9" x14ac:dyDescent="0.2">
      <c r="H17596" s="1"/>
      <c r="I17596" s="1"/>
    </row>
    <row r="17597" spans="8:9" x14ac:dyDescent="0.2">
      <c r="H17597" s="1"/>
      <c r="I17597" s="1"/>
    </row>
    <row r="17598" spans="8:9" x14ac:dyDescent="0.2">
      <c r="H17598" s="1"/>
      <c r="I17598" s="1"/>
    </row>
    <row r="17599" spans="8:9" x14ac:dyDescent="0.2">
      <c r="H17599" s="1"/>
      <c r="I17599" s="1"/>
    </row>
    <row r="17600" spans="8:9" x14ac:dyDescent="0.2">
      <c r="H17600" s="1"/>
      <c r="I17600" s="1"/>
    </row>
    <row r="17601" spans="8:9" x14ac:dyDescent="0.2">
      <c r="H17601" s="1"/>
      <c r="I17601" s="1"/>
    </row>
    <row r="17602" spans="8:9" x14ac:dyDescent="0.2">
      <c r="H17602" s="1"/>
      <c r="I17602" s="1"/>
    </row>
    <row r="17603" spans="8:9" x14ac:dyDescent="0.2">
      <c r="H17603" s="1"/>
      <c r="I17603" s="1"/>
    </row>
    <row r="17604" spans="8:9" x14ac:dyDescent="0.2">
      <c r="H17604" s="1"/>
      <c r="I17604" s="1"/>
    </row>
    <row r="17605" spans="8:9" x14ac:dyDescent="0.2">
      <c r="H17605" s="1"/>
      <c r="I17605" s="1"/>
    </row>
    <row r="17606" spans="8:9" x14ac:dyDescent="0.2">
      <c r="H17606" s="1"/>
      <c r="I17606" s="1"/>
    </row>
    <row r="17607" spans="8:9" x14ac:dyDescent="0.2">
      <c r="H17607" s="1"/>
      <c r="I17607" s="1"/>
    </row>
    <row r="17608" spans="8:9" x14ac:dyDescent="0.2">
      <c r="H17608" s="1"/>
      <c r="I17608" s="1"/>
    </row>
    <row r="17609" spans="8:9" x14ac:dyDescent="0.2">
      <c r="H17609" s="1"/>
      <c r="I17609" s="1"/>
    </row>
    <row r="17610" spans="8:9" x14ac:dyDescent="0.2">
      <c r="H17610" s="1"/>
      <c r="I17610" s="1"/>
    </row>
    <row r="17611" spans="8:9" x14ac:dyDescent="0.2">
      <c r="H17611" s="1"/>
      <c r="I17611" s="1"/>
    </row>
    <row r="17612" spans="8:9" x14ac:dyDescent="0.2">
      <c r="H17612" s="1"/>
      <c r="I17612" s="1"/>
    </row>
    <row r="17613" spans="8:9" x14ac:dyDescent="0.2">
      <c r="H17613" s="1"/>
      <c r="I17613" s="1"/>
    </row>
    <row r="17614" spans="8:9" x14ac:dyDescent="0.2">
      <c r="H17614" s="1"/>
      <c r="I17614" s="1"/>
    </row>
    <row r="17615" spans="8:9" x14ac:dyDescent="0.2">
      <c r="H17615" s="1"/>
      <c r="I17615" s="1"/>
    </row>
    <row r="17616" spans="8:9" x14ac:dyDescent="0.2">
      <c r="H17616" s="1"/>
      <c r="I17616" s="1"/>
    </row>
    <row r="17617" spans="8:9" x14ac:dyDescent="0.2">
      <c r="H17617" s="1"/>
      <c r="I17617" s="1"/>
    </row>
    <row r="17618" spans="8:9" x14ac:dyDescent="0.2">
      <c r="H17618" s="1"/>
      <c r="I17618" s="1"/>
    </row>
    <row r="17619" spans="8:9" x14ac:dyDescent="0.2">
      <c r="H17619" s="1"/>
      <c r="I17619" s="1"/>
    </row>
    <row r="17620" spans="8:9" x14ac:dyDescent="0.2">
      <c r="H17620" s="1"/>
      <c r="I17620" s="1"/>
    </row>
    <row r="17621" spans="8:9" x14ac:dyDescent="0.2">
      <c r="H17621" s="1"/>
      <c r="I17621" s="1"/>
    </row>
    <row r="17622" spans="8:9" x14ac:dyDescent="0.2">
      <c r="H17622" s="1"/>
      <c r="I17622" s="1"/>
    </row>
    <row r="17623" spans="8:9" x14ac:dyDescent="0.2">
      <c r="H17623" s="1"/>
      <c r="I17623" s="1"/>
    </row>
    <row r="17624" spans="8:9" x14ac:dyDescent="0.2">
      <c r="H17624" s="1"/>
      <c r="I17624" s="1"/>
    </row>
    <row r="17625" spans="8:9" x14ac:dyDescent="0.2">
      <c r="H17625" s="1"/>
      <c r="I17625" s="1"/>
    </row>
    <row r="17626" spans="8:9" x14ac:dyDescent="0.2">
      <c r="H17626" s="1"/>
      <c r="I17626" s="1"/>
    </row>
    <row r="17627" spans="8:9" x14ac:dyDescent="0.2">
      <c r="H17627" s="1"/>
      <c r="I17627" s="1"/>
    </row>
    <row r="17628" spans="8:9" x14ac:dyDescent="0.2">
      <c r="H17628" s="1"/>
      <c r="I17628" s="1"/>
    </row>
    <row r="17629" spans="8:9" x14ac:dyDescent="0.2">
      <c r="H17629" s="1"/>
      <c r="I17629" s="1"/>
    </row>
    <row r="17630" spans="8:9" x14ac:dyDescent="0.2">
      <c r="H17630" s="1"/>
      <c r="I17630" s="1"/>
    </row>
    <row r="17631" spans="8:9" x14ac:dyDescent="0.2">
      <c r="H17631" s="1"/>
      <c r="I17631" s="1"/>
    </row>
    <row r="17632" spans="8:9" x14ac:dyDescent="0.2">
      <c r="H17632" s="1"/>
      <c r="I17632" s="1"/>
    </row>
    <row r="17633" spans="8:9" x14ac:dyDescent="0.2">
      <c r="H17633" s="1"/>
      <c r="I17633" s="1"/>
    </row>
    <row r="17634" spans="8:9" x14ac:dyDescent="0.2">
      <c r="H17634" s="1"/>
      <c r="I17634" s="1"/>
    </row>
    <row r="17635" spans="8:9" x14ac:dyDescent="0.2">
      <c r="H17635" s="1"/>
      <c r="I17635" s="1"/>
    </row>
    <row r="17636" spans="8:9" x14ac:dyDescent="0.2">
      <c r="H17636" s="1"/>
      <c r="I17636" s="1"/>
    </row>
    <row r="17637" spans="8:9" x14ac:dyDescent="0.2">
      <c r="H17637" s="1"/>
      <c r="I17637" s="1"/>
    </row>
    <row r="17638" spans="8:9" x14ac:dyDescent="0.2">
      <c r="H17638" s="1"/>
      <c r="I17638" s="1"/>
    </row>
    <row r="17639" spans="8:9" x14ac:dyDescent="0.2">
      <c r="H17639" s="1"/>
      <c r="I17639" s="1"/>
    </row>
    <row r="17640" spans="8:9" x14ac:dyDescent="0.2">
      <c r="H17640" s="1"/>
      <c r="I17640" s="1"/>
    </row>
    <row r="17641" spans="8:9" x14ac:dyDescent="0.2">
      <c r="H17641" s="1"/>
      <c r="I17641" s="1"/>
    </row>
    <row r="17642" spans="8:9" x14ac:dyDescent="0.2">
      <c r="H17642" s="1"/>
      <c r="I17642" s="1"/>
    </row>
    <row r="17643" spans="8:9" x14ac:dyDescent="0.2">
      <c r="H17643" s="1"/>
      <c r="I17643" s="1"/>
    </row>
    <row r="17644" spans="8:9" x14ac:dyDescent="0.2">
      <c r="H17644" s="1"/>
      <c r="I17644" s="1"/>
    </row>
    <row r="17645" spans="8:9" x14ac:dyDescent="0.2">
      <c r="H17645" s="1"/>
      <c r="I17645" s="1"/>
    </row>
    <row r="17646" spans="8:9" x14ac:dyDescent="0.2">
      <c r="H17646" s="1"/>
      <c r="I17646" s="1"/>
    </row>
    <row r="17647" spans="8:9" x14ac:dyDescent="0.2">
      <c r="H17647" s="1"/>
      <c r="I17647" s="1"/>
    </row>
    <row r="17648" spans="8:9" x14ac:dyDescent="0.2">
      <c r="H17648" s="1"/>
      <c r="I17648" s="1"/>
    </row>
    <row r="17649" spans="8:9" x14ac:dyDescent="0.2">
      <c r="H17649" s="1"/>
      <c r="I17649" s="1"/>
    </row>
    <row r="17650" spans="8:9" x14ac:dyDescent="0.2">
      <c r="H17650" s="1"/>
      <c r="I17650" s="1"/>
    </row>
    <row r="17651" spans="8:9" x14ac:dyDescent="0.2">
      <c r="H17651" s="1"/>
      <c r="I17651" s="1"/>
    </row>
    <row r="17652" spans="8:9" x14ac:dyDescent="0.2">
      <c r="H17652" s="1"/>
      <c r="I17652" s="1"/>
    </row>
    <row r="17653" spans="8:9" x14ac:dyDescent="0.2">
      <c r="H17653" s="1"/>
      <c r="I17653" s="1"/>
    </row>
    <row r="17654" spans="8:9" x14ac:dyDescent="0.2">
      <c r="H17654" s="1"/>
      <c r="I17654" s="1"/>
    </row>
    <row r="17655" spans="8:9" x14ac:dyDescent="0.2">
      <c r="H17655" s="1"/>
      <c r="I17655" s="1"/>
    </row>
    <row r="17656" spans="8:9" x14ac:dyDescent="0.2">
      <c r="H17656" s="1"/>
      <c r="I17656" s="1"/>
    </row>
    <row r="17657" spans="8:9" x14ac:dyDescent="0.2">
      <c r="H17657" s="1"/>
      <c r="I17657" s="1"/>
    </row>
    <row r="17658" spans="8:9" x14ac:dyDescent="0.2">
      <c r="H17658" s="1"/>
      <c r="I17658" s="1"/>
    </row>
    <row r="17659" spans="8:9" x14ac:dyDescent="0.2">
      <c r="H17659" s="1"/>
      <c r="I17659" s="1"/>
    </row>
    <row r="17660" spans="8:9" x14ac:dyDescent="0.2">
      <c r="H17660" s="1"/>
      <c r="I17660" s="1"/>
    </row>
    <row r="17661" spans="8:9" x14ac:dyDescent="0.2">
      <c r="H17661" s="1"/>
      <c r="I17661" s="1"/>
    </row>
    <row r="17662" spans="8:9" x14ac:dyDescent="0.2">
      <c r="H17662" s="1"/>
      <c r="I17662" s="1"/>
    </row>
    <row r="17663" spans="8:9" x14ac:dyDescent="0.2">
      <c r="H17663" s="1"/>
      <c r="I17663" s="1"/>
    </row>
    <row r="17664" spans="8:9" x14ac:dyDescent="0.2">
      <c r="H17664" s="1"/>
      <c r="I17664" s="1"/>
    </row>
    <row r="17665" spans="8:9" x14ac:dyDescent="0.2">
      <c r="H17665" s="1"/>
      <c r="I17665" s="1"/>
    </row>
    <row r="17666" spans="8:9" x14ac:dyDescent="0.2">
      <c r="H17666" s="1"/>
      <c r="I17666" s="1"/>
    </row>
    <row r="17667" spans="8:9" x14ac:dyDescent="0.2">
      <c r="H17667" s="1"/>
      <c r="I17667" s="1"/>
    </row>
    <row r="17668" spans="8:9" x14ac:dyDescent="0.2">
      <c r="H17668" s="1"/>
      <c r="I17668" s="1"/>
    </row>
    <row r="17669" spans="8:9" x14ac:dyDescent="0.2">
      <c r="H17669" s="1"/>
      <c r="I17669" s="1"/>
    </row>
    <row r="17670" spans="8:9" x14ac:dyDescent="0.2">
      <c r="H17670" s="1"/>
      <c r="I17670" s="1"/>
    </row>
    <row r="17671" spans="8:9" x14ac:dyDescent="0.2">
      <c r="H17671" s="1"/>
      <c r="I17671" s="1"/>
    </row>
    <row r="17672" spans="8:9" x14ac:dyDescent="0.2">
      <c r="H17672" s="1"/>
      <c r="I17672" s="1"/>
    </row>
    <row r="17673" spans="8:9" x14ac:dyDescent="0.2">
      <c r="H17673" s="1"/>
      <c r="I17673" s="1"/>
    </row>
    <row r="17674" spans="8:9" x14ac:dyDescent="0.2">
      <c r="H17674" s="1"/>
      <c r="I17674" s="1"/>
    </row>
    <row r="17675" spans="8:9" x14ac:dyDescent="0.2">
      <c r="H17675" s="1"/>
      <c r="I17675" s="1"/>
    </row>
    <row r="17676" spans="8:9" x14ac:dyDescent="0.2">
      <c r="H17676" s="1"/>
      <c r="I17676" s="1"/>
    </row>
    <row r="17677" spans="8:9" x14ac:dyDescent="0.2">
      <c r="H17677" s="1"/>
      <c r="I17677" s="1"/>
    </row>
    <row r="17678" spans="8:9" x14ac:dyDescent="0.2">
      <c r="H17678" s="1"/>
      <c r="I17678" s="1"/>
    </row>
    <row r="17679" spans="8:9" x14ac:dyDescent="0.2">
      <c r="H17679" s="1"/>
      <c r="I17679" s="1"/>
    </row>
    <row r="17680" spans="8:9" x14ac:dyDescent="0.2">
      <c r="H17680" s="1"/>
      <c r="I17680" s="1"/>
    </row>
    <row r="17681" spans="8:9" x14ac:dyDescent="0.2">
      <c r="H17681" s="1"/>
      <c r="I17681" s="1"/>
    </row>
    <row r="17682" spans="8:9" x14ac:dyDescent="0.2">
      <c r="H17682" s="1"/>
      <c r="I17682" s="1"/>
    </row>
    <row r="17683" spans="8:9" x14ac:dyDescent="0.2">
      <c r="H17683" s="1"/>
      <c r="I17683" s="1"/>
    </row>
    <row r="17684" spans="8:9" x14ac:dyDescent="0.2">
      <c r="H17684" s="1"/>
      <c r="I17684" s="1"/>
    </row>
    <row r="17685" spans="8:9" x14ac:dyDescent="0.2">
      <c r="H17685" s="1"/>
      <c r="I17685" s="1"/>
    </row>
    <row r="17686" spans="8:9" x14ac:dyDescent="0.2">
      <c r="H17686" s="1"/>
      <c r="I17686" s="1"/>
    </row>
    <row r="17687" spans="8:9" x14ac:dyDescent="0.2">
      <c r="H17687" s="1"/>
      <c r="I17687" s="1"/>
    </row>
    <row r="17688" spans="8:9" x14ac:dyDescent="0.2">
      <c r="H17688" s="1"/>
      <c r="I17688" s="1"/>
    </row>
    <row r="17689" spans="8:9" x14ac:dyDescent="0.2">
      <c r="H17689" s="1"/>
      <c r="I17689" s="1"/>
    </row>
    <row r="17690" spans="8:9" x14ac:dyDescent="0.2">
      <c r="H17690" s="1"/>
      <c r="I17690" s="1"/>
    </row>
    <row r="17691" spans="8:9" x14ac:dyDescent="0.2">
      <c r="H17691" s="1"/>
      <c r="I17691" s="1"/>
    </row>
    <row r="17692" spans="8:9" x14ac:dyDescent="0.2">
      <c r="H17692" s="1"/>
      <c r="I17692" s="1"/>
    </row>
    <row r="17693" spans="8:9" x14ac:dyDescent="0.2">
      <c r="H17693" s="1"/>
      <c r="I17693" s="1"/>
    </row>
    <row r="17694" spans="8:9" x14ac:dyDescent="0.2">
      <c r="H17694" s="1"/>
      <c r="I17694" s="1"/>
    </row>
    <row r="17695" spans="8:9" x14ac:dyDescent="0.2">
      <c r="H17695" s="1"/>
      <c r="I17695" s="1"/>
    </row>
    <row r="17696" spans="8:9" x14ac:dyDescent="0.2">
      <c r="H17696" s="1"/>
      <c r="I17696" s="1"/>
    </row>
    <row r="17697" spans="8:9" x14ac:dyDescent="0.2">
      <c r="H17697" s="1"/>
      <c r="I17697" s="1"/>
    </row>
    <row r="17698" spans="8:9" x14ac:dyDescent="0.2">
      <c r="H17698" s="1"/>
      <c r="I17698" s="1"/>
    </row>
    <row r="17699" spans="8:9" x14ac:dyDescent="0.2">
      <c r="H17699" s="1"/>
      <c r="I17699" s="1"/>
    </row>
    <row r="17700" spans="8:9" x14ac:dyDescent="0.2">
      <c r="H17700" s="1"/>
      <c r="I17700" s="1"/>
    </row>
    <row r="17701" spans="8:9" x14ac:dyDescent="0.2">
      <c r="H17701" s="1"/>
      <c r="I17701" s="1"/>
    </row>
    <row r="17702" spans="8:9" x14ac:dyDescent="0.2">
      <c r="H17702" s="1"/>
      <c r="I17702" s="1"/>
    </row>
    <row r="17703" spans="8:9" x14ac:dyDescent="0.2">
      <c r="H17703" s="1"/>
      <c r="I17703" s="1"/>
    </row>
    <row r="17704" spans="8:9" x14ac:dyDescent="0.2">
      <c r="H17704" s="1"/>
      <c r="I17704" s="1"/>
    </row>
    <row r="17705" spans="8:9" x14ac:dyDescent="0.2">
      <c r="H17705" s="1"/>
      <c r="I17705" s="1"/>
    </row>
    <row r="17706" spans="8:9" x14ac:dyDescent="0.2">
      <c r="H17706" s="1"/>
      <c r="I17706" s="1"/>
    </row>
    <row r="17707" spans="8:9" x14ac:dyDescent="0.2">
      <c r="H17707" s="1"/>
      <c r="I17707" s="1"/>
    </row>
    <row r="17708" spans="8:9" x14ac:dyDescent="0.2">
      <c r="H17708" s="1"/>
      <c r="I17708" s="1"/>
    </row>
    <row r="17709" spans="8:9" x14ac:dyDescent="0.2">
      <c r="H17709" s="1"/>
      <c r="I17709" s="1"/>
    </row>
    <row r="17710" spans="8:9" x14ac:dyDescent="0.2">
      <c r="H17710" s="1"/>
      <c r="I17710" s="1"/>
    </row>
    <row r="17711" spans="8:9" x14ac:dyDescent="0.2">
      <c r="H17711" s="1"/>
      <c r="I17711" s="1"/>
    </row>
    <row r="17712" spans="8:9" x14ac:dyDescent="0.2">
      <c r="H17712" s="1"/>
      <c r="I17712" s="1"/>
    </row>
    <row r="17713" spans="8:9" x14ac:dyDescent="0.2">
      <c r="H17713" s="1"/>
      <c r="I17713" s="1"/>
    </row>
    <row r="17714" spans="8:9" x14ac:dyDescent="0.2">
      <c r="H17714" s="1"/>
      <c r="I17714" s="1"/>
    </row>
    <row r="17715" spans="8:9" x14ac:dyDescent="0.2">
      <c r="H17715" s="1"/>
      <c r="I17715" s="1"/>
    </row>
    <row r="17716" spans="8:9" x14ac:dyDescent="0.2">
      <c r="H17716" s="1"/>
      <c r="I17716" s="1"/>
    </row>
    <row r="17717" spans="8:9" x14ac:dyDescent="0.2">
      <c r="H17717" s="1"/>
      <c r="I17717" s="1"/>
    </row>
    <row r="17718" spans="8:9" x14ac:dyDescent="0.2">
      <c r="H17718" s="1"/>
      <c r="I17718" s="1"/>
    </row>
    <row r="17719" spans="8:9" x14ac:dyDescent="0.2">
      <c r="H17719" s="1"/>
      <c r="I17719" s="1"/>
    </row>
    <row r="17720" spans="8:9" x14ac:dyDescent="0.2">
      <c r="H17720" s="1"/>
      <c r="I17720" s="1"/>
    </row>
    <row r="17721" spans="8:9" x14ac:dyDescent="0.2">
      <c r="H17721" s="1"/>
      <c r="I17721" s="1"/>
    </row>
    <row r="17722" spans="8:9" x14ac:dyDescent="0.2">
      <c r="H17722" s="1"/>
      <c r="I17722" s="1"/>
    </row>
    <row r="17723" spans="8:9" x14ac:dyDescent="0.2">
      <c r="H17723" s="1"/>
      <c r="I17723" s="1"/>
    </row>
    <row r="17724" spans="8:9" x14ac:dyDescent="0.2">
      <c r="H17724" s="1"/>
      <c r="I17724" s="1"/>
    </row>
    <row r="17725" spans="8:9" x14ac:dyDescent="0.2">
      <c r="H17725" s="1"/>
      <c r="I17725" s="1"/>
    </row>
    <row r="17726" spans="8:9" x14ac:dyDescent="0.2">
      <c r="H17726" s="1"/>
      <c r="I17726" s="1"/>
    </row>
    <row r="17727" spans="8:9" x14ac:dyDescent="0.2">
      <c r="H17727" s="1"/>
      <c r="I17727" s="1"/>
    </row>
    <row r="17728" spans="8:9" x14ac:dyDescent="0.2">
      <c r="H17728" s="1"/>
      <c r="I17728" s="1"/>
    </row>
    <row r="17729" spans="8:9" x14ac:dyDescent="0.2">
      <c r="H17729" s="1"/>
      <c r="I17729" s="1"/>
    </row>
    <row r="17730" spans="8:9" x14ac:dyDescent="0.2">
      <c r="H17730" s="1"/>
      <c r="I17730" s="1"/>
    </row>
    <row r="17731" spans="8:9" x14ac:dyDescent="0.2">
      <c r="H17731" s="1"/>
      <c r="I17731" s="1"/>
    </row>
    <row r="17732" spans="8:9" x14ac:dyDescent="0.2">
      <c r="H17732" s="1"/>
      <c r="I17732" s="1"/>
    </row>
    <row r="17733" spans="8:9" x14ac:dyDescent="0.2">
      <c r="H17733" s="1"/>
      <c r="I17733" s="1"/>
    </row>
    <row r="17734" spans="8:9" x14ac:dyDescent="0.2">
      <c r="H17734" s="1"/>
      <c r="I17734" s="1"/>
    </row>
    <row r="17735" spans="8:9" x14ac:dyDescent="0.2">
      <c r="H17735" s="1"/>
      <c r="I17735" s="1"/>
    </row>
    <row r="17736" spans="8:9" x14ac:dyDescent="0.2">
      <c r="H17736" s="1"/>
      <c r="I17736" s="1"/>
    </row>
    <row r="17737" spans="8:9" x14ac:dyDescent="0.2">
      <c r="H17737" s="1"/>
      <c r="I17737" s="1"/>
    </row>
    <row r="17738" spans="8:9" x14ac:dyDescent="0.2">
      <c r="H17738" s="1"/>
      <c r="I17738" s="1"/>
    </row>
    <row r="17739" spans="8:9" x14ac:dyDescent="0.2">
      <c r="H17739" s="1"/>
      <c r="I17739" s="1"/>
    </row>
    <row r="17740" spans="8:9" x14ac:dyDescent="0.2">
      <c r="H17740" s="1"/>
      <c r="I17740" s="1"/>
    </row>
    <row r="17741" spans="8:9" x14ac:dyDescent="0.2">
      <c r="H17741" s="1"/>
      <c r="I17741" s="1"/>
    </row>
    <row r="17742" spans="8:9" x14ac:dyDescent="0.2">
      <c r="H17742" s="1"/>
      <c r="I17742" s="1"/>
    </row>
    <row r="17743" spans="8:9" x14ac:dyDescent="0.2">
      <c r="H17743" s="1"/>
      <c r="I17743" s="1"/>
    </row>
    <row r="17744" spans="8:9" x14ac:dyDescent="0.2">
      <c r="H17744" s="1"/>
      <c r="I17744" s="1"/>
    </row>
    <row r="17745" spans="8:9" x14ac:dyDescent="0.2">
      <c r="H17745" s="1"/>
      <c r="I17745" s="1"/>
    </row>
    <row r="17746" spans="8:9" x14ac:dyDescent="0.2">
      <c r="H17746" s="1"/>
      <c r="I17746" s="1"/>
    </row>
    <row r="17747" spans="8:9" x14ac:dyDescent="0.2">
      <c r="H17747" s="1"/>
      <c r="I17747" s="1"/>
    </row>
    <row r="17748" spans="8:9" x14ac:dyDescent="0.2">
      <c r="H17748" s="1"/>
      <c r="I17748" s="1"/>
    </row>
    <row r="17749" spans="8:9" x14ac:dyDescent="0.2">
      <c r="H17749" s="1"/>
      <c r="I17749" s="1"/>
    </row>
    <row r="17750" spans="8:9" x14ac:dyDescent="0.2">
      <c r="H17750" s="1"/>
      <c r="I17750" s="1"/>
    </row>
    <row r="17751" spans="8:9" x14ac:dyDescent="0.2">
      <c r="H17751" s="1"/>
      <c r="I17751" s="1"/>
    </row>
    <row r="17752" spans="8:9" x14ac:dyDescent="0.2">
      <c r="H17752" s="1"/>
      <c r="I17752" s="1"/>
    </row>
    <row r="17753" spans="8:9" x14ac:dyDescent="0.2">
      <c r="H17753" s="1"/>
      <c r="I17753" s="1"/>
    </row>
    <row r="17754" spans="8:9" x14ac:dyDescent="0.2">
      <c r="H17754" s="1"/>
      <c r="I17754" s="1"/>
    </row>
    <row r="17755" spans="8:9" x14ac:dyDescent="0.2">
      <c r="H17755" s="1"/>
      <c r="I17755" s="1"/>
    </row>
    <row r="17756" spans="8:9" x14ac:dyDescent="0.2">
      <c r="H17756" s="1"/>
      <c r="I17756" s="1"/>
    </row>
    <row r="17757" spans="8:9" x14ac:dyDescent="0.2">
      <c r="H17757" s="1"/>
      <c r="I17757" s="1"/>
    </row>
    <row r="17758" spans="8:9" x14ac:dyDescent="0.2">
      <c r="H17758" s="1"/>
      <c r="I17758" s="1"/>
    </row>
    <row r="17759" spans="8:9" x14ac:dyDescent="0.2">
      <c r="H17759" s="1"/>
      <c r="I17759" s="1"/>
    </row>
    <row r="17760" spans="8:9" x14ac:dyDescent="0.2">
      <c r="H17760" s="1"/>
      <c r="I17760" s="1"/>
    </row>
    <row r="17761" spans="8:9" x14ac:dyDescent="0.2">
      <c r="H17761" s="1"/>
      <c r="I17761" s="1"/>
    </row>
    <row r="17762" spans="8:9" x14ac:dyDescent="0.2">
      <c r="H17762" s="1"/>
      <c r="I17762" s="1"/>
    </row>
    <row r="17763" spans="8:9" x14ac:dyDescent="0.2">
      <c r="H17763" s="1"/>
      <c r="I17763" s="1"/>
    </row>
    <row r="17764" spans="8:9" x14ac:dyDescent="0.2">
      <c r="H17764" s="1"/>
      <c r="I17764" s="1"/>
    </row>
    <row r="17765" spans="8:9" x14ac:dyDescent="0.2">
      <c r="H17765" s="1"/>
      <c r="I17765" s="1"/>
    </row>
    <row r="17766" spans="8:9" x14ac:dyDescent="0.2">
      <c r="H17766" s="1"/>
      <c r="I17766" s="1"/>
    </row>
    <row r="17767" spans="8:9" x14ac:dyDescent="0.2">
      <c r="H17767" s="1"/>
      <c r="I17767" s="1"/>
    </row>
    <row r="17768" spans="8:9" x14ac:dyDescent="0.2">
      <c r="H17768" s="1"/>
      <c r="I17768" s="1"/>
    </row>
    <row r="17769" spans="8:9" x14ac:dyDescent="0.2">
      <c r="H17769" s="1"/>
      <c r="I17769" s="1"/>
    </row>
    <row r="17770" spans="8:9" x14ac:dyDescent="0.2">
      <c r="H17770" s="1"/>
      <c r="I17770" s="1"/>
    </row>
    <row r="17771" spans="8:9" x14ac:dyDescent="0.2">
      <c r="H17771" s="1"/>
      <c r="I17771" s="1"/>
    </row>
    <row r="17772" spans="8:9" x14ac:dyDescent="0.2">
      <c r="H17772" s="1"/>
      <c r="I17772" s="1"/>
    </row>
    <row r="17773" spans="8:9" x14ac:dyDescent="0.2">
      <c r="H17773" s="1"/>
      <c r="I17773" s="1"/>
    </row>
    <row r="17774" spans="8:9" x14ac:dyDescent="0.2">
      <c r="H17774" s="1"/>
      <c r="I17774" s="1"/>
    </row>
    <row r="17775" spans="8:9" x14ac:dyDescent="0.2">
      <c r="H17775" s="1"/>
      <c r="I17775" s="1"/>
    </row>
    <row r="17776" spans="8:9" x14ac:dyDescent="0.2">
      <c r="H17776" s="1"/>
      <c r="I17776" s="1"/>
    </row>
    <row r="17777" spans="8:9" x14ac:dyDescent="0.2">
      <c r="H17777" s="1"/>
      <c r="I17777" s="1"/>
    </row>
    <row r="17778" spans="8:9" x14ac:dyDescent="0.2">
      <c r="H17778" s="1"/>
      <c r="I17778" s="1"/>
    </row>
    <row r="17779" spans="8:9" x14ac:dyDescent="0.2">
      <c r="H17779" s="1"/>
      <c r="I17779" s="1"/>
    </row>
    <row r="17780" spans="8:9" x14ac:dyDescent="0.2">
      <c r="H17780" s="1"/>
      <c r="I17780" s="1"/>
    </row>
    <row r="17781" spans="8:9" x14ac:dyDescent="0.2">
      <c r="H17781" s="1"/>
      <c r="I17781" s="1"/>
    </row>
    <row r="17782" spans="8:9" x14ac:dyDescent="0.2">
      <c r="H17782" s="1"/>
      <c r="I17782" s="1"/>
    </row>
    <row r="17783" spans="8:9" x14ac:dyDescent="0.2">
      <c r="H17783" s="1"/>
      <c r="I17783" s="1"/>
    </row>
    <row r="17784" spans="8:9" x14ac:dyDescent="0.2">
      <c r="H17784" s="1"/>
      <c r="I17784" s="1"/>
    </row>
    <row r="17785" spans="8:9" x14ac:dyDescent="0.2">
      <c r="H17785" s="1"/>
      <c r="I17785" s="1"/>
    </row>
    <row r="17786" spans="8:9" x14ac:dyDescent="0.2">
      <c r="H17786" s="1"/>
      <c r="I17786" s="1"/>
    </row>
    <row r="17787" spans="8:9" x14ac:dyDescent="0.2">
      <c r="H17787" s="1"/>
      <c r="I17787" s="1"/>
    </row>
    <row r="17788" spans="8:9" x14ac:dyDescent="0.2">
      <c r="H17788" s="1"/>
      <c r="I17788" s="1"/>
    </row>
    <row r="17789" spans="8:9" x14ac:dyDescent="0.2">
      <c r="H17789" s="1"/>
      <c r="I17789" s="1"/>
    </row>
    <row r="17790" spans="8:9" x14ac:dyDescent="0.2">
      <c r="H17790" s="1"/>
      <c r="I17790" s="1"/>
    </row>
    <row r="17791" spans="8:9" x14ac:dyDescent="0.2">
      <c r="H17791" s="1"/>
      <c r="I17791" s="1"/>
    </row>
    <row r="17792" spans="8:9" x14ac:dyDescent="0.2">
      <c r="H17792" s="1"/>
      <c r="I17792" s="1"/>
    </row>
    <row r="17793" spans="8:9" x14ac:dyDescent="0.2">
      <c r="H17793" s="1"/>
      <c r="I17793" s="1"/>
    </row>
    <row r="17794" spans="8:9" x14ac:dyDescent="0.2">
      <c r="H17794" s="1"/>
      <c r="I17794" s="1"/>
    </row>
    <row r="17795" spans="8:9" x14ac:dyDescent="0.2">
      <c r="H17795" s="1"/>
      <c r="I17795" s="1"/>
    </row>
    <row r="17796" spans="8:9" x14ac:dyDescent="0.2">
      <c r="H17796" s="1"/>
      <c r="I17796" s="1"/>
    </row>
    <row r="17797" spans="8:9" x14ac:dyDescent="0.2">
      <c r="H17797" s="1"/>
      <c r="I17797" s="1"/>
    </row>
    <row r="17798" spans="8:9" x14ac:dyDescent="0.2">
      <c r="H17798" s="1"/>
      <c r="I17798" s="1"/>
    </row>
    <row r="17799" spans="8:9" x14ac:dyDescent="0.2">
      <c r="H17799" s="1"/>
      <c r="I17799" s="1"/>
    </row>
    <row r="17800" spans="8:9" x14ac:dyDescent="0.2">
      <c r="H17800" s="1"/>
      <c r="I17800" s="1"/>
    </row>
    <row r="17801" spans="8:9" x14ac:dyDescent="0.2">
      <c r="H17801" s="1"/>
      <c r="I17801" s="1"/>
    </row>
    <row r="17802" spans="8:9" x14ac:dyDescent="0.2">
      <c r="H17802" s="1"/>
      <c r="I17802" s="1"/>
    </row>
    <row r="17803" spans="8:9" x14ac:dyDescent="0.2">
      <c r="H17803" s="1"/>
      <c r="I17803" s="1"/>
    </row>
    <row r="17804" spans="8:9" x14ac:dyDescent="0.2">
      <c r="H17804" s="1"/>
      <c r="I17804" s="1"/>
    </row>
    <row r="17805" spans="8:9" x14ac:dyDescent="0.2">
      <c r="H17805" s="1"/>
      <c r="I17805" s="1"/>
    </row>
    <row r="17806" spans="8:9" x14ac:dyDescent="0.2">
      <c r="H17806" s="1"/>
      <c r="I17806" s="1"/>
    </row>
    <row r="17807" spans="8:9" x14ac:dyDescent="0.2">
      <c r="H17807" s="1"/>
      <c r="I17807" s="1"/>
    </row>
    <row r="17808" spans="8:9" x14ac:dyDescent="0.2">
      <c r="H17808" s="1"/>
      <c r="I17808" s="1"/>
    </row>
    <row r="17809" spans="8:9" x14ac:dyDescent="0.2">
      <c r="H17809" s="1"/>
      <c r="I17809" s="1"/>
    </row>
    <row r="17810" spans="8:9" x14ac:dyDescent="0.2">
      <c r="H17810" s="1"/>
      <c r="I17810" s="1"/>
    </row>
    <row r="17811" spans="8:9" x14ac:dyDescent="0.2">
      <c r="H17811" s="1"/>
      <c r="I17811" s="1"/>
    </row>
    <row r="17812" spans="8:9" x14ac:dyDescent="0.2">
      <c r="H17812" s="1"/>
      <c r="I17812" s="1"/>
    </row>
    <row r="17813" spans="8:9" x14ac:dyDescent="0.2">
      <c r="H17813" s="1"/>
      <c r="I17813" s="1"/>
    </row>
    <row r="17814" spans="8:9" x14ac:dyDescent="0.2">
      <c r="H17814" s="1"/>
      <c r="I17814" s="1"/>
    </row>
    <row r="17815" spans="8:9" x14ac:dyDescent="0.2">
      <c r="H17815" s="1"/>
      <c r="I17815" s="1"/>
    </row>
    <row r="17816" spans="8:9" x14ac:dyDescent="0.2">
      <c r="H17816" s="1"/>
      <c r="I17816" s="1"/>
    </row>
    <row r="17817" spans="8:9" x14ac:dyDescent="0.2">
      <c r="H17817" s="1"/>
      <c r="I17817" s="1"/>
    </row>
    <row r="17818" spans="8:9" x14ac:dyDescent="0.2">
      <c r="H17818" s="1"/>
      <c r="I17818" s="1"/>
    </row>
    <row r="17819" spans="8:9" x14ac:dyDescent="0.2">
      <c r="H17819" s="1"/>
      <c r="I17819" s="1"/>
    </row>
    <row r="17820" spans="8:9" x14ac:dyDescent="0.2">
      <c r="H17820" s="1"/>
      <c r="I17820" s="1"/>
    </row>
    <row r="17821" spans="8:9" x14ac:dyDescent="0.2">
      <c r="H17821" s="1"/>
      <c r="I17821" s="1"/>
    </row>
    <row r="17822" spans="8:9" x14ac:dyDescent="0.2">
      <c r="H17822" s="1"/>
      <c r="I17822" s="1"/>
    </row>
    <row r="17823" spans="8:9" x14ac:dyDescent="0.2">
      <c r="H17823" s="1"/>
      <c r="I17823" s="1"/>
    </row>
    <row r="17824" spans="8:9" x14ac:dyDescent="0.2">
      <c r="H17824" s="1"/>
      <c r="I17824" s="1"/>
    </row>
    <row r="17825" spans="8:9" x14ac:dyDescent="0.2">
      <c r="H17825" s="1"/>
      <c r="I17825" s="1"/>
    </row>
    <row r="17826" spans="8:9" x14ac:dyDescent="0.2">
      <c r="H17826" s="1"/>
      <c r="I17826" s="1"/>
    </row>
    <row r="17827" spans="8:9" x14ac:dyDescent="0.2">
      <c r="H17827" s="1"/>
      <c r="I17827" s="1"/>
    </row>
    <row r="17828" spans="8:9" x14ac:dyDescent="0.2">
      <c r="H17828" s="1"/>
      <c r="I17828" s="1"/>
    </row>
    <row r="17829" spans="8:9" x14ac:dyDescent="0.2">
      <c r="H17829" s="1"/>
      <c r="I17829" s="1"/>
    </row>
    <row r="17830" spans="8:9" x14ac:dyDescent="0.2">
      <c r="H17830" s="1"/>
      <c r="I17830" s="1"/>
    </row>
    <row r="17831" spans="8:9" x14ac:dyDescent="0.2">
      <c r="H17831" s="1"/>
      <c r="I17831" s="1"/>
    </row>
    <row r="17832" spans="8:9" x14ac:dyDescent="0.2">
      <c r="H17832" s="1"/>
      <c r="I17832" s="1"/>
    </row>
    <row r="17833" spans="8:9" x14ac:dyDescent="0.2">
      <c r="H17833" s="1"/>
      <c r="I17833" s="1"/>
    </row>
    <row r="17834" spans="8:9" x14ac:dyDescent="0.2">
      <c r="H17834" s="1"/>
      <c r="I17834" s="1"/>
    </row>
    <row r="17835" spans="8:9" x14ac:dyDescent="0.2">
      <c r="H17835" s="1"/>
      <c r="I17835" s="1"/>
    </row>
    <row r="17836" spans="8:9" x14ac:dyDescent="0.2">
      <c r="H17836" s="1"/>
      <c r="I17836" s="1"/>
    </row>
    <row r="17837" spans="8:9" x14ac:dyDescent="0.2">
      <c r="H17837" s="1"/>
      <c r="I17837" s="1"/>
    </row>
    <row r="17838" spans="8:9" x14ac:dyDescent="0.2">
      <c r="H17838" s="1"/>
      <c r="I17838" s="1"/>
    </row>
    <row r="17839" spans="8:9" x14ac:dyDescent="0.2">
      <c r="H17839" s="1"/>
      <c r="I17839" s="1"/>
    </row>
    <row r="17840" spans="8:9" x14ac:dyDescent="0.2">
      <c r="H17840" s="1"/>
      <c r="I17840" s="1"/>
    </row>
    <row r="17841" spans="8:9" x14ac:dyDescent="0.2">
      <c r="H17841" s="1"/>
      <c r="I17841" s="1"/>
    </row>
    <row r="17842" spans="8:9" x14ac:dyDescent="0.2">
      <c r="H17842" s="1"/>
      <c r="I17842" s="1"/>
    </row>
    <row r="17843" spans="8:9" x14ac:dyDescent="0.2">
      <c r="H17843" s="1"/>
      <c r="I17843" s="1"/>
    </row>
    <row r="17844" spans="8:9" x14ac:dyDescent="0.2">
      <c r="H17844" s="1"/>
      <c r="I17844" s="1"/>
    </row>
    <row r="17845" spans="8:9" x14ac:dyDescent="0.2">
      <c r="H17845" s="1"/>
      <c r="I17845" s="1"/>
    </row>
    <row r="17846" spans="8:9" x14ac:dyDescent="0.2">
      <c r="H17846" s="1"/>
      <c r="I17846" s="1"/>
    </row>
    <row r="17847" spans="8:9" x14ac:dyDescent="0.2">
      <c r="H17847" s="1"/>
      <c r="I17847" s="1"/>
    </row>
    <row r="17848" spans="8:9" x14ac:dyDescent="0.2">
      <c r="H17848" s="1"/>
      <c r="I17848" s="1"/>
    </row>
    <row r="17849" spans="8:9" x14ac:dyDescent="0.2">
      <c r="H17849" s="1"/>
      <c r="I17849" s="1"/>
    </row>
    <row r="17850" spans="8:9" x14ac:dyDescent="0.2">
      <c r="H17850" s="1"/>
      <c r="I17850" s="1"/>
    </row>
    <row r="17851" spans="8:9" x14ac:dyDescent="0.2">
      <c r="H17851" s="1"/>
      <c r="I17851" s="1"/>
    </row>
    <row r="17852" spans="8:9" x14ac:dyDescent="0.2">
      <c r="H17852" s="1"/>
      <c r="I17852" s="1"/>
    </row>
    <row r="17853" spans="8:9" x14ac:dyDescent="0.2">
      <c r="H17853" s="1"/>
      <c r="I17853" s="1"/>
    </row>
    <row r="17854" spans="8:9" x14ac:dyDescent="0.2">
      <c r="H17854" s="1"/>
      <c r="I17854" s="1"/>
    </row>
    <row r="17855" spans="8:9" x14ac:dyDescent="0.2">
      <c r="H17855" s="1"/>
      <c r="I17855" s="1"/>
    </row>
    <row r="17856" spans="8:9" x14ac:dyDescent="0.2">
      <c r="H17856" s="1"/>
      <c r="I17856" s="1"/>
    </row>
    <row r="17857" spans="8:9" x14ac:dyDescent="0.2">
      <c r="H17857" s="1"/>
      <c r="I17857" s="1"/>
    </row>
    <row r="17858" spans="8:9" x14ac:dyDescent="0.2">
      <c r="H17858" s="1"/>
      <c r="I17858" s="1"/>
    </row>
    <row r="17859" spans="8:9" x14ac:dyDescent="0.2">
      <c r="H17859" s="1"/>
      <c r="I17859" s="1"/>
    </row>
    <row r="17860" spans="8:9" x14ac:dyDescent="0.2">
      <c r="H17860" s="1"/>
      <c r="I17860" s="1"/>
    </row>
    <row r="17861" spans="8:9" x14ac:dyDescent="0.2">
      <c r="H17861" s="1"/>
      <c r="I17861" s="1"/>
    </row>
    <row r="17862" spans="8:9" x14ac:dyDescent="0.2">
      <c r="H17862" s="1"/>
      <c r="I17862" s="1"/>
    </row>
    <row r="17863" spans="8:9" x14ac:dyDescent="0.2">
      <c r="H17863" s="1"/>
      <c r="I17863" s="1"/>
    </row>
    <row r="17864" spans="8:9" x14ac:dyDescent="0.2">
      <c r="H17864" s="1"/>
      <c r="I17864" s="1"/>
    </row>
    <row r="17865" spans="8:9" x14ac:dyDescent="0.2">
      <c r="H17865" s="1"/>
      <c r="I17865" s="1"/>
    </row>
    <row r="17866" spans="8:9" x14ac:dyDescent="0.2">
      <c r="H17866" s="1"/>
      <c r="I17866" s="1"/>
    </row>
    <row r="17867" spans="8:9" x14ac:dyDescent="0.2">
      <c r="H17867" s="1"/>
      <c r="I17867" s="1"/>
    </row>
    <row r="17868" spans="8:9" x14ac:dyDescent="0.2">
      <c r="H17868" s="1"/>
      <c r="I17868" s="1"/>
    </row>
    <row r="17869" spans="8:9" x14ac:dyDescent="0.2">
      <c r="H17869" s="1"/>
      <c r="I17869" s="1"/>
    </row>
    <row r="17870" spans="8:9" x14ac:dyDescent="0.2">
      <c r="H17870" s="1"/>
      <c r="I17870" s="1"/>
    </row>
    <row r="17871" spans="8:9" x14ac:dyDescent="0.2">
      <c r="H17871" s="1"/>
      <c r="I17871" s="1"/>
    </row>
    <row r="17872" spans="8:9" x14ac:dyDescent="0.2">
      <c r="H17872" s="1"/>
      <c r="I17872" s="1"/>
    </row>
    <row r="17873" spans="8:9" x14ac:dyDescent="0.2">
      <c r="H17873" s="1"/>
      <c r="I17873" s="1"/>
    </row>
    <row r="17874" spans="8:9" x14ac:dyDescent="0.2">
      <c r="H17874" s="1"/>
      <c r="I17874" s="1"/>
    </row>
    <row r="17875" spans="8:9" x14ac:dyDescent="0.2">
      <c r="H17875" s="1"/>
      <c r="I17875" s="1"/>
    </row>
    <row r="17876" spans="8:9" x14ac:dyDescent="0.2">
      <c r="H17876" s="1"/>
      <c r="I17876" s="1"/>
    </row>
    <row r="17877" spans="8:9" x14ac:dyDescent="0.2">
      <c r="H17877" s="1"/>
      <c r="I17877" s="1"/>
    </row>
    <row r="17878" spans="8:9" x14ac:dyDescent="0.2">
      <c r="H17878" s="1"/>
      <c r="I17878" s="1"/>
    </row>
    <row r="17879" spans="8:9" x14ac:dyDescent="0.2">
      <c r="H17879" s="1"/>
      <c r="I17879" s="1"/>
    </row>
    <row r="17880" spans="8:9" x14ac:dyDescent="0.2">
      <c r="H17880" s="1"/>
      <c r="I17880" s="1"/>
    </row>
    <row r="17881" spans="8:9" x14ac:dyDescent="0.2">
      <c r="H17881" s="1"/>
      <c r="I17881" s="1"/>
    </row>
    <row r="17882" spans="8:9" x14ac:dyDescent="0.2">
      <c r="H17882" s="1"/>
      <c r="I17882" s="1"/>
    </row>
    <row r="17883" spans="8:9" x14ac:dyDescent="0.2">
      <c r="H17883" s="1"/>
      <c r="I17883" s="1"/>
    </row>
    <row r="17884" spans="8:9" x14ac:dyDescent="0.2">
      <c r="H17884" s="1"/>
      <c r="I17884" s="1"/>
    </row>
    <row r="17885" spans="8:9" x14ac:dyDescent="0.2">
      <c r="H17885" s="1"/>
      <c r="I17885" s="1"/>
    </row>
    <row r="17886" spans="8:9" x14ac:dyDescent="0.2">
      <c r="H17886" s="1"/>
      <c r="I17886" s="1"/>
    </row>
    <row r="17887" spans="8:9" x14ac:dyDescent="0.2">
      <c r="H17887" s="1"/>
      <c r="I17887" s="1"/>
    </row>
    <row r="17888" spans="8:9" x14ac:dyDescent="0.2">
      <c r="H17888" s="1"/>
      <c r="I17888" s="1"/>
    </row>
    <row r="17889" spans="8:9" x14ac:dyDescent="0.2">
      <c r="H17889" s="1"/>
      <c r="I17889" s="1"/>
    </row>
    <row r="17890" spans="8:9" x14ac:dyDescent="0.2">
      <c r="H17890" s="1"/>
      <c r="I17890" s="1"/>
    </row>
    <row r="17891" spans="8:9" x14ac:dyDescent="0.2">
      <c r="H17891" s="1"/>
      <c r="I17891" s="1"/>
    </row>
    <row r="17892" spans="8:9" x14ac:dyDescent="0.2">
      <c r="H17892" s="1"/>
      <c r="I17892" s="1"/>
    </row>
    <row r="17893" spans="8:9" x14ac:dyDescent="0.2">
      <c r="H17893" s="1"/>
      <c r="I17893" s="1"/>
    </row>
    <row r="17894" spans="8:9" x14ac:dyDescent="0.2">
      <c r="H17894" s="1"/>
      <c r="I17894" s="1"/>
    </row>
    <row r="17895" spans="8:9" x14ac:dyDescent="0.2">
      <c r="H17895" s="1"/>
      <c r="I17895" s="1"/>
    </row>
    <row r="17896" spans="8:9" x14ac:dyDescent="0.2">
      <c r="H17896" s="1"/>
      <c r="I17896" s="1"/>
    </row>
    <row r="17897" spans="8:9" x14ac:dyDescent="0.2">
      <c r="H17897" s="1"/>
      <c r="I17897" s="1"/>
    </row>
    <row r="17898" spans="8:9" x14ac:dyDescent="0.2">
      <c r="H17898" s="1"/>
      <c r="I17898" s="1"/>
    </row>
    <row r="17899" spans="8:9" x14ac:dyDescent="0.2">
      <c r="H17899" s="1"/>
      <c r="I17899" s="1"/>
    </row>
    <row r="17900" spans="8:9" x14ac:dyDescent="0.2">
      <c r="H17900" s="1"/>
      <c r="I17900" s="1"/>
    </row>
    <row r="17901" spans="8:9" x14ac:dyDescent="0.2">
      <c r="H17901" s="1"/>
      <c r="I17901" s="1"/>
    </row>
    <row r="17902" spans="8:9" x14ac:dyDescent="0.2">
      <c r="H17902" s="1"/>
      <c r="I17902" s="1"/>
    </row>
    <row r="17903" spans="8:9" x14ac:dyDescent="0.2">
      <c r="H17903" s="1"/>
      <c r="I17903" s="1"/>
    </row>
    <row r="17904" spans="8:9" x14ac:dyDescent="0.2">
      <c r="H17904" s="1"/>
      <c r="I17904" s="1"/>
    </row>
    <row r="17905" spans="8:9" x14ac:dyDescent="0.2">
      <c r="H17905" s="1"/>
      <c r="I17905" s="1"/>
    </row>
    <row r="17906" spans="8:9" x14ac:dyDescent="0.2">
      <c r="H17906" s="1"/>
      <c r="I17906" s="1"/>
    </row>
    <row r="17907" spans="8:9" x14ac:dyDescent="0.2">
      <c r="H17907" s="1"/>
      <c r="I17907" s="1"/>
    </row>
    <row r="17908" spans="8:9" x14ac:dyDescent="0.2">
      <c r="H17908" s="1"/>
      <c r="I17908" s="1"/>
    </row>
    <row r="17909" spans="8:9" x14ac:dyDescent="0.2">
      <c r="H17909" s="1"/>
      <c r="I17909" s="1"/>
    </row>
    <row r="17910" spans="8:9" x14ac:dyDescent="0.2">
      <c r="H17910" s="1"/>
      <c r="I17910" s="1"/>
    </row>
    <row r="17911" spans="8:9" x14ac:dyDescent="0.2">
      <c r="H17911" s="1"/>
      <c r="I17911" s="1"/>
    </row>
    <row r="17912" spans="8:9" x14ac:dyDescent="0.2">
      <c r="H17912" s="1"/>
      <c r="I17912" s="1"/>
    </row>
    <row r="17913" spans="8:9" x14ac:dyDescent="0.2">
      <c r="H17913" s="1"/>
      <c r="I17913" s="1"/>
    </row>
    <row r="17914" spans="8:9" x14ac:dyDescent="0.2">
      <c r="H17914" s="1"/>
      <c r="I17914" s="1"/>
    </row>
    <row r="17915" spans="8:9" x14ac:dyDescent="0.2">
      <c r="H17915" s="1"/>
      <c r="I17915" s="1"/>
    </row>
    <row r="17916" spans="8:9" x14ac:dyDescent="0.2">
      <c r="H17916" s="1"/>
      <c r="I17916" s="1"/>
    </row>
    <row r="17917" spans="8:9" x14ac:dyDescent="0.2">
      <c r="H17917" s="1"/>
      <c r="I17917" s="1"/>
    </row>
    <row r="17918" spans="8:9" x14ac:dyDescent="0.2">
      <c r="H17918" s="1"/>
      <c r="I17918" s="1"/>
    </row>
    <row r="17919" spans="8:9" x14ac:dyDescent="0.2">
      <c r="H17919" s="1"/>
      <c r="I17919" s="1"/>
    </row>
    <row r="17920" spans="8:9" x14ac:dyDescent="0.2">
      <c r="H17920" s="1"/>
      <c r="I17920" s="1"/>
    </row>
    <row r="17921" spans="8:9" x14ac:dyDescent="0.2">
      <c r="H17921" s="1"/>
      <c r="I17921" s="1"/>
    </row>
    <row r="17922" spans="8:9" x14ac:dyDescent="0.2">
      <c r="H17922" s="1"/>
      <c r="I17922" s="1"/>
    </row>
    <row r="17923" spans="8:9" x14ac:dyDescent="0.2">
      <c r="H17923" s="1"/>
      <c r="I17923" s="1"/>
    </row>
    <row r="17924" spans="8:9" x14ac:dyDescent="0.2">
      <c r="H17924" s="1"/>
      <c r="I17924" s="1"/>
    </row>
    <row r="17925" spans="8:9" x14ac:dyDescent="0.2">
      <c r="H17925" s="1"/>
      <c r="I17925" s="1"/>
    </row>
    <row r="17926" spans="8:9" x14ac:dyDescent="0.2">
      <c r="H17926" s="1"/>
      <c r="I17926" s="1"/>
    </row>
    <row r="17927" spans="8:9" x14ac:dyDescent="0.2">
      <c r="H17927" s="1"/>
      <c r="I17927" s="1"/>
    </row>
    <row r="17928" spans="8:9" x14ac:dyDescent="0.2">
      <c r="H17928" s="1"/>
      <c r="I17928" s="1"/>
    </row>
    <row r="17929" spans="8:9" x14ac:dyDescent="0.2">
      <c r="H17929" s="1"/>
      <c r="I17929" s="1"/>
    </row>
    <row r="17930" spans="8:9" x14ac:dyDescent="0.2">
      <c r="H17930" s="1"/>
      <c r="I17930" s="1"/>
    </row>
    <row r="17931" spans="8:9" x14ac:dyDescent="0.2">
      <c r="H17931" s="1"/>
      <c r="I17931" s="1"/>
    </row>
    <row r="17932" spans="8:9" x14ac:dyDescent="0.2">
      <c r="H17932" s="1"/>
      <c r="I17932" s="1"/>
    </row>
    <row r="17933" spans="8:9" x14ac:dyDescent="0.2">
      <c r="H17933" s="1"/>
      <c r="I17933" s="1"/>
    </row>
    <row r="17934" spans="8:9" x14ac:dyDescent="0.2">
      <c r="H17934" s="1"/>
      <c r="I17934" s="1"/>
    </row>
    <row r="17935" spans="8:9" x14ac:dyDescent="0.2">
      <c r="H17935" s="1"/>
      <c r="I17935" s="1"/>
    </row>
    <row r="17936" spans="8:9" x14ac:dyDescent="0.2">
      <c r="H17936" s="1"/>
      <c r="I17936" s="1"/>
    </row>
    <row r="17937" spans="8:9" x14ac:dyDescent="0.2">
      <c r="H17937" s="1"/>
      <c r="I17937" s="1"/>
    </row>
    <row r="17938" spans="8:9" x14ac:dyDescent="0.2">
      <c r="H17938" s="1"/>
      <c r="I17938" s="1"/>
    </row>
    <row r="17939" spans="8:9" x14ac:dyDescent="0.2">
      <c r="H17939" s="1"/>
      <c r="I17939" s="1"/>
    </row>
    <row r="17940" spans="8:9" x14ac:dyDescent="0.2">
      <c r="H17940" s="1"/>
      <c r="I17940" s="1"/>
    </row>
    <row r="17941" spans="8:9" x14ac:dyDescent="0.2">
      <c r="H17941" s="1"/>
      <c r="I17941" s="1"/>
    </row>
    <row r="17942" spans="8:9" x14ac:dyDescent="0.2">
      <c r="H17942" s="1"/>
      <c r="I17942" s="1"/>
    </row>
    <row r="17943" spans="8:9" x14ac:dyDescent="0.2">
      <c r="H17943" s="1"/>
      <c r="I17943" s="1"/>
    </row>
    <row r="17944" spans="8:9" x14ac:dyDescent="0.2">
      <c r="H17944" s="1"/>
      <c r="I17944" s="1"/>
    </row>
    <row r="17945" spans="8:9" x14ac:dyDescent="0.2">
      <c r="H17945" s="1"/>
      <c r="I17945" s="1"/>
    </row>
    <row r="17946" spans="8:9" x14ac:dyDescent="0.2">
      <c r="H17946" s="1"/>
      <c r="I17946" s="1"/>
    </row>
    <row r="17947" spans="8:9" x14ac:dyDescent="0.2">
      <c r="H17947" s="1"/>
      <c r="I17947" s="1"/>
    </row>
    <row r="17948" spans="8:9" x14ac:dyDescent="0.2">
      <c r="H17948" s="1"/>
      <c r="I17948" s="1"/>
    </row>
    <row r="17949" spans="8:9" x14ac:dyDescent="0.2">
      <c r="H17949" s="1"/>
      <c r="I17949" s="1"/>
    </row>
    <row r="17950" spans="8:9" x14ac:dyDescent="0.2">
      <c r="H17950" s="1"/>
      <c r="I17950" s="1"/>
    </row>
    <row r="17951" spans="8:9" x14ac:dyDescent="0.2">
      <c r="H17951" s="1"/>
      <c r="I17951" s="1"/>
    </row>
    <row r="17952" spans="8:9" x14ac:dyDescent="0.2">
      <c r="H17952" s="1"/>
      <c r="I17952" s="1"/>
    </row>
    <row r="17953" spans="8:9" x14ac:dyDescent="0.2">
      <c r="H17953" s="1"/>
      <c r="I17953" s="1"/>
    </row>
    <row r="17954" spans="8:9" x14ac:dyDescent="0.2">
      <c r="H17954" s="1"/>
      <c r="I17954" s="1"/>
    </row>
    <row r="17955" spans="8:9" x14ac:dyDescent="0.2">
      <c r="H17955" s="1"/>
      <c r="I17955" s="1"/>
    </row>
    <row r="17956" spans="8:9" x14ac:dyDescent="0.2">
      <c r="H17956" s="1"/>
      <c r="I17956" s="1"/>
    </row>
    <row r="17957" spans="8:9" x14ac:dyDescent="0.2">
      <c r="H17957" s="1"/>
      <c r="I17957" s="1"/>
    </row>
    <row r="17958" spans="8:9" x14ac:dyDescent="0.2">
      <c r="H17958" s="1"/>
      <c r="I17958" s="1"/>
    </row>
    <row r="17959" spans="8:9" x14ac:dyDescent="0.2">
      <c r="H17959" s="1"/>
      <c r="I17959" s="1"/>
    </row>
    <row r="17960" spans="8:9" x14ac:dyDescent="0.2">
      <c r="H17960" s="1"/>
      <c r="I17960" s="1"/>
    </row>
    <row r="17961" spans="8:9" x14ac:dyDescent="0.2">
      <c r="H17961" s="1"/>
      <c r="I17961" s="1"/>
    </row>
    <row r="17962" spans="8:9" x14ac:dyDescent="0.2">
      <c r="H17962" s="1"/>
      <c r="I17962" s="1"/>
    </row>
    <row r="17963" spans="8:9" x14ac:dyDescent="0.2">
      <c r="H17963" s="1"/>
      <c r="I17963" s="1"/>
    </row>
    <row r="17964" spans="8:9" x14ac:dyDescent="0.2">
      <c r="H17964" s="1"/>
      <c r="I17964" s="1"/>
    </row>
    <row r="17965" spans="8:9" x14ac:dyDescent="0.2">
      <c r="H17965" s="1"/>
      <c r="I17965" s="1"/>
    </row>
    <row r="17966" spans="8:9" x14ac:dyDescent="0.2">
      <c r="H17966" s="1"/>
      <c r="I17966" s="1"/>
    </row>
    <row r="17967" spans="8:9" x14ac:dyDescent="0.2">
      <c r="H17967" s="1"/>
      <c r="I17967" s="1"/>
    </row>
    <row r="17968" spans="8:9" x14ac:dyDescent="0.2">
      <c r="H17968" s="1"/>
      <c r="I17968" s="1"/>
    </row>
    <row r="17969" spans="8:9" x14ac:dyDescent="0.2">
      <c r="H17969" s="1"/>
      <c r="I17969" s="1"/>
    </row>
    <row r="17970" spans="8:9" x14ac:dyDescent="0.2">
      <c r="H17970" s="1"/>
      <c r="I17970" s="1"/>
    </row>
    <row r="17971" spans="8:9" x14ac:dyDescent="0.2">
      <c r="H17971" s="1"/>
      <c r="I17971" s="1"/>
    </row>
    <row r="17972" spans="8:9" x14ac:dyDescent="0.2">
      <c r="H17972" s="1"/>
      <c r="I17972" s="1"/>
    </row>
    <row r="17973" spans="8:9" x14ac:dyDescent="0.2">
      <c r="H17973" s="1"/>
      <c r="I17973" s="1"/>
    </row>
    <row r="17974" spans="8:9" x14ac:dyDescent="0.2">
      <c r="H17974" s="1"/>
      <c r="I17974" s="1"/>
    </row>
    <row r="17975" spans="8:9" x14ac:dyDescent="0.2">
      <c r="H17975" s="1"/>
      <c r="I17975" s="1"/>
    </row>
    <row r="17976" spans="8:9" x14ac:dyDescent="0.2">
      <c r="H17976" s="1"/>
      <c r="I17976" s="1"/>
    </row>
    <row r="17977" spans="8:9" x14ac:dyDescent="0.2">
      <c r="H17977" s="1"/>
      <c r="I17977" s="1"/>
    </row>
    <row r="17978" spans="8:9" x14ac:dyDescent="0.2">
      <c r="H17978" s="1"/>
      <c r="I17978" s="1"/>
    </row>
    <row r="17979" spans="8:9" x14ac:dyDescent="0.2">
      <c r="H17979" s="1"/>
      <c r="I17979" s="1"/>
    </row>
    <row r="17980" spans="8:9" x14ac:dyDescent="0.2">
      <c r="H17980" s="1"/>
      <c r="I17980" s="1"/>
    </row>
    <row r="17981" spans="8:9" x14ac:dyDescent="0.2">
      <c r="H17981" s="1"/>
      <c r="I17981" s="1"/>
    </row>
    <row r="17982" spans="8:9" x14ac:dyDescent="0.2">
      <c r="H17982" s="1"/>
      <c r="I17982" s="1"/>
    </row>
    <row r="17983" spans="8:9" x14ac:dyDescent="0.2">
      <c r="H17983" s="1"/>
      <c r="I17983" s="1"/>
    </row>
    <row r="17984" spans="8:9" x14ac:dyDescent="0.2">
      <c r="H17984" s="1"/>
      <c r="I17984" s="1"/>
    </row>
    <row r="17985" spans="8:9" x14ac:dyDescent="0.2">
      <c r="H17985" s="1"/>
      <c r="I17985" s="1"/>
    </row>
    <row r="17986" spans="8:9" x14ac:dyDescent="0.2">
      <c r="H17986" s="1"/>
      <c r="I17986" s="1"/>
    </row>
    <row r="17987" spans="8:9" x14ac:dyDescent="0.2">
      <c r="H17987" s="1"/>
      <c r="I17987" s="1"/>
    </row>
    <row r="17988" spans="8:9" x14ac:dyDescent="0.2">
      <c r="H17988" s="1"/>
      <c r="I17988" s="1"/>
    </row>
    <row r="17989" spans="8:9" x14ac:dyDescent="0.2">
      <c r="H17989" s="1"/>
      <c r="I17989" s="1"/>
    </row>
    <row r="17990" spans="8:9" x14ac:dyDescent="0.2">
      <c r="H17990" s="1"/>
      <c r="I17990" s="1"/>
    </row>
    <row r="17991" spans="8:9" x14ac:dyDescent="0.2">
      <c r="H17991" s="1"/>
      <c r="I17991" s="1"/>
    </row>
    <row r="17992" spans="8:9" x14ac:dyDescent="0.2">
      <c r="H17992" s="1"/>
      <c r="I17992" s="1"/>
    </row>
    <row r="17993" spans="8:9" x14ac:dyDescent="0.2">
      <c r="H17993" s="1"/>
      <c r="I17993" s="1"/>
    </row>
    <row r="17994" spans="8:9" x14ac:dyDescent="0.2">
      <c r="H17994" s="1"/>
      <c r="I17994" s="1"/>
    </row>
    <row r="17995" spans="8:9" x14ac:dyDescent="0.2">
      <c r="H17995" s="1"/>
      <c r="I17995" s="1"/>
    </row>
    <row r="17996" spans="8:9" x14ac:dyDescent="0.2">
      <c r="H17996" s="1"/>
      <c r="I17996" s="1"/>
    </row>
    <row r="17997" spans="8:9" x14ac:dyDescent="0.2">
      <c r="H17997" s="1"/>
      <c r="I17997" s="1"/>
    </row>
    <row r="17998" spans="8:9" x14ac:dyDescent="0.2">
      <c r="H17998" s="1"/>
      <c r="I17998" s="1"/>
    </row>
    <row r="17999" spans="8:9" x14ac:dyDescent="0.2">
      <c r="H17999" s="1"/>
      <c r="I17999" s="1"/>
    </row>
    <row r="18000" spans="8:9" x14ac:dyDescent="0.2">
      <c r="H18000" s="1"/>
      <c r="I18000" s="1"/>
    </row>
    <row r="18001" spans="8:9" x14ac:dyDescent="0.2">
      <c r="H18001" s="1"/>
      <c r="I18001" s="1"/>
    </row>
    <row r="18002" spans="8:9" x14ac:dyDescent="0.2">
      <c r="H18002" s="1"/>
      <c r="I18002" s="1"/>
    </row>
    <row r="18003" spans="8:9" x14ac:dyDescent="0.2">
      <c r="H18003" s="1"/>
      <c r="I18003" s="1"/>
    </row>
    <row r="18004" spans="8:9" x14ac:dyDescent="0.2">
      <c r="H18004" s="1"/>
      <c r="I18004" s="1"/>
    </row>
    <row r="18005" spans="8:9" x14ac:dyDescent="0.2">
      <c r="H18005" s="1"/>
      <c r="I18005" s="1"/>
    </row>
    <row r="18006" spans="8:9" x14ac:dyDescent="0.2">
      <c r="H18006" s="1"/>
      <c r="I18006" s="1"/>
    </row>
    <row r="18007" spans="8:9" x14ac:dyDescent="0.2">
      <c r="H18007" s="1"/>
      <c r="I18007" s="1"/>
    </row>
    <row r="18008" spans="8:9" x14ac:dyDescent="0.2">
      <c r="H18008" s="1"/>
      <c r="I18008" s="1"/>
    </row>
    <row r="18009" spans="8:9" x14ac:dyDescent="0.2">
      <c r="H18009" s="1"/>
      <c r="I18009" s="1"/>
    </row>
    <row r="18010" spans="8:9" x14ac:dyDescent="0.2">
      <c r="H18010" s="1"/>
      <c r="I18010" s="1"/>
    </row>
    <row r="18011" spans="8:9" x14ac:dyDescent="0.2">
      <c r="H18011" s="1"/>
      <c r="I18011" s="1"/>
    </row>
    <row r="18012" spans="8:9" x14ac:dyDescent="0.2">
      <c r="H18012" s="1"/>
      <c r="I18012" s="1"/>
    </row>
    <row r="18013" spans="8:9" x14ac:dyDescent="0.2">
      <c r="H18013" s="1"/>
      <c r="I18013" s="1"/>
    </row>
    <row r="18014" spans="8:9" x14ac:dyDescent="0.2">
      <c r="H18014" s="1"/>
      <c r="I18014" s="1"/>
    </row>
    <row r="18015" spans="8:9" x14ac:dyDescent="0.2">
      <c r="H18015" s="1"/>
      <c r="I18015" s="1"/>
    </row>
    <row r="18016" spans="8:9" x14ac:dyDescent="0.2">
      <c r="H18016" s="1"/>
      <c r="I18016" s="1"/>
    </row>
    <row r="18017" spans="8:9" x14ac:dyDescent="0.2">
      <c r="H18017" s="1"/>
      <c r="I18017" s="1"/>
    </row>
    <row r="18018" spans="8:9" x14ac:dyDescent="0.2">
      <c r="H18018" s="1"/>
      <c r="I18018" s="1"/>
    </row>
    <row r="18019" spans="8:9" x14ac:dyDescent="0.2">
      <c r="H18019" s="1"/>
      <c r="I18019" s="1"/>
    </row>
    <row r="18020" spans="8:9" x14ac:dyDescent="0.2">
      <c r="H18020" s="1"/>
      <c r="I18020" s="1"/>
    </row>
    <row r="18021" spans="8:9" x14ac:dyDescent="0.2">
      <c r="H18021" s="1"/>
      <c r="I18021" s="1"/>
    </row>
    <row r="18022" spans="8:9" x14ac:dyDescent="0.2">
      <c r="H18022" s="1"/>
      <c r="I18022" s="1"/>
    </row>
    <row r="18023" spans="8:9" x14ac:dyDescent="0.2">
      <c r="H18023" s="1"/>
      <c r="I18023" s="1"/>
    </row>
    <row r="18024" spans="8:9" x14ac:dyDescent="0.2">
      <c r="H18024" s="1"/>
      <c r="I18024" s="1"/>
    </row>
    <row r="18025" spans="8:9" x14ac:dyDescent="0.2">
      <c r="H18025" s="1"/>
      <c r="I18025" s="1"/>
    </row>
    <row r="18026" spans="8:9" x14ac:dyDescent="0.2">
      <c r="H18026" s="1"/>
      <c r="I18026" s="1"/>
    </row>
    <row r="18027" spans="8:9" x14ac:dyDescent="0.2">
      <c r="H18027" s="1"/>
      <c r="I18027" s="1"/>
    </row>
    <row r="18028" spans="8:9" x14ac:dyDescent="0.2">
      <c r="H18028" s="1"/>
      <c r="I18028" s="1"/>
    </row>
    <row r="18029" spans="8:9" x14ac:dyDescent="0.2">
      <c r="H18029" s="1"/>
      <c r="I18029" s="1"/>
    </row>
    <row r="18030" spans="8:9" x14ac:dyDescent="0.2">
      <c r="H18030" s="1"/>
      <c r="I18030" s="1"/>
    </row>
    <row r="18031" spans="8:9" x14ac:dyDescent="0.2">
      <c r="H18031" s="1"/>
      <c r="I18031" s="1"/>
    </row>
    <row r="18032" spans="8:9" x14ac:dyDescent="0.2">
      <c r="H18032" s="1"/>
      <c r="I18032" s="1"/>
    </row>
    <row r="18033" spans="8:9" x14ac:dyDescent="0.2">
      <c r="H18033" s="1"/>
      <c r="I18033" s="1"/>
    </row>
    <row r="18034" spans="8:9" x14ac:dyDescent="0.2">
      <c r="H18034" s="1"/>
      <c r="I18034" s="1"/>
    </row>
    <row r="18035" spans="8:9" x14ac:dyDescent="0.2">
      <c r="H18035" s="1"/>
      <c r="I18035" s="1"/>
    </row>
    <row r="18036" spans="8:9" x14ac:dyDescent="0.2">
      <c r="H18036" s="1"/>
      <c r="I18036" s="1"/>
    </row>
    <row r="18037" spans="8:9" x14ac:dyDescent="0.2">
      <c r="H18037" s="1"/>
      <c r="I18037" s="1"/>
    </row>
    <row r="18038" spans="8:9" x14ac:dyDescent="0.2">
      <c r="H18038" s="1"/>
      <c r="I18038" s="1"/>
    </row>
    <row r="18039" spans="8:9" x14ac:dyDescent="0.2">
      <c r="H18039" s="1"/>
      <c r="I18039" s="1"/>
    </row>
    <row r="18040" spans="8:9" x14ac:dyDescent="0.2">
      <c r="H18040" s="1"/>
      <c r="I18040" s="1"/>
    </row>
    <row r="18041" spans="8:9" x14ac:dyDescent="0.2">
      <c r="H18041" s="1"/>
      <c r="I18041" s="1"/>
    </row>
    <row r="18042" spans="8:9" x14ac:dyDescent="0.2">
      <c r="H18042" s="1"/>
      <c r="I18042" s="1"/>
    </row>
    <row r="18043" spans="8:9" x14ac:dyDescent="0.2">
      <c r="H18043" s="1"/>
      <c r="I18043" s="1"/>
    </row>
    <row r="18044" spans="8:9" x14ac:dyDescent="0.2">
      <c r="H18044" s="1"/>
      <c r="I18044" s="1"/>
    </row>
    <row r="18045" spans="8:9" x14ac:dyDescent="0.2">
      <c r="H18045" s="1"/>
      <c r="I18045" s="1"/>
    </row>
    <row r="18046" spans="8:9" x14ac:dyDescent="0.2">
      <c r="H18046" s="1"/>
      <c r="I18046" s="1"/>
    </row>
    <row r="18047" spans="8:9" x14ac:dyDescent="0.2">
      <c r="H18047" s="1"/>
      <c r="I18047" s="1"/>
    </row>
    <row r="18048" spans="8:9" x14ac:dyDescent="0.2">
      <c r="H18048" s="1"/>
      <c r="I18048" s="1"/>
    </row>
    <row r="18049" spans="8:9" x14ac:dyDescent="0.2">
      <c r="H18049" s="1"/>
      <c r="I18049" s="1"/>
    </row>
    <row r="18050" spans="8:9" x14ac:dyDescent="0.2">
      <c r="H18050" s="1"/>
      <c r="I18050" s="1"/>
    </row>
    <row r="18051" spans="8:9" x14ac:dyDescent="0.2">
      <c r="H18051" s="1"/>
      <c r="I18051" s="1"/>
    </row>
    <row r="18052" spans="8:9" x14ac:dyDescent="0.2">
      <c r="H18052" s="1"/>
      <c r="I18052" s="1"/>
    </row>
    <row r="18053" spans="8:9" x14ac:dyDescent="0.2">
      <c r="H18053" s="1"/>
      <c r="I18053" s="1"/>
    </row>
    <row r="18054" spans="8:9" x14ac:dyDescent="0.2">
      <c r="H18054" s="1"/>
      <c r="I18054" s="1"/>
    </row>
    <row r="18055" spans="8:9" x14ac:dyDescent="0.2">
      <c r="H18055" s="1"/>
      <c r="I18055" s="1"/>
    </row>
    <row r="18056" spans="8:9" x14ac:dyDescent="0.2">
      <c r="H18056" s="1"/>
      <c r="I18056" s="1"/>
    </row>
    <row r="18057" spans="8:9" x14ac:dyDescent="0.2">
      <c r="H18057" s="1"/>
      <c r="I18057" s="1"/>
    </row>
    <row r="18058" spans="8:9" x14ac:dyDescent="0.2">
      <c r="H18058" s="1"/>
      <c r="I18058" s="1"/>
    </row>
    <row r="18059" spans="8:9" x14ac:dyDescent="0.2">
      <c r="H18059" s="1"/>
      <c r="I18059" s="1"/>
    </row>
    <row r="18060" spans="8:9" x14ac:dyDescent="0.2">
      <c r="H18060" s="1"/>
      <c r="I18060" s="1"/>
    </row>
    <row r="18061" spans="8:9" x14ac:dyDescent="0.2">
      <c r="H18061" s="1"/>
      <c r="I18061" s="1"/>
    </row>
    <row r="18062" spans="8:9" x14ac:dyDescent="0.2">
      <c r="H18062" s="1"/>
      <c r="I18062" s="1"/>
    </row>
    <row r="18063" spans="8:9" x14ac:dyDescent="0.2">
      <c r="H18063" s="1"/>
      <c r="I18063" s="1"/>
    </row>
    <row r="18064" spans="8:9" x14ac:dyDescent="0.2">
      <c r="H18064" s="1"/>
      <c r="I18064" s="1"/>
    </row>
    <row r="18065" spans="8:9" x14ac:dyDescent="0.2">
      <c r="H18065" s="1"/>
      <c r="I18065" s="1"/>
    </row>
    <row r="18066" spans="8:9" x14ac:dyDescent="0.2">
      <c r="H18066" s="1"/>
      <c r="I18066" s="1"/>
    </row>
    <row r="18067" spans="8:9" x14ac:dyDescent="0.2">
      <c r="H18067" s="1"/>
      <c r="I18067" s="1"/>
    </row>
    <row r="18068" spans="8:9" x14ac:dyDescent="0.2">
      <c r="H18068" s="1"/>
      <c r="I18068" s="1"/>
    </row>
    <row r="18069" spans="8:9" x14ac:dyDescent="0.2">
      <c r="H18069" s="1"/>
      <c r="I18069" s="1"/>
    </row>
    <row r="18070" spans="8:9" x14ac:dyDescent="0.2">
      <c r="H18070" s="1"/>
      <c r="I18070" s="1"/>
    </row>
    <row r="18071" spans="8:9" x14ac:dyDescent="0.2">
      <c r="H18071" s="1"/>
      <c r="I18071" s="1"/>
    </row>
    <row r="18072" spans="8:9" x14ac:dyDescent="0.2">
      <c r="H18072" s="1"/>
      <c r="I18072" s="1"/>
    </row>
    <row r="18073" spans="8:9" x14ac:dyDescent="0.2">
      <c r="H18073" s="1"/>
      <c r="I18073" s="1"/>
    </row>
    <row r="18074" spans="8:9" x14ac:dyDescent="0.2">
      <c r="H18074" s="1"/>
      <c r="I18074" s="1"/>
    </row>
    <row r="18075" spans="8:9" x14ac:dyDescent="0.2">
      <c r="H18075" s="1"/>
      <c r="I18075" s="1"/>
    </row>
    <row r="18076" spans="8:9" x14ac:dyDescent="0.2">
      <c r="H18076" s="1"/>
      <c r="I18076" s="1"/>
    </row>
    <row r="18077" spans="8:9" x14ac:dyDescent="0.2">
      <c r="H18077" s="1"/>
      <c r="I18077" s="1"/>
    </row>
    <row r="18078" spans="8:9" x14ac:dyDescent="0.2">
      <c r="H18078" s="1"/>
      <c r="I18078" s="1"/>
    </row>
    <row r="18079" spans="8:9" x14ac:dyDescent="0.2">
      <c r="H18079" s="1"/>
      <c r="I18079" s="1"/>
    </row>
    <row r="18080" spans="8:9" x14ac:dyDescent="0.2">
      <c r="H18080" s="1"/>
      <c r="I18080" s="1"/>
    </row>
    <row r="18081" spans="8:9" x14ac:dyDescent="0.2">
      <c r="H18081" s="1"/>
      <c r="I18081" s="1"/>
    </row>
    <row r="18082" spans="8:9" x14ac:dyDescent="0.2">
      <c r="H18082" s="1"/>
      <c r="I18082" s="1"/>
    </row>
    <row r="18083" spans="8:9" x14ac:dyDescent="0.2">
      <c r="H18083" s="1"/>
      <c r="I18083" s="1"/>
    </row>
    <row r="18084" spans="8:9" x14ac:dyDescent="0.2">
      <c r="H18084" s="1"/>
      <c r="I18084" s="1"/>
    </row>
    <row r="18085" spans="8:9" x14ac:dyDescent="0.2">
      <c r="H18085" s="1"/>
      <c r="I18085" s="1"/>
    </row>
    <row r="18086" spans="8:9" x14ac:dyDescent="0.2">
      <c r="H18086" s="1"/>
      <c r="I18086" s="1"/>
    </row>
    <row r="18087" spans="8:9" x14ac:dyDescent="0.2">
      <c r="H18087" s="1"/>
      <c r="I18087" s="1"/>
    </row>
    <row r="18088" spans="8:9" x14ac:dyDescent="0.2">
      <c r="H18088" s="1"/>
      <c r="I18088" s="1"/>
    </row>
    <row r="18089" spans="8:9" x14ac:dyDescent="0.2">
      <c r="H18089" s="1"/>
      <c r="I18089" s="1"/>
    </row>
    <row r="18090" spans="8:9" x14ac:dyDescent="0.2">
      <c r="H18090" s="1"/>
      <c r="I18090" s="1"/>
    </row>
    <row r="18091" spans="8:9" x14ac:dyDescent="0.2">
      <c r="H18091" s="1"/>
      <c r="I18091" s="1"/>
    </row>
    <row r="18092" spans="8:9" x14ac:dyDescent="0.2">
      <c r="H18092" s="1"/>
      <c r="I18092" s="1"/>
    </row>
    <row r="18093" spans="8:9" x14ac:dyDescent="0.2">
      <c r="H18093" s="1"/>
      <c r="I18093" s="1"/>
    </row>
    <row r="18094" spans="8:9" x14ac:dyDescent="0.2">
      <c r="H18094" s="1"/>
      <c r="I18094" s="1"/>
    </row>
    <row r="18095" spans="8:9" x14ac:dyDescent="0.2">
      <c r="H18095" s="1"/>
      <c r="I18095" s="1"/>
    </row>
    <row r="18096" spans="8:9" x14ac:dyDescent="0.2">
      <c r="H18096" s="1"/>
      <c r="I18096" s="1"/>
    </row>
    <row r="18097" spans="8:9" x14ac:dyDescent="0.2">
      <c r="H18097" s="1"/>
      <c r="I18097" s="1"/>
    </row>
    <row r="18098" spans="8:9" x14ac:dyDescent="0.2">
      <c r="H18098" s="1"/>
      <c r="I18098" s="1"/>
    </row>
    <row r="18099" spans="8:9" x14ac:dyDescent="0.2">
      <c r="H18099" s="1"/>
      <c r="I18099" s="1"/>
    </row>
    <row r="18100" spans="8:9" x14ac:dyDescent="0.2">
      <c r="H18100" s="1"/>
      <c r="I18100" s="1"/>
    </row>
    <row r="18101" spans="8:9" x14ac:dyDescent="0.2">
      <c r="H18101" s="1"/>
      <c r="I18101" s="1"/>
    </row>
    <row r="18102" spans="8:9" x14ac:dyDescent="0.2">
      <c r="H18102" s="1"/>
      <c r="I18102" s="1"/>
    </row>
    <row r="18103" spans="8:9" x14ac:dyDescent="0.2">
      <c r="H18103" s="1"/>
      <c r="I18103" s="1"/>
    </row>
    <row r="18104" spans="8:9" x14ac:dyDescent="0.2">
      <c r="H18104" s="1"/>
      <c r="I18104" s="1"/>
    </row>
    <row r="18105" spans="8:9" x14ac:dyDescent="0.2">
      <c r="H18105" s="1"/>
      <c r="I18105" s="1"/>
    </row>
    <row r="18106" spans="8:9" x14ac:dyDescent="0.2">
      <c r="H18106" s="1"/>
      <c r="I18106" s="1"/>
    </row>
    <row r="18107" spans="8:9" x14ac:dyDescent="0.2">
      <c r="H18107" s="1"/>
      <c r="I18107" s="1"/>
    </row>
    <row r="18108" spans="8:9" x14ac:dyDescent="0.2">
      <c r="H18108" s="1"/>
      <c r="I18108" s="1"/>
    </row>
    <row r="18109" spans="8:9" x14ac:dyDescent="0.2">
      <c r="H18109" s="1"/>
      <c r="I18109" s="1"/>
    </row>
    <row r="18110" spans="8:9" x14ac:dyDescent="0.2">
      <c r="H18110" s="1"/>
      <c r="I18110" s="1"/>
    </row>
    <row r="18111" spans="8:9" x14ac:dyDescent="0.2">
      <c r="H18111" s="1"/>
      <c r="I18111" s="1"/>
    </row>
    <row r="18112" spans="8:9" x14ac:dyDescent="0.2">
      <c r="H18112" s="1"/>
      <c r="I18112" s="1"/>
    </row>
    <row r="18113" spans="8:9" x14ac:dyDescent="0.2">
      <c r="H18113" s="1"/>
      <c r="I18113" s="1"/>
    </row>
    <row r="18114" spans="8:9" x14ac:dyDescent="0.2">
      <c r="H18114" s="1"/>
      <c r="I18114" s="1"/>
    </row>
    <row r="18115" spans="8:9" x14ac:dyDescent="0.2">
      <c r="H18115" s="1"/>
      <c r="I18115" s="1"/>
    </row>
    <row r="18116" spans="8:9" x14ac:dyDescent="0.2">
      <c r="H18116" s="1"/>
      <c r="I18116" s="1"/>
    </row>
    <row r="18117" spans="8:9" x14ac:dyDescent="0.2">
      <c r="H18117" s="1"/>
      <c r="I18117" s="1"/>
    </row>
    <row r="18118" spans="8:9" x14ac:dyDescent="0.2">
      <c r="H18118" s="1"/>
      <c r="I18118" s="1"/>
    </row>
    <row r="18119" spans="8:9" x14ac:dyDescent="0.2">
      <c r="H18119" s="1"/>
      <c r="I18119" s="1"/>
    </row>
    <row r="18120" spans="8:9" x14ac:dyDescent="0.2">
      <c r="H18120" s="1"/>
      <c r="I18120" s="1"/>
    </row>
    <row r="18121" spans="8:9" x14ac:dyDescent="0.2">
      <c r="H18121" s="1"/>
      <c r="I18121" s="1"/>
    </row>
    <row r="18122" spans="8:9" x14ac:dyDescent="0.2">
      <c r="H18122" s="1"/>
      <c r="I18122" s="1"/>
    </row>
    <row r="18123" spans="8:9" x14ac:dyDescent="0.2">
      <c r="H18123" s="1"/>
      <c r="I18123" s="1"/>
    </row>
    <row r="18124" spans="8:9" x14ac:dyDescent="0.2">
      <c r="H18124" s="1"/>
      <c r="I18124" s="1"/>
    </row>
    <row r="18125" spans="8:9" x14ac:dyDescent="0.2">
      <c r="H18125" s="1"/>
      <c r="I18125" s="1"/>
    </row>
    <row r="18126" spans="8:9" x14ac:dyDescent="0.2">
      <c r="H18126" s="1"/>
      <c r="I18126" s="1"/>
    </row>
    <row r="18127" spans="8:9" x14ac:dyDescent="0.2">
      <c r="H18127" s="1"/>
      <c r="I18127" s="1"/>
    </row>
    <row r="18128" spans="8:9" x14ac:dyDescent="0.2">
      <c r="H18128" s="1"/>
      <c r="I18128" s="1"/>
    </row>
    <row r="18129" spans="8:9" x14ac:dyDescent="0.2">
      <c r="H18129" s="1"/>
      <c r="I18129" s="1"/>
    </row>
    <row r="18130" spans="8:9" x14ac:dyDescent="0.2">
      <c r="H18130" s="1"/>
      <c r="I18130" s="1"/>
    </row>
    <row r="18131" spans="8:9" x14ac:dyDescent="0.2">
      <c r="H18131" s="1"/>
      <c r="I18131" s="1"/>
    </row>
    <row r="18132" spans="8:9" x14ac:dyDescent="0.2">
      <c r="H18132" s="1"/>
      <c r="I18132" s="1"/>
    </row>
    <row r="18133" spans="8:9" x14ac:dyDescent="0.2">
      <c r="H18133" s="1"/>
      <c r="I18133" s="1"/>
    </row>
    <row r="18134" spans="8:9" x14ac:dyDescent="0.2">
      <c r="H18134" s="1"/>
      <c r="I18134" s="1"/>
    </row>
    <row r="18135" spans="8:9" x14ac:dyDescent="0.2">
      <c r="H18135" s="1"/>
      <c r="I18135" s="1"/>
    </row>
    <row r="18136" spans="8:9" x14ac:dyDescent="0.2">
      <c r="H18136" s="1"/>
      <c r="I18136" s="1"/>
    </row>
    <row r="18137" spans="8:9" x14ac:dyDescent="0.2">
      <c r="H18137" s="1"/>
      <c r="I18137" s="1"/>
    </row>
    <row r="18138" spans="8:9" x14ac:dyDescent="0.2">
      <c r="H18138" s="1"/>
      <c r="I18138" s="1"/>
    </row>
    <row r="18139" spans="8:9" x14ac:dyDescent="0.2">
      <c r="H18139" s="1"/>
      <c r="I18139" s="1"/>
    </row>
    <row r="18140" spans="8:9" x14ac:dyDescent="0.2">
      <c r="H18140" s="1"/>
      <c r="I18140" s="1"/>
    </row>
    <row r="18141" spans="8:9" x14ac:dyDescent="0.2">
      <c r="H18141" s="1"/>
      <c r="I18141" s="1"/>
    </row>
    <row r="18142" spans="8:9" x14ac:dyDescent="0.2">
      <c r="H18142" s="1"/>
      <c r="I18142" s="1"/>
    </row>
    <row r="18143" spans="8:9" x14ac:dyDescent="0.2">
      <c r="H18143" s="1"/>
      <c r="I18143" s="1"/>
    </row>
    <row r="18144" spans="8:9" x14ac:dyDescent="0.2">
      <c r="H18144" s="1"/>
      <c r="I18144" s="1"/>
    </row>
    <row r="18145" spans="8:9" x14ac:dyDescent="0.2">
      <c r="H18145" s="1"/>
      <c r="I18145" s="1"/>
    </row>
    <row r="18146" spans="8:9" x14ac:dyDescent="0.2">
      <c r="H18146" s="1"/>
      <c r="I18146" s="1"/>
    </row>
    <row r="18147" spans="8:9" x14ac:dyDescent="0.2">
      <c r="H18147" s="1"/>
      <c r="I18147" s="1"/>
    </row>
    <row r="18148" spans="8:9" x14ac:dyDescent="0.2">
      <c r="H18148" s="1"/>
      <c r="I18148" s="1"/>
    </row>
    <row r="18149" spans="8:9" x14ac:dyDescent="0.2">
      <c r="H18149" s="1"/>
      <c r="I18149" s="1"/>
    </row>
    <row r="18150" spans="8:9" x14ac:dyDescent="0.2">
      <c r="H18150" s="1"/>
      <c r="I18150" s="1"/>
    </row>
    <row r="18151" spans="8:9" x14ac:dyDescent="0.2">
      <c r="H18151" s="1"/>
      <c r="I18151" s="1"/>
    </row>
    <row r="18152" spans="8:9" x14ac:dyDescent="0.2">
      <c r="H18152" s="1"/>
      <c r="I18152" s="1"/>
    </row>
    <row r="18153" spans="8:9" x14ac:dyDescent="0.2">
      <c r="H18153" s="1"/>
      <c r="I18153" s="1"/>
    </row>
    <row r="18154" spans="8:9" x14ac:dyDescent="0.2">
      <c r="H18154" s="1"/>
      <c r="I18154" s="1"/>
    </row>
    <row r="18155" spans="8:9" x14ac:dyDescent="0.2">
      <c r="H18155" s="1"/>
      <c r="I18155" s="1"/>
    </row>
    <row r="18156" spans="8:9" x14ac:dyDescent="0.2">
      <c r="H18156" s="1"/>
      <c r="I18156" s="1"/>
    </row>
    <row r="18157" spans="8:9" x14ac:dyDescent="0.2">
      <c r="H18157" s="1"/>
      <c r="I18157" s="1"/>
    </row>
    <row r="18158" spans="8:9" x14ac:dyDescent="0.2">
      <c r="H18158" s="1"/>
      <c r="I18158" s="1"/>
    </row>
    <row r="18159" spans="8:9" x14ac:dyDescent="0.2">
      <c r="H18159" s="1"/>
      <c r="I18159" s="1"/>
    </row>
    <row r="18160" spans="8:9" x14ac:dyDescent="0.2">
      <c r="H18160" s="1"/>
      <c r="I18160" s="1"/>
    </row>
    <row r="18161" spans="8:9" x14ac:dyDescent="0.2">
      <c r="H18161" s="1"/>
      <c r="I18161" s="1"/>
    </row>
    <row r="18162" spans="8:9" x14ac:dyDescent="0.2">
      <c r="H18162" s="1"/>
      <c r="I18162" s="1"/>
    </row>
    <row r="18163" spans="8:9" x14ac:dyDescent="0.2">
      <c r="H18163" s="1"/>
      <c r="I18163" s="1"/>
    </row>
    <row r="18164" spans="8:9" x14ac:dyDescent="0.2">
      <c r="H18164" s="1"/>
      <c r="I18164" s="1"/>
    </row>
    <row r="18165" spans="8:9" x14ac:dyDescent="0.2">
      <c r="H18165" s="1"/>
      <c r="I18165" s="1"/>
    </row>
    <row r="18166" spans="8:9" x14ac:dyDescent="0.2">
      <c r="H18166" s="1"/>
      <c r="I18166" s="1"/>
    </row>
    <row r="18167" spans="8:9" x14ac:dyDescent="0.2">
      <c r="H18167" s="1"/>
      <c r="I18167" s="1"/>
    </row>
    <row r="18168" spans="8:9" x14ac:dyDescent="0.2">
      <c r="H18168" s="1"/>
      <c r="I18168" s="1"/>
    </row>
    <row r="18169" spans="8:9" x14ac:dyDescent="0.2">
      <c r="H18169" s="1"/>
      <c r="I18169" s="1"/>
    </row>
    <row r="18170" spans="8:9" x14ac:dyDescent="0.2">
      <c r="H18170" s="1"/>
      <c r="I18170" s="1"/>
    </row>
    <row r="18171" spans="8:9" x14ac:dyDescent="0.2">
      <c r="H18171" s="1"/>
      <c r="I18171" s="1"/>
    </row>
    <row r="18172" spans="8:9" x14ac:dyDescent="0.2">
      <c r="H18172" s="1"/>
      <c r="I18172" s="1"/>
    </row>
    <row r="18173" spans="8:9" x14ac:dyDescent="0.2">
      <c r="H18173" s="1"/>
      <c r="I18173" s="1"/>
    </row>
    <row r="18174" spans="8:9" x14ac:dyDescent="0.2">
      <c r="H18174" s="1"/>
      <c r="I18174" s="1"/>
    </row>
    <row r="18175" spans="8:9" x14ac:dyDescent="0.2">
      <c r="H18175" s="1"/>
      <c r="I18175" s="1"/>
    </row>
    <row r="18176" spans="8:9" x14ac:dyDescent="0.2">
      <c r="H18176" s="1"/>
      <c r="I18176" s="1"/>
    </row>
    <row r="18177" spans="8:9" x14ac:dyDescent="0.2">
      <c r="H18177" s="1"/>
      <c r="I18177" s="1"/>
    </row>
    <row r="18178" spans="8:9" x14ac:dyDescent="0.2">
      <c r="H18178" s="1"/>
      <c r="I18178" s="1"/>
    </row>
    <row r="18179" spans="8:9" x14ac:dyDescent="0.2">
      <c r="H18179" s="1"/>
      <c r="I18179" s="1"/>
    </row>
    <row r="18180" spans="8:9" x14ac:dyDescent="0.2">
      <c r="H18180" s="1"/>
      <c r="I18180" s="1"/>
    </row>
    <row r="18181" spans="8:9" x14ac:dyDescent="0.2">
      <c r="H18181" s="1"/>
      <c r="I18181" s="1"/>
    </row>
    <row r="18182" spans="8:9" x14ac:dyDescent="0.2">
      <c r="H18182" s="1"/>
      <c r="I18182" s="1"/>
    </row>
    <row r="18183" spans="8:9" x14ac:dyDescent="0.2">
      <c r="H18183" s="1"/>
      <c r="I18183" s="1"/>
    </row>
    <row r="18184" spans="8:9" x14ac:dyDescent="0.2">
      <c r="H18184" s="1"/>
      <c r="I18184" s="1"/>
    </row>
    <row r="18185" spans="8:9" x14ac:dyDescent="0.2">
      <c r="H18185" s="1"/>
      <c r="I18185" s="1"/>
    </row>
    <row r="18186" spans="8:9" x14ac:dyDescent="0.2">
      <c r="H18186" s="1"/>
      <c r="I18186" s="1"/>
    </row>
    <row r="18187" spans="8:9" x14ac:dyDescent="0.2">
      <c r="H18187" s="1"/>
      <c r="I18187" s="1"/>
    </row>
    <row r="18188" spans="8:9" x14ac:dyDescent="0.2">
      <c r="H18188" s="1"/>
      <c r="I18188" s="1"/>
    </row>
    <row r="18189" spans="8:9" x14ac:dyDescent="0.2">
      <c r="H18189" s="1"/>
      <c r="I18189" s="1"/>
    </row>
    <row r="18190" spans="8:9" x14ac:dyDescent="0.2">
      <c r="H18190" s="1"/>
      <c r="I18190" s="1"/>
    </row>
    <row r="18191" spans="8:9" x14ac:dyDescent="0.2">
      <c r="H18191" s="1"/>
      <c r="I18191" s="1"/>
    </row>
    <row r="18192" spans="8:9" x14ac:dyDescent="0.2">
      <c r="H18192" s="1"/>
      <c r="I18192" s="1"/>
    </row>
    <row r="18193" spans="8:9" x14ac:dyDescent="0.2">
      <c r="H18193" s="1"/>
      <c r="I18193" s="1"/>
    </row>
    <row r="18194" spans="8:9" x14ac:dyDescent="0.2">
      <c r="H18194" s="1"/>
      <c r="I18194" s="1"/>
    </row>
    <row r="18195" spans="8:9" x14ac:dyDescent="0.2">
      <c r="H18195" s="1"/>
      <c r="I18195" s="1"/>
    </row>
    <row r="18196" spans="8:9" x14ac:dyDescent="0.2">
      <c r="H18196" s="1"/>
      <c r="I18196" s="1"/>
    </row>
    <row r="18197" spans="8:9" x14ac:dyDescent="0.2">
      <c r="H18197" s="1"/>
      <c r="I18197" s="1"/>
    </row>
    <row r="18198" spans="8:9" x14ac:dyDescent="0.2">
      <c r="H18198" s="1"/>
      <c r="I18198" s="1"/>
    </row>
    <row r="18199" spans="8:9" x14ac:dyDescent="0.2">
      <c r="H18199" s="1"/>
      <c r="I18199" s="1"/>
    </row>
    <row r="18200" spans="8:9" x14ac:dyDescent="0.2">
      <c r="H18200" s="1"/>
      <c r="I18200" s="1"/>
    </row>
    <row r="18201" spans="8:9" x14ac:dyDescent="0.2">
      <c r="H18201" s="1"/>
      <c r="I18201" s="1"/>
    </row>
    <row r="18202" spans="8:9" x14ac:dyDescent="0.2">
      <c r="H18202" s="1"/>
      <c r="I18202" s="1"/>
    </row>
    <row r="18203" spans="8:9" x14ac:dyDescent="0.2">
      <c r="H18203" s="1"/>
      <c r="I18203" s="1"/>
    </row>
    <row r="18204" spans="8:9" x14ac:dyDescent="0.2">
      <c r="H18204" s="1"/>
      <c r="I18204" s="1"/>
    </row>
    <row r="18205" spans="8:9" x14ac:dyDescent="0.2">
      <c r="H18205" s="1"/>
      <c r="I18205" s="1"/>
    </row>
    <row r="18206" spans="8:9" x14ac:dyDescent="0.2">
      <c r="H18206" s="1"/>
      <c r="I18206" s="1"/>
    </row>
    <row r="18207" spans="8:9" x14ac:dyDescent="0.2">
      <c r="H18207" s="1"/>
      <c r="I18207" s="1"/>
    </row>
    <row r="18208" spans="8:9" x14ac:dyDescent="0.2">
      <c r="H18208" s="1"/>
      <c r="I18208" s="1"/>
    </row>
    <row r="18209" spans="8:9" x14ac:dyDescent="0.2">
      <c r="H18209" s="1"/>
      <c r="I18209" s="1"/>
    </row>
    <row r="18210" spans="8:9" x14ac:dyDescent="0.2">
      <c r="H18210" s="1"/>
      <c r="I18210" s="1"/>
    </row>
    <row r="18211" spans="8:9" x14ac:dyDescent="0.2">
      <c r="H18211" s="1"/>
      <c r="I18211" s="1"/>
    </row>
    <row r="18212" spans="8:9" x14ac:dyDescent="0.2">
      <c r="H18212" s="1"/>
      <c r="I18212" s="1"/>
    </row>
    <row r="18213" spans="8:9" x14ac:dyDescent="0.2">
      <c r="H18213" s="1"/>
      <c r="I18213" s="1"/>
    </row>
    <row r="18214" spans="8:9" x14ac:dyDescent="0.2">
      <c r="H18214" s="1"/>
      <c r="I18214" s="1"/>
    </row>
    <row r="18215" spans="8:9" x14ac:dyDescent="0.2">
      <c r="H18215" s="1"/>
      <c r="I18215" s="1"/>
    </row>
    <row r="18216" spans="8:9" x14ac:dyDescent="0.2">
      <c r="H18216" s="1"/>
      <c r="I18216" s="1"/>
    </row>
    <row r="18217" spans="8:9" x14ac:dyDescent="0.2">
      <c r="H18217" s="1"/>
      <c r="I18217" s="1"/>
    </row>
    <row r="18218" spans="8:9" x14ac:dyDescent="0.2">
      <c r="H18218" s="1"/>
      <c r="I18218" s="1"/>
    </row>
    <row r="18219" spans="8:9" x14ac:dyDescent="0.2">
      <c r="H18219" s="1"/>
      <c r="I18219" s="1"/>
    </row>
    <row r="18220" spans="8:9" x14ac:dyDescent="0.2">
      <c r="H18220" s="1"/>
      <c r="I18220" s="1"/>
    </row>
    <row r="18221" spans="8:9" x14ac:dyDescent="0.2">
      <c r="H18221" s="1"/>
      <c r="I18221" s="1"/>
    </row>
    <row r="18222" spans="8:9" x14ac:dyDescent="0.2">
      <c r="H18222" s="1"/>
      <c r="I18222" s="1"/>
    </row>
    <row r="18223" spans="8:9" x14ac:dyDescent="0.2">
      <c r="H18223" s="1"/>
      <c r="I18223" s="1"/>
    </row>
    <row r="18224" spans="8:9" x14ac:dyDescent="0.2">
      <c r="H18224" s="1"/>
      <c r="I18224" s="1"/>
    </row>
    <row r="18225" spans="8:9" x14ac:dyDescent="0.2">
      <c r="H18225" s="1"/>
      <c r="I18225" s="1"/>
    </row>
    <row r="18226" spans="8:9" x14ac:dyDescent="0.2">
      <c r="H18226" s="1"/>
      <c r="I18226" s="1"/>
    </row>
    <row r="18227" spans="8:9" x14ac:dyDescent="0.2">
      <c r="H18227" s="1"/>
      <c r="I18227" s="1"/>
    </row>
    <row r="18228" spans="8:9" x14ac:dyDescent="0.2">
      <c r="H18228" s="1"/>
      <c r="I18228" s="1"/>
    </row>
    <row r="18229" spans="8:9" x14ac:dyDescent="0.2">
      <c r="H18229" s="1"/>
      <c r="I18229" s="1"/>
    </row>
    <row r="18230" spans="8:9" x14ac:dyDescent="0.2">
      <c r="H18230" s="1"/>
      <c r="I18230" s="1"/>
    </row>
    <row r="18231" spans="8:9" x14ac:dyDescent="0.2">
      <c r="H18231" s="1"/>
      <c r="I18231" s="1"/>
    </row>
    <row r="18232" spans="8:9" x14ac:dyDescent="0.2">
      <c r="H18232" s="1"/>
      <c r="I18232" s="1"/>
    </row>
    <row r="18233" spans="8:9" x14ac:dyDescent="0.2">
      <c r="H18233" s="1"/>
      <c r="I18233" s="1"/>
    </row>
    <row r="18234" spans="8:9" x14ac:dyDescent="0.2">
      <c r="H18234" s="1"/>
      <c r="I18234" s="1"/>
    </row>
    <row r="18235" spans="8:9" x14ac:dyDescent="0.2">
      <c r="H18235" s="1"/>
      <c r="I18235" s="1"/>
    </row>
    <row r="18236" spans="8:9" x14ac:dyDescent="0.2">
      <c r="H18236" s="1"/>
      <c r="I18236" s="1"/>
    </row>
    <row r="18237" spans="8:9" x14ac:dyDescent="0.2">
      <c r="H18237" s="1"/>
      <c r="I18237" s="1"/>
    </row>
    <row r="18238" spans="8:9" x14ac:dyDescent="0.2">
      <c r="H18238" s="1"/>
      <c r="I18238" s="1"/>
    </row>
    <row r="18239" spans="8:9" x14ac:dyDescent="0.2">
      <c r="H18239" s="1"/>
      <c r="I18239" s="1"/>
    </row>
    <row r="18240" spans="8:9" x14ac:dyDescent="0.2">
      <c r="H18240" s="1"/>
      <c r="I18240" s="1"/>
    </row>
    <row r="18241" spans="8:9" x14ac:dyDescent="0.2">
      <c r="H18241" s="1"/>
      <c r="I18241" s="1"/>
    </row>
    <row r="18242" spans="8:9" x14ac:dyDescent="0.2">
      <c r="H18242" s="1"/>
      <c r="I18242" s="1"/>
    </row>
    <row r="18243" spans="8:9" x14ac:dyDescent="0.2">
      <c r="H18243" s="1"/>
      <c r="I18243" s="1"/>
    </row>
    <row r="18244" spans="8:9" x14ac:dyDescent="0.2">
      <c r="H18244" s="1"/>
      <c r="I18244" s="1"/>
    </row>
    <row r="18245" spans="8:9" x14ac:dyDescent="0.2">
      <c r="H18245" s="1"/>
      <c r="I18245" s="1"/>
    </row>
    <row r="18246" spans="8:9" x14ac:dyDescent="0.2">
      <c r="H18246" s="1"/>
      <c r="I18246" s="1"/>
    </row>
    <row r="18247" spans="8:9" x14ac:dyDescent="0.2">
      <c r="H18247" s="1"/>
      <c r="I18247" s="1"/>
    </row>
    <row r="18248" spans="8:9" x14ac:dyDescent="0.2">
      <c r="H18248" s="1"/>
      <c r="I18248" s="1"/>
    </row>
    <row r="18249" spans="8:9" x14ac:dyDescent="0.2">
      <c r="H18249" s="1"/>
      <c r="I18249" s="1"/>
    </row>
    <row r="18250" spans="8:9" x14ac:dyDescent="0.2">
      <c r="H18250" s="1"/>
      <c r="I18250" s="1"/>
    </row>
    <row r="18251" spans="8:9" x14ac:dyDescent="0.2">
      <c r="H18251" s="1"/>
      <c r="I18251" s="1"/>
    </row>
    <row r="18252" spans="8:9" x14ac:dyDescent="0.2">
      <c r="H18252" s="1"/>
      <c r="I18252" s="1"/>
    </row>
    <row r="18253" spans="8:9" x14ac:dyDescent="0.2">
      <c r="H18253" s="1"/>
      <c r="I18253" s="1"/>
    </row>
    <row r="18254" spans="8:9" x14ac:dyDescent="0.2">
      <c r="H18254" s="1"/>
      <c r="I18254" s="1"/>
    </row>
    <row r="18255" spans="8:9" x14ac:dyDescent="0.2">
      <c r="H18255" s="1"/>
      <c r="I18255" s="1"/>
    </row>
    <row r="18256" spans="8:9" x14ac:dyDescent="0.2">
      <c r="H18256" s="1"/>
      <c r="I18256" s="1"/>
    </row>
    <row r="18257" spans="8:9" x14ac:dyDescent="0.2">
      <c r="H18257" s="1"/>
      <c r="I18257" s="1"/>
    </row>
    <row r="18258" spans="8:9" x14ac:dyDescent="0.2">
      <c r="H18258" s="1"/>
      <c r="I18258" s="1"/>
    </row>
    <row r="18259" spans="8:9" x14ac:dyDescent="0.2">
      <c r="H18259" s="1"/>
      <c r="I18259" s="1"/>
    </row>
    <row r="18260" spans="8:9" x14ac:dyDescent="0.2">
      <c r="H18260" s="1"/>
      <c r="I18260" s="1"/>
    </row>
    <row r="18261" spans="8:9" x14ac:dyDescent="0.2">
      <c r="H18261" s="1"/>
      <c r="I18261" s="1"/>
    </row>
    <row r="18262" spans="8:9" x14ac:dyDescent="0.2">
      <c r="H18262" s="1"/>
      <c r="I18262" s="1"/>
    </row>
    <row r="18263" spans="8:9" x14ac:dyDescent="0.2">
      <c r="H18263" s="1"/>
      <c r="I18263" s="1"/>
    </row>
    <row r="18264" spans="8:9" x14ac:dyDescent="0.2">
      <c r="H18264" s="1"/>
      <c r="I18264" s="1"/>
    </row>
    <row r="18265" spans="8:9" x14ac:dyDescent="0.2">
      <c r="H18265" s="1"/>
      <c r="I18265" s="1"/>
    </row>
    <row r="18266" spans="8:9" x14ac:dyDescent="0.2">
      <c r="H18266" s="1"/>
      <c r="I18266" s="1"/>
    </row>
    <row r="18267" spans="8:9" x14ac:dyDescent="0.2">
      <c r="H18267" s="1"/>
      <c r="I18267" s="1"/>
    </row>
    <row r="18268" spans="8:9" x14ac:dyDescent="0.2">
      <c r="H18268" s="1"/>
      <c r="I18268" s="1"/>
    </row>
    <row r="18269" spans="8:9" x14ac:dyDescent="0.2">
      <c r="H18269" s="1"/>
      <c r="I18269" s="1"/>
    </row>
    <row r="18270" spans="8:9" x14ac:dyDescent="0.2">
      <c r="H18270" s="1"/>
      <c r="I18270" s="1"/>
    </row>
    <row r="18271" spans="8:9" x14ac:dyDescent="0.2">
      <c r="H18271" s="1"/>
      <c r="I18271" s="1"/>
    </row>
    <row r="18272" spans="8:9" x14ac:dyDescent="0.2">
      <c r="H18272" s="1"/>
      <c r="I18272" s="1"/>
    </row>
    <row r="18273" spans="8:9" x14ac:dyDescent="0.2">
      <c r="H18273" s="1"/>
      <c r="I18273" s="1"/>
    </row>
    <row r="18274" spans="8:9" x14ac:dyDescent="0.2">
      <c r="H18274" s="1"/>
      <c r="I18274" s="1"/>
    </row>
    <row r="18275" spans="8:9" x14ac:dyDescent="0.2">
      <c r="H18275" s="1"/>
      <c r="I18275" s="1"/>
    </row>
    <row r="18276" spans="8:9" x14ac:dyDescent="0.2">
      <c r="H18276" s="1"/>
      <c r="I18276" s="1"/>
    </row>
    <row r="18277" spans="8:9" x14ac:dyDescent="0.2">
      <c r="H18277" s="1"/>
      <c r="I18277" s="1"/>
    </row>
    <row r="18278" spans="8:9" x14ac:dyDescent="0.2">
      <c r="H18278" s="1"/>
      <c r="I18278" s="1"/>
    </row>
    <row r="18279" spans="8:9" x14ac:dyDescent="0.2">
      <c r="H18279" s="1"/>
      <c r="I18279" s="1"/>
    </row>
    <row r="18280" spans="8:9" x14ac:dyDescent="0.2">
      <c r="H18280" s="1"/>
      <c r="I18280" s="1"/>
    </row>
    <row r="18281" spans="8:9" x14ac:dyDescent="0.2">
      <c r="H18281" s="1"/>
      <c r="I18281" s="1"/>
    </row>
    <row r="18282" spans="8:9" x14ac:dyDescent="0.2">
      <c r="H18282" s="1"/>
      <c r="I18282" s="1"/>
    </row>
    <row r="18283" spans="8:9" x14ac:dyDescent="0.2">
      <c r="H18283" s="1"/>
      <c r="I18283" s="1"/>
    </row>
    <row r="18284" spans="8:9" x14ac:dyDescent="0.2">
      <c r="H18284" s="1"/>
      <c r="I18284" s="1"/>
    </row>
    <row r="18285" spans="8:9" x14ac:dyDescent="0.2">
      <c r="H18285" s="1"/>
      <c r="I18285" s="1"/>
    </row>
    <row r="18286" spans="8:9" x14ac:dyDescent="0.2">
      <c r="H18286" s="1"/>
      <c r="I18286" s="1"/>
    </row>
    <row r="18287" spans="8:9" x14ac:dyDescent="0.2">
      <c r="H18287" s="1"/>
      <c r="I18287" s="1"/>
    </row>
    <row r="18288" spans="8:9" x14ac:dyDescent="0.2">
      <c r="H18288" s="1"/>
      <c r="I18288" s="1"/>
    </row>
    <row r="18289" spans="8:9" x14ac:dyDescent="0.2">
      <c r="H18289" s="1"/>
      <c r="I18289" s="1"/>
    </row>
    <row r="18290" spans="8:9" x14ac:dyDescent="0.2">
      <c r="H18290" s="1"/>
      <c r="I18290" s="1"/>
    </row>
    <row r="18291" spans="8:9" x14ac:dyDescent="0.2">
      <c r="H18291" s="1"/>
      <c r="I18291" s="1"/>
    </row>
    <row r="18292" spans="8:9" x14ac:dyDescent="0.2">
      <c r="H18292" s="1"/>
      <c r="I18292" s="1"/>
    </row>
    <row r="18293" spans="8:9" x14ac:dyDescent="0.2">
      <c r="H18293" s="1"/>
      <c r="I18293" s="1"/>
    </row>
    <row r="18294" spans="8:9" x14ac:dyDescent="0.2">
      <c r="H18294" s="1"/>
      <c r="I18294" s="1"/>
    </row>
    <row r="18295" spans="8:9" x14ac:dyDescent="0.2">
      <c r="H18295" s="1"/>
      <c r="I18295" s="1"/>
    </row>
    <row r="18296" spans="8:9" x14ac:dyDescent="0.2">
      <c r="H18296" s="1"/>
      <c r="I18296" s="1"/>
    </row>
    <row r="18297" spans="8:9" x14ac:dyDescent="0.2">
      <c r="H18297" s="1"/>
      <c r="I18297" s="1"/>
    </row>
    <row r="18298" spans="8:9" x14ac:dyDescent="0.2">
      <c r="H18298" s="1"/>
      <c r="I18298" s="1"/>
    </row>
    <row r="18299" spans="8:9" x14ac:dyDescent="0.2">
      <c r="H18299" s="1"/>
      <c r="I18299" s="1"/>
    </row>
    <row r="18300" spans="8:9" x14ac:dyDescent="0.2">
      <c r="H18300" s="1"/>
      <c r="I18300" s="1"/>
    </row>
    <row r="18301" spans="8:9" x14ac:dyDescent="0.2">
      <c r="H18301" s="1"/>
      <c r="I18301" s="1"/>
    </row>
    <row r="18302" spans="8:9" x14ac:dyDescent="0.2">
      <c r="H18302" s="1"/>
      <c r="I18302" s="1"/>
    </row>
    <row r="18303" spans="8:9" x14ac:dyDescent="0.2">
      <c r="H18303" s="1"/>
      <c r="I18303" s="1"/>
    </row>
    <row r="18304" spans="8:9" x14ac:dyDescent="0.2">
      <c r="H18304" s="1"/>
      <c r="I18304" s="1"/>
    </row>
    <row r="18305" spans="8:9" x14ac:dyDescent="0.2">
      <c r="H18305" s="1"/>
      <c r="I18305" s="1"/>
    </row>
    <row r="18306" spans="8:9" x14ac:dyDescent="0.2">
      <c r="H18306" s="1"/>
      <c r="I18306" s="1"/>
    </row>
    <row r="18307" spans="8:9" x14ac:dyDescent="0.2">
      <c r="H18307" s="1"/>
      <c r="I18307" s="1"/>
    </row>
    <row r="18308" spans="8:9" x14ac:dyDescent="0.2">
      <c r="H18308" s="1"/>
      <c r="I18308" s="1"/>
    </row>
    <row r="18309" spans="8:9" x14ac:dyDescent="0.2">
      <c r="H18309" s="1"/>
      <c r="I18309" s="1"/>
    </row>
    <row r="18310" spans="8:9" x14ac:dyDescent="0.2">
      <c r="H18310" s="1"/>
      <c r="I18310" s="1"/>
    </row>
    <row r="18311" spans="8:9" x14ac:dyDescent="0.2">
      <c r="H18311" s="1"/>
      <c r="I18311" s="1"/>
    </row>
    <row r="18312" spans="8:9" x14ac:dyDescent="0.2">
      <c r="H18312" s="1"/>
      <c r="I18312" s="1"/>
    </row>
    <row r="18313" spans="8:9" x14ac:dyDescent="0.2">
      <c r="H18313" s="1"/>
      <c r="I18313" s="1"/>
    </row>
    <row r="18314" spans="8:9" x14ac:dyDescent="0.2">
      <c r="H18314" s="1"/>
      <c r="I18314" s="1"/>
    </row>
    <row r="18315" spans="8:9" x14ac:dyDescent="0.2">
      <c r="H18315" s="1"/>
      <c r="I18315" s="1"/>
    </row>
    <row r="18316" spans="8:9" x14ac:dyDescent="0.2">
      <c r="H18316" s="1"/>
      <c r="I18316" s="1"/>
    </row>
    <row r="18317" spans="8:9" x14ac:dyDescent="0.2">
      <c r="H18317" s="1"/>
      <c r="I18317" s="1"/>
    </row>
    <row r="18318" spans="8:9" x14ac:dyDescent="0.2">
      <c r="H18318" s="1"/>
      <c r="I18318" s="1"/>
    </row>
    <row r="18319" spans="8:9" x14ac:dyDescent="0.2">
      <c r="H18319" s="1"/>
      <c r="I18319" s="1"/>
    </row>
    <row r="18320" spans="8:9" x14ac:dyDescent="0.2">
      <c r="H18320" s="1"/>
      <c r="I18320" s="1"/>
    </row>
    <row r="18321" spans="8:9" x14ac:dyDescent="0.2">
      <c r="H18321" s="1"/>
      <c r="I18321" s="1"/>
    </row>
    <row r="18322" spans="8:9" x14ac:dyDescent="0.2">
      <c r="H18322" s="1"/>
      <c r="I18322" s="1"/>
    </row>
    <row r="18323" spans="8:9" x14ac:dyDescent="0.2">
      <c r="H18323" s="1"/>
      <c r="I18323" s="1"/>
    </row>
    <row r="18324" spans="8:9" x14ac:dyDescent="0.2">
      <c r="H18324" s="1"/>
      <c r="I18324" s="1"/>
    </row>
    <row r="18325" spans="8:9" x14ac:dyDescent="0.2">
      <c r="H18325" s="1"/>
      <c r="I18325" s="1"/>
    </row>
    <row r="18326" spans="8:9" x14ac:dyDescent="0.2">
      <c r="H18326" s="1"/>
      <c r="I18326" s="1"/>
    </row>
    <row r="18327" spans="8:9" x14ac:dyDescent="0.2">
      <c r="H18327" s="1"/>
      <c r="I18327" s="1"/>
    </row>
    <row r="18328" spans="8:9" x14ac:dyDescent="0.2">
      <c r="H18328" s="1"/>
      <c r="I18328" s="1"/>
    </row>
    <row r="18329" spans="8:9" x14ac:dyDescent="0.2">
      <c r="H18329" s="1"/>
      <c r="I18329" s="1"/>
    </row>
    <row r="18330" spans="8:9" x14ac:dyDescent="0.2">
      <c r="H18330" s="1"/>
      <c r="I18330" s="1"/>
    </row>
    <row r="18331" spans="8:9" x14ac:dyDescent="0.2">
      <c r="H18331" s="1"/>
      <c r="I18331" s="1"/>
    </row>
    <row r="18332" spans="8:9" x14ac:dyDescent="0.2">
      <c r="H18332" s="1"/>
      <c r="I18332" s="1"/>
    </row>
    <row r="18333" spans="8:9" x14ac:dyDescent="0.2">
      <c r="H18333" s="1"/>
      <c r="I18333" s="1"/>
    </row>
    <row r="18334" spans="8:9" x14ac:dyDescent="0.2">
      <c r="H18334" s="1"/>
      <c r="I18334" s="1"/>
    </row>
    <row r="18335" spans="8:9" x14ac:dyDescent="0.2">
      <c r="H18335" s="1"/>
      <c r="I18335" s="1"/>
    </row>
    <row r="18336" spans="8:9" x14ac:dyDescent="0.2">
      <c r="H18336" s="1"/>
      <c r="I18336" s="1"/>
    </row>
    <row r="18337" spans="8:9" x14ac:dyDescent="0.2">
      <c r="H18337" s="1"/>
      <c r="I18337" s="1"/>
    </row>
    <row r="18338" spans="8:9" x14ac:dyDescent="0.2">
      <c r="H18338" s="1"/>
      <c r="I18338" s="1"/>
    </row>
    <row r="18339" spans="8:9" x14ac:dyDescent="0.2">
      <c r="H18339" s="1"/>
      <c r="I18339" s="1"/>
    </row>
    <row r="18340" spans="8:9" x14ac:dyDescent="0.2">
      <c r="H18340" s="1"/>
      <c r="I18340" s="1"/>
    </row>
    <row r="18341" spans="8:9" x14ac:dyDescent="0.2">
      <c r="H18341" s="1"/>
      <c r="I18341" s="1"/>
    </row>
    <row r="18342" spans="8:9" x14ac:dyDescent="0.2">
      <c r="H18342" s="1"/>
      <c r="I18342" s="1"/>
    </row>
    <row r="18343" spans="8:9" x14ac:dyDescent="0.2">
      <c r="H18343" s="1"/>
      <c r="I18343" s="1"/>
    </row>
    <row r="18344" spans="8:9" x14ac:dyDescent="0.2">
      <c r="H18344" s="1"/>
      <c r="I18344" s="1"/>
    </row>
    <row r="18345" spans="8:9" x14ac:dyDescent="0.2">
      <c r="H18345" s="1"/>
      <c r="I18345" s="1"/>
    </row>
    <row r="18346" spans="8:9" x14ac:dyDescent="0.2">
      <c r="H18346" s="1"/>
      <c r="I18346" s="1"/>
    </row>
    <row r="18347" spans="8:9" x14ac:dyDescent="0.2">
      <c r="H18347" s="1"/>
      <c r="I18347" s="1"/>
    </row>
    <row r="18348" spans="8:9" x14ac:dyDescent="0.2">
      <c r="H18348" s="1"/>
      <c r="I18348" s="1"/>
    </row>
    <row r="18349" spans="8:9" x14ac:dyDescent="0.2">
      <c r="H18349" s="1"/>
      <c r="I18349" s="1"/>
    </row>
    <row r="18350" spans="8:9" x14ac:dyDescent="0.2">
      <c r="H18350" s="1"/>
      <c r="I18350" s="1"/>
    </row>
    <row r="18351" spans="8:9" x14ac:dyDescent="0.2">
      <c r="H18351" s="1"/>
      <c r="I18351" s="1"/>
    </row>
    <row r="18352" spans="8:9" x14ac:dyDescent="0.2">
      <c r="H18352" s="1"/>
      <c r="I18352" s="1"/>
    </row>
    <row r="18353" spans="8:9" x14ac:dyDescent="0.2">
      <c r="H18353" s="1"/>
      <c r="I18353" s="1"/>
    </row>
    <row r="18354" spans="8:9" x14ac:dyDescent="0.2">
      <c r="H18354" s="1"/>
      <c r="I18354" s="1"/>
    </row>
    <row r="18355" spans="8:9" x14ac:dyDescent="0.2">
      <c r="H18355" s="1"/>
      <c r="I18355" s="1"/>
    </row>
    <row r="18356" spans="8:9" x14ac:dyDescent="0.2">
      <c r="H18356" s="1"/>
      <c r="I18356" s="1"/>
    </row>
    <row r="18357" spans="8:9" x14ac:dyDescent="0.2">
      <c r="H18357" s="1"/>
      <c r="I18357" s="1"/>
    </row>
    <row r="18358" spans="8:9" x14ac:dyDescent="0.2">
      <c r="H18358" s="1"/>
      <c r="I18358" s="1"/>
    </row>
    <row r="18359" spans="8:9" x14ac:dyDescent="0.2">
      <c r="H18359" s="1"/>
      <c r="I18359" s="1"/>
    </row>
    <row r="18360" spans="8:9" x14ac:dyDescent="0.2">
      <c r="H18360" s="1"/>
      <c r="I18360" s="1"/>
    </row>
    <row r="18361" spans="8:9" x14ac:dyDescent="0.2">
      <c r="H18361" s="1"/>
      <c r="I18361" s="1"/>
    </row>
    <row r="18362" spans="8:9" x14ac:dyDescent="0.2">
      <c r="H18362" s="1"/>
      <c r="I18362" s="1"/>
    </row>
    <row r="18363" spans="8:9" x14ac:dyDescent="0.2">
      <c r="H18363" s="1"/>
      <c r="I18363" s="1"/>
    </row>
    <row r="18364" spans="8:9" x14ac:dyDescent="0.2">
      <c r="H18364" s="1"/>
      <c r="I18364" s="1"/>
    </row>
    <row r="18365" spans="8:9" x14ac:dyDescent="0.2">
      <c r="H18365" s="1"/>
      <c r="I18365" s="1"/>
    </row>
    <row r="18366" spans="8:9" x14ac:dyDescent="0.2">
      <c r="H18366" s="1"/>
      <c r="I18366" s="1"/>
    </row>
    <row r="18367" spans="8:9" x14ac:dyDescent="0.2">
      <c r="H18367" s="1"/>
      <c r="I18367" s="1"/>
    </row>
    <row r="18368" spans="8:9" x14ac:dyDescent="0.2">
      <c r="H18368" s="1"/>
      <c r="I18368" s="1"/>
    </row>
    <row r="18369" spans="8:9" x14ac:dyDescent="0.2">
      <c r="H18369" s="1"/>
      <c r="I18369" s="1"/>
    </row>
    <row r="18370" spans="8:9" x14ac:dyDescent="0.2">
      <c r="H18370" s="1"/>
      <c r="I18370" s="1"/>
    </row>
    <row r="18371" spans="8:9" x14ac:dyDescent="0.2">
      <c r="H18371" s="1"/>
      <c r="I18371" s="1"/>
    </row>
    <row r="18372" spans="8:9" x14ac:dyDescent="0.2">
      <c r="H18372" s="1"/>
      <c r="I18372" s="1"/>
    </row>
    <row r="18373" spans="8:9" x14ac:dyDescent="0.2">
      <c r="H18373" s="1"/>
      <c r="I18373" s="1"/>
    </row>
    <row r="18374" spans="8:9" x14ac:dyDescent="0.2">
      <c r="H18374" s="1"/>
      <c r="I18374" s="1"/>
    </row>
    <row r="18375" spans="8:9" x14ac:dyDescent="0.2">
      <c r="H18375" s="1"/>
      <c r="I18375" s="1"/>
    </row>
    <row r="18376" spans="8:9" x14ac:dyDescent="0.2">
      <c r="H18376" s="1"/>
      <c r="I18376" s="1"/>
    </row>
    <row r="18377" spans="8:9" x14ac:dyDescent="0.2">
      <c r="H18377" s="1"/>
      <c r="I18377" s="1"/>
    </row>
    <row r="18378" spans="8:9" x14ac:dyDescent="0.2">
      <c r="H18378" s="1"/>
      <c r="I18378" s="1"/>
    </row>
    <row r="18379" spans="8:9" x14ac:dyDescent="0.2">
      <c r="H18379" s="1"/>
      <c r="I18379" s="1"/>
    </row>
    <row r="18380" spans="8:9" x14ac:dyDescent="0.2">
      <c r="H18380" s="1"/>
      <c r="I18380" s="1"/>
    </row>
    <row r="18381" spans="8:9" x14ac:dyDescent="0.2">
      <c r="H18381" s="1"/>
      <c r="I18381" s="1"/>
    </row>
    <row r="18382" spans="8:9" x14ac:dyDescent="0.2">
      <c r="H18382" s="1"/>
      <c r="I18382" s="1"/>
    </row>
    <row r="18383" spans="8:9" x14ac:dyDescent="0.2">
      <c r="H18383" s="1"/>
      <c r="I18383" s="1"/>
    </row>
    <row r="18384" spans="8:9" x14ac:dyDescent="0.2">
      <c r="H18384" s="1"/>
      <c r="I18384" s="1"/>
    </row>
    <row r="18385" spans="8:9" x14ac:dyDescent="0.2">
      <c r="H18385" s="1"/>
      <c r="I18385" s="1"/>
    </row>
    <row r="18386" spans="8:9" x14ac:dyDescent="0.2">
      <c r="H18386" s="1"/>
      <c r="I18386" s="1"/>
    </row>
    <row r="18387" spans="8:9" x14ac:dyDescent="0.2">
      <c r="H18387" s="1"/>
      <c r="I18387" s="1"/>
    </row>
    <row r="18388" spans="8:9" x14ac:dyDescent="0.2">
      <c r="H18388" s="1"/>
      <c r="I18388" s="1"/>
    </row>
    <row r="18389" spans="8:9" x14ac:dyDescent="0.2">
      <c r="H18389" s="1"/>
      <c r="I18389" s="1"/>
    </row>
    <row r="18390" spans="8:9" x14ac:dyDescent="0.2">
      <c r="H18390" s="1"/>
      <c r="I18390" s="1"/>
    </row>
    <row r="18391" spans="8:9" x14ac:dyDescent="0.2">
      <c r="H18391" s="1"/>
      <c r="I18391" s="1"/>
    </row>
    <row r="18392" spans="8:9" x14ac:dyDescent="0.2">
      <c r="H18392" s="1"/>
      <c r="I18392" s="1"/>
    </row>
    <row r="18393" spans="8:9" x14ac:dyDescent="0.2">
      <c r="H18393" s="1"/>
      <c r="I18393" s="1"/>
    </row>
    <row r="18394" spans="8:9" x14ac:dyDescent="0.2">
      <c r="H18394" s="1"/>
      <c r="I18394" s="1"/>
    </row>
    <row r="18395" spans="8:9" x14ac:dyDescent="0.2">
      <c r="H18395" s="1"/>
      <c r="I18395" s="1"/>
    </row>
    <row r="18396" spans="8:9" x14ac:dyDescent="0.2">
      <c r="H18396" s="1"/>
      <c r="I18396" s="1"/>
    </row>
    <row r="18397" spans="8:9" x14ac:dyDescent="0.2">
      <c r="H18397" s="1"/>
      <c r="I18397" s="1"/>
    </row>
    <row r="18398" spans="8:9" x14ac:dyDescent="0.2">
      <c r="H18398" s="1"/>
      <c r="I18398" s="1"/>
    </row>
    <row r="18399" spans="8:9" x14ac:dyDescent="0.2">
      <c r="H18399" s="1"/>
      <c r="I18399" s="1"/>
    </row>
    <row r="18400" spans="8:9" x14ac:dyDescent="0.2">
      <c r="H18400" s="1"/>
      <c r="I18400" s="1"/>
    </row>
    <row r="18401" spans="8:9" x14ac:dyDescent="0.2">
      <c r="H18401" s="1"/>
      <c r="I18401" s="1"/>
    </row>
    <row r="18402" spans="8:9" x14ac:dyDescent="0.2">
      <c r="H18402" s="1"/>
      <c r="I18402" s="1"/>
    </row>
    <row r="18403" spans="8:9" x14ac:dyDescent="0.2">
      <c r="H18403" s="1"/>
      <c r="I18403" s="1"/>
    </row>
    <row r="18404" spans="8:9" x14ac:dyDescent="0.2">
      <c r="H18404" s="1"/>
      <c r="I18404" s="1"/>
    </row>
    <row r="18405" spans="8:9" x14ac:dyDescent="0.2">
      <c r="H18405" s="1"/>
      <c r="I18405" s="1"/>
    </row>
    <row r="18406" spans="8:9" x14ac:dyDescent="0.2">
      <c r="H18406" s="1"/>
      <c r="I18406" s="1"/>
    </row>
    <row r="18407" spans="8:9" x14ac:dyDescent="0.2">
      <c r="H18407" s="1"/>
      <c r="I18407" s="1"/>
    </row>
    <row r="18408" spans="8:9" x14ac:dyDescent="0.2">
      <c r="H18408" s="1"/>
      <c r="I18408" s="1"/>
    </row>
    <row r="18409" spans="8:9" x14ac:dyDescent="0.2">
      <c r="H18409" s="1"/>
      <c r="I18409" s="1"/>
    </row>
    <row r="18410" spans="8:9" x14ac:dyDescent="0.2">
      <c r="H18410" s="1"/>
      <c r="I18410" s="1"/>
    </row>
    <row r="18411" spans="8:9" x14ac:dyDescent="0.2">
      <c r="H18411" s="1"/>
      <c r="I18411" s="1"/>
    </row>
    <row r="18412" spans="8:9" x14ac:dyDescent="0.2">
      <c r="H18412" s="1"/>
      <c r="I18412" s="1"/>
    </row>
    <row r="18413" spans="8:9" x14ac:dyDescent="0.2">
      <c r="H18413" s="1"/>
      <c r="I18413" s="1"/>
    </row>
    <row r="18414" spans="8:9" x14ac:dyDescent="0.2">
      <c r="H18414" s="1"/>
      <c r="I18414" s="1"/>
    </row>
    <row r="18415" spans="8:9" x14ac:dyDescent="0.2">
      <c r="H18415" s="1"/>
      <c r="I18415" s="1"/>
    </row>
    <row r="18416" spans="8:9" x14ac:dyDescent="0.2">
      <c r="H18416" s="1"/>
      <c r="I18416" s="1"/>
    </row>
    <row r="18417" spans="8:9" x14ac:dyDescent="0.2">
      <c r="H18417" s="1"/>
      <c r="I18417" s="1"/>
    </row>
    <row r="18418" spans="8:9" x14ac:dyDescent="0.2">
      <c r="H18418" s="1"/>
      <c r="I18418" s="1"/>
    </row>
    <row r="18419" spans="8:9" x14ac:dyDescent="0.2">
      <c r="H18419" s="1"/>
      <c r="I18419" s="1"/>
    </row>
    <row r="18420" spans="8:9" x14ac:dyDescent="0.2">
      <c r="H18420" s="1"/>
      <c r="I18420" s="1"/>
    </row>
    <row r="18421" spans="8:9" x14ac:dyDescent="0.2">
      <c r="H18421" s="1"/>
      <c r="I18421" s="1"/>
    </row>
    <row r="18422" spans="8:9" x14ac:dyDescent="0.2">
      <c r="H18422" s="1"/>
      <c r="I18422" s="1"/>
    </row>
    <row r="18423" spans="8:9" x14ac:dyDescent="0.2">
      <c r="H18423" s="1"/>
      <c r="I18423" s="1"/>
    </row>
    <row r="18424" spans="8:9" x14ac:dyDescent="0.2">
      <c r="H18424" s="1"/>
      <c r="I18424" s="1"/>
    </row>
    <row r="18425" spans="8:9" x14ac:dyDescent="0.2">
      <c r="H18425" s="1"/>
      <c r="I18425" s="1"/>
    </row>
    <row r="18426" spans="8:9" x14ac:dyDescent="0.2">
      <c r="H18426" s="1"/>
      <c r="I18426" s="1"/>
    </row>
    <row r="18427" spans="8:9" x14ac:dyDescent="0.2">
      <c r="H18427" s="1"/>
      <c r="I18427" s="1"/>
    </row>
    <row r="18428" spans="8:9" x14ac:dyDescent="0.2">
      <c r="H18428" s="1"/>
      <c r="I18428" s="1"/>
    </row>
    <row r="18429" spans="8:9" x14ac:dyDescent="0.2">
      <c r="H18429" s="1"/>
      <c r="I18429" s="1"/>
    </row>
    <row r="18430" spans="8:9" x14ac:dyDescent="0.2">
      <c r="H18430" s="1"/>
      <c r="I18430" s="1"/>
    </row>
    <row r="18431" spans="8:9" x14ac:dyDescent="0.2">
      <c r="H18431" s="1"/>
      <c r="I18431" s="1"/>
    </row>
    <row r="18432" spans="8:9" x14ac:dyDescent="0.2">
      <c r="H18432" s="1"/>
      <c r="I18432" s="1"/>
    </row>
    <row r="18433" spans="8:9" x14ac:dyDescent="0.2">
      <c r="H18433" s="1"/>
      <c r="I18433" s="1"/>
    </row>
    <row r="18434" spans="8:9" x14ac:dyDescent="0.2">
      <c r="H18434" s="1"/>
      <c r="I18434" s="1"/>
    </row>
    <row r="18435" spans="8:9" x14ac:dyDescent="0.2">
      <c r="H18435" s="1"/>
      <c r="I18435" s="1"/>
    </row>
    <row r="18436" spans="8:9" x14ac:dyDescent="0.2">
      <c r="H18436" s="1"/>
      <c r="I18436" s="1"/>
    </row>
    <row r="18437" spans="8:9" x14ac:dyDescent="0.2">
      <c r="H18437" s="1"/>
      <c r="I18437" s="1"/>
    </row>
    <row r="18438" spans="8:9" x14ac:dyDescent="0.2">
      <c r="H18438" s="1"/>
      <c r="I18438" s="1"/>
    </row>
    <row r="18439" spans="8:9" x14ac:dyDescent="0.2">
      <c r="H18439" s="1"/>
      <c r="I18439" s="1"/>
    </row>
    <row r="18440" spans="8:9" x14ac:dyDescent="0.2">
      <c r="H18440" s="1"/>
      <c r="I18440" s="1"/>
    </row>
    <row r="18441" spans="8:9" x14ac:dyDescent="0.2">
      <c r="H18441" s="1"/>
      <c r="I18441" s="1"/>
    </row>
    <row r="18442" spans="8:9" x14ac:dyDescent="0.2">
      <c r="H18442" s="1"/>
      <c r="I18442" s="1"/>
    </row>
    <row r="18443" spans="8:9" x14ac:dyDescent="0.2">
      <c r="H18443" s="1"/>
      <c r="I18443" s="1"/>
    </row>
    <row r="18444" spans="8:9" x14ac:dyDescent="0.2">
      <c r="H18444" s="1"/>
      <c r="I18444" s="1"/>
    </row>
    <row r="18445" spans="8:9" x14ac:dyDescent="0.2">
      <c r="H18445" s="1"/>
      <c r="I18445" s="1"/>
    </row>
    <row r="18446" spans="8:9" x14ac:dyDescent="0.2">
      <c r="H18446" s="1"/>
      <c r="I18446" s="1"/>
    </row>
    <row r="18447" spans="8:9" x14ac:dyDescent="0.2">
      <c r="H18447" s="1"/>
      <c r="I18447" s="1"/>
    </row>
    <row r="18448" spans="8:9" x14ac:dyDescent="0.2">
      <c r="H18448" s="1"/>
      <c r="I18448" s="1"/>
    </row>
    <row r="18449" spans="8:9" x14ac:dyDescent="0.2">
      <c r="H18449" s="1"/>
      <c r="I18449" s="1"/>
    </row>
    <row r="18450" spans="8:9" x14ac:dyDescent="0.2">
      <c r="H18450" s="1"/>
      <c r="I18450" s="1"/>
    </row>
    <row r="18451" spans="8:9" x14ac:dyDescent="0.2">
      <c r="H18451" s="1"/>
      <c r="I18451" s="1"/>
    </row>
    <row r="18452" spans="8:9" x14ac:dyDescent="0.2">
      <c r="H18452" s="1"/>
      <c r="I18452" s="1"/>
    </row>
    <row r="18453" spans="8:9" x14ac:dyDescent="0.2">
      <c r="H18453" s="1"/>
      <c r="I18453" s="1"/>
    </row>
    <row r="18454" spans="8:9" x14ac:dyDescent="0.2">
      <c r="H18454" s="1"/>
      <c r="I18454" s="1"/>
    </row>
    <row r="18455" spans="8:9" x14ac:dyDescent="0.2">
      <c r="H18455" s="1"/>
      <c r="I18455" s="1"/>
    </row>
    <row r="18456" spans="8:9" x14ac:dyDescent="0.2">
      <c r="H18456" s="1"/>
      <c r="I18456" s="1"/>
    </row>
    <row r="18457" spans="8:9" x14ac:dyDescent="0.2">
      <c r="H18457" s="1"/>
      <c r="I18457" s="1"/>
    </row>
    <row r="18458" spans="8:9" x14ac:dyDescent="0.2">
      <c r="H18458" s="1"/>
      <c r="I18458" s="1"/>
    </row>
    <row r="18459" spans="8:9" x14ac:dyDescent="0.2">
      <c r="H18459" s="1"/>
      <c r="I18459" s="1"/>
    </row>
    <row r="18460" spans="8:9" x14ac:dyDescent="0.2">
      <c r="H18460" s="1"/>
      <c r="I18460" s="1"/>
    </row>
    <row r="18461" spans="8:9" x14ac:dyDescent="0.2">
      <c r="H18461" s="1"/>
      <c r="I18461" s="1"/>
    </row>
    <row r="18462" spans="8:9" x14ac:dyDescent="0.2">
      <c r="H18462" s="1"/>
      <c r="I18462" s="1"/>
    </row>
    <row r="18463" spans="8:9" x14ac:dyDescent="0.2">
      <c r="H18463" s="1"/>
      <c r="I18463" s="1"/>
    </row>
    <row r="18464" spans="8:9" x14ac:dyDescent="0.2">
      <c r="H18464" s="1"/>
      <c r="I18464" s="1"/>
    </row>
    <row r="18465" spans="8:9" x14ac:dyDescent="0.2">
      <c r="H18465" s="1"/>
      <c r="I18465" s="1"/>
    </row>
    <row r="18466" spans="8:9" x14ac:dyDescent="0.2">
      <c r="H18466" s="1"/>
      <c r="I18466" s="1"/>
    </row>
    <row r="18467" spans="8:9" x14ac:dyDescent="0.2">
      <c r="H18467" s="1"/>
      <c r="I18467" s="1"/>
    </row>
    <row r="18468" spans="8:9" x14ac:dyDescent="0.2">
      <c r="H18468" s="1"/>
      <c r="I18468" s="1"/>
    </row>
    <row r="18469" spans="8:9" x14ac:dyDescent="0.2">
      <c r="H18469" s="1"/>
      <c r="I18469" s="1"/>
    </row>
    <row r="18470" spans="8:9" x14ac:dyDescent="0.2">
      <c r="H18470" s="1"/>
      <c r="I18470" s="1"/>
    </row>
    <row r="18471" spans="8:9" x14ac:dyDescent="0.2">
      <c r="H18471" s="1"/>
      <c r="I18471" s="1"/>
    </row>
    <row r="18472" spans="8:9" x14ac:dyDescent="0.2">
      <c r="H18472" s="1"/>
      <c r="I18472" s="1"/>
    </row>
    <row r="18473" spans="8:9" x14ac:dyDescent="0.2">
      <c r="H18473" s="1"/>
      <c r="I18473" s="1"/>
    </row>
    <row r="18474" spans="8:9" x14ac:dyDescent="0.2">
      <c r="H18474" s="1"/>
      <c r="I18474" s="1"/>
    </row>
    <row r="18475" spans="8:9" x14ac:dyDescent="0.2">
      <c r="H18475" s="1"/>
      <c r="I18475" s="1"/>
    </row>
    <row r="18476" spans="8:9" x14ac:dyDescent="0.2">
      <c r="H18476" s="1"/>
      <c r="I18476" s="1"/>
    </row>
    <row r="18477" spans="8:9" x14ac:dyDescent="0.2">
      <c r="H18477" s="1"/>
      <c r="I18477" s="1"/>
    </row>
    <row r="18478" spans="8:9" x14ac:dyDescent="0.2">
      <c r="H18478" s="1"/>
      <c r="I18478" s="1"/>
    </row>
    <row r="18479" spans="8:9" x14ac:dyDescent="0.2">
      <c r="H18479" s="1"/>
      <c r="I18479" s="1"/>
    </row>
    <row r="18480" spans="8:9" x14ac:dyDescent="0.2">
      <c r="H18480" s="1"/>
      <c r="I18480" s="1"/>
    </row>
    <row r="18481" spans="8:9" x14ac:dyDescent="0.2">
      <c r="H18481" s="1"/>
      <c r="I18481" s="1"/>
    </row>
    <row r="18482" spans="8:9" x14ac:dyDescent="0.2">
      <c r="H18482" s="1"/>
      <c r="I18482" s="1"/>
    </row>
    <row r="18483" spans="8:9" x14ac:dyDescent="0.2">
      <c r="H18483" s="1"/>
      <c r="I18483" s="1"/>
    </row>
    <row r="18484" spans="8:9" x14ac:dyDescent="0.2">
      <c r="H18484" s="1"/>
      <c r="I18484" s="1"/>
    </row>
    <row r="18485" spans="8:9" x14ac:dyDescent="0.2">
      <c r="H18485" s="1"/>
      <c r="I18485" s="1"/>
    </row>
    <row r="18486" spans="8:9" x14ac:dyDescent="0.2">
      <c r="H18486" s="1"/>
      <c r="I18486" s="1"/>
    </row>
    <row r="18487" spans="8:9" x14ac:dyDescent="0.2">
      <c r="H18487" s="1"/>
      <c r="I18487" s="1"/>
    </row>
    <row r="18488" spans="8:9" x14ac:dyDescent="0.2">
      <c r="H18488" s="1"/>
      <c r="I18488" s="1"/>
    </row>
    <row r="18489" spans="8:9" x14ac:dyDescent="0.2">
      <c r="H18489" s="1"/>
      <c r="I18489" s="1"/>
    </row>
    <row r="18490" spans="8:9" x14ac:dyDescent="0.2">
      <c r="H18490" s="1"/>
      <c r="I18490" s="1"/>
    </row>
    <row r="18491" spans="8:9" x14ac:dyDescent="0.2">
      <c r="H18491" s="1"/>
      <c r="I18491" s="1"/>
    </row>
    <row r="18492" spans="8:9" x14ac:dyDescent="0.2">
      <c r="H18492" s="1"/>
      <c r="I18492" s="1"/>
    </row>
    <row r="18493" spans="8:9" x14ac:dyDescent="0.2">
      <c r="H18493" s="1"/>
      <c r="I18493" s="1"/>
    </row>
    <row r="18494" spans="8:9" x14ac:dyDescent="0.2">
      <c r="H18494" s="1"/>
      <c r="I18494" s="1"/>
    </row>
    <row r="18495" spans="8:9" x14ac:dyDescent="0.2">
      <c r="H18495" s="1"/>
      <c r="I18495" s="1"/>
    </row>
    <row r="18496" spans="8:9" x14ac:dyDescent="0.2">
      <c r="H18496" s="1"/>
      <c r="I18496" s="1"/>
    </row>
    <row r="18497" spans="8:9" x14ac:dyDescent="0.2">
      <c r="H18497" s="1"/>
      <c r="I18497" s="1"/>
    </row>
    <row r="18498" spans="8:9" x14ac:dyDescent="0.2">
      <c r="H18498" s="1"/>
      <c r="I18498" s="1"/>
    </row>
    <row r="18499" spans="8:9" x14ac:dyDescent="0.2">
      <c r="H18499" s="1"/>
      <c r="I18499" s="1"/>
    </row>
    <row r="18500" spans="8:9" x14ac:dyDescent="0.2">
      <c r="H18500" s="1"/>
      <c r="I18500" s="1"/>
    </row>
    <row r="18501" spans="8:9" x14ac:dyDescent="0.2">
      <c r="H18501" s="1"/>
      <c r="I18501" s="1"/>
    </row>
    <row r="18502" spans="8:9" x14ac:dyDescent="0.2">
      <c r="H18502" s="1"/>
      <c r="I18502" s="1"/>
    </row>
    <row r="18503" spans="8:9" x14ac:dyDescent="0.2">
      <c r="H18503" s="1"/>
      <c r="I18503" s="1"/>
    </row>
    <row r="18504" spans="8:9" x14ac:dyDescent="0.2">
      <c r="H18504" s="1"/>
      <c r="I18504" s="1"/>
    </row>
    <row r="18505" spans="8:9" x14ac:dyDescent="0.2">
      <c r="H18505" s="1"/>
      <c r="I18505" s="1"/>
    </row>
    <row r="18506" spans="8:9" x14ac:dyDescent="0.2">
      <c r="H18506" s="1"/>
      <c r="I18506" s="1"/>
    </row>
    <row r="18507" spans="8:9" x14ac:dyDescent="0.2">
      <c r="H18507" s="1"/>
      <c r="I18507" s="1"/>
    </row>
    <row r="18508" spans="8:9" x14ac:dyDescent="0.2">
      <c r="H18508" s="1"/>
      <c r="I18508" s="1"/>
    </row>
    <row r="18509" spans="8:9" x14ac:dyDescent="0.2">
      <c r="H18509" s="1"/>
      <c r="I18509" s="1"/>
    </row>
    <row r="18510" spans="8:9" x14ac:dyDescent="0.2">
      <c r="H18510" s="1"/>
      <c r="I18510" s="1"/>
    </row>
    <row r="18511" spans="8:9" x14ac:dyDescent="0.2">
      <c r="H18511" s="1"/>
      <c r="I18511" s="1"/>
    </row>
    <row r="18512" spans="8:9" x14ac:dyDescent="0.2">
      <c r="H18512" s="1"/>
      <c r="I18512" s="1"/>
    </row>
    <row r="18513" spans="8:9" x14ac:dyDescent="0.2">
      <c r="H18513" s="1"/>
      <c r="I18513" s="1"/>
    </row>
    <row r="18514" spans="8:9" x14ac:dyDescent="0.2">
      <c r="H18514" s="1"/>
      <c r="I18514" s="1"/>
    </row>
    <row r="18515" spans="8:9" x14ac:dyDescent="0.2">
      <c r="H18515" s="1"/>
      <c r="I18515" s="1"/>
    </row>
    <row r="18516" spans="8:9" x14ac:dyDescent="0.2">
      <c r="H18516" s="1"/>
      <c r="I18516" s="1"/>
    </row>
    <row r="18517" spans="8:9" x14ac:dyDescent="0.2">
      <c r="H18517" s="1"/>
      <c r="I18517" s="1"/>
    </row>
    <row r="18518" spans="8:9" x14ac:dyDescent="0.2">
      <c r="H18518" s="1"/>
      <c r="I18518" s="1"/>
    </row>
    <row r="18519" spans="8:9" x14ac:dyDescent="0.2">
      <c r="H18519" s="1"/>
      <c r="I18519" s="1"/>
    </row>
    <row r="18520" spans="8:9" x14ac:dyDescent="0.2">
      <c r="H18520" s="1"/>
      <c r="I18520" s="1"/>
    </row>
    <row r="18521" spans="8:9" x14ac:dyDescent="0.2">
      <c r="H18521" s="1"/>
      <c r="I18521" s="1"/>
    </row>
    <row r="18522" spans="8:9" x14ac:dyDescent="0.2">
      <c r="H18522" s="1"/>
      <c r="I18522" s="1"/>
    </row>
    <row r="18523" spans="8:9" x14ac:dyDescent="0.2">
      <c r="H18523" s="1"/>
      <c r="I18523" s="1"/>
    </row>
    <row r="18524" spans="8:9" x14ac:dyDescent="0.2">
      <c r="H18524" s="1"/>
      <c r="I18524" s="1"/>
    </row>
    <row r="18525" spans="8:9" x14ac:dyDescent="0.2">
      <c r="H18525" s="1"/>
      <c r="I18525" s="1"/>
    </row>
    <row r="18526" spans="8:9" x14ac:dyDescent="0.2">
      <c r="H18526" s="1"/>
      <c r="I18526" s="1"/>
    </row>
    <row r="18527" spans="8:9" x14ac:dyDescent="0.2">
      <c r="H18527" s="1"/>
      <c r="I18527" s="1"/>
    </row>
    <row r="18528" spans="8:9" x14ac:dyDescent="0.2">
      <c r="H18528" s="1"/>
      <c r="I18528" s="1"/>
    </row>
    <row r="18529" spans="8:9" x14ac:dyDescent="0.2">
      <c r="H18529" s="1"/>
      <c r="I18529" s="1"/>
    </row>
    <row r="18530" spans="8:9" x14ac:dyDescent="0.2">
      <c r="H18530" s="1"/>
      <c r="I18530" s="1"/>
    </row>
    <row r="18531" spans="8:9" x14ac:dyDescent="0.2">
      <c r="H18531" s="1"/>
      <c r="I18531" s="1"/>
    </row>
    <row r="18532" spans="8:9" x14ac:dyDescent="0.2">
      <c r="H18532" s="1"/>
      <c r="I18532" s="1"/>
    </row>
    <row r="18533" spans="8:9" x14ac:dyDescent="0.2">
      <c r="H18533" s="1"/>
      <c r="I18533" s="1"/>
    </row>
    <row r="18534" spans="8:9" x14ac:dyDescent="0.2">
      <c r="H18534" s="1"/>
      <c r="I18534" s="1"/>
    </row>
    <row r="18535" spans="8:9" x14ac:dyDescent="0.2">
      <c r="H18535" s="1"/>
      <c r="I18535" s="1"/>
    </row>
    <row r="18536" spans="8:9" x14ac:dyDescent="0.2">
      <c r="H18536" s="1"/>
      <c r="I18536" s="1"/>
    </row>
    <row r="18537" spans="8:9" x14ac:dyDescent="0.2">
      <c r="H18537" s="1"/>
      <c r="I18537" s="1"/>
    </row>
    <row r="18538" spans="8:9" x14ac:dyDescent="0.2">
      <c r="H18538" s="1"/>
      <c r="I18538" s="1"/>
    </row>
    <row r="18539" spans="8:9" x14ac:dyDescent="0.2">
      <c r="H18539" s="1"/>
      <c r="I18539" s="1"/>
    </row>
    <row r="18540" spans="8:9" x14ac:dyDescent="0.2">
      <c r="H18540" s="1"/>
      <c r="I18540" s="1"/>
    </row>
    <row r="18541" spans="8:9" x14ac:dyDescent="0.2">
      <c r="H18541" s="1"/>
      <c r="I18541" s="1"/>
    </row>
    <row r="18542" spans="8:9" x14ac:dyDescent="0.2">
      <c r="H18542" s="1"/>
      <c r="I18542" s="1"/>
    </row>
    <row r="18543" spans="8:9" x14ac:dyDescent="0.2">
      <c r="H18543" s="1"/>
      <c r="I18543" s="1"/>
    </row>
    <row r="18544" spans="8:9" x14ac:dyDescent="0.2">
      <c r="H18544" s="1"/>
      <c r="I18544" s="1"/>
    </row>
    <row r="18545" spans="8:9" x14ac:dyDescent="0.2">
      <c r="H18545" s="1"/>
      <c r="I18545" s="1"/>
    </row>
    <row r="18546" spans="8:9" x14ac:dyDescent="0.2">
      <c r="H18546" s="1"/>
      <c r="I18546" s="1"/>
    </row>
    <row r="18547" spans="8:9" x14ac:dyDescent="0.2">
      <c r="H18547" s="1"/>
      <c r="I18547" s="1"/>
    </row>
    <row r="18548" spans="8:9" x14ac:dyDescent="0.2">
      <c r="H18548" s="1"/>
      <c r="I18548" s="1"/>
    </row>
    <row r="18549" spans="8:9" x14ac:dyDescent="0.2">
      <c r="H18549" s="1"/>
      <c r="I18549" s="1"/>
    </row>
    <row r="18550" spans="8:9" x14ac:dyDescent="0.2">
      <c r="H18550" s="1"/>
      <c r="I18550" s="1"/>
    </row>
    <row r="18551" spans="8:9" x14ac:dyDescent="0.2">
      <c r="H18551" s="1"/>
      <c r="I18551" s="1"/>
    </row>
    <row r="18552" spans="8:9" x14ac:dyDescent="0.2">
      <c r="H18552" s="1"/>
      <c r="I18552" s="1"/>
    </row>
    <row r="18553" spans="8:9" x14ac:dyDescent="0.2">
      <c r="H18553" s="1"/>
      <c r="I18553" s="1"/>
    </row>
    <row r="18554" spans="8:9" x14ac:dyDescent="0.2">
      <c r="H18554" s="1"/>
      <c r="I18554" s="1"/>
    </row>
    <row r="18555" spans="8:9" x14ac:dyDescent="0.2">
      <c r="H18555" s="1"/>
      <c r="I18555" s="1"/>
    </row>
    <row r="18556" spans="8:9" x14ac:dyDescent="0.2">
      <c r="H18556" s="1"/>
      <c r="I18556" s="1"/>
    </row>
    <row r="18557" spans="8:9" x14ac:dyDescent="0.2">
      <c r="H18557" s="1"/>
      <c r="I18557" s="1"/>
    </row>
    <row r="18558" spans="8:9" x14ac:dyDescent="0.2">
      <c r="H18558" s="1"/>
      <c r="I18558" s="1"/>
    </row>
    <row r="18559" spans="8:9" x14ac:dyDescent="0.2">
      <c r="H18559" s="1"/>
      <c r="I18559" s="1"/>
    </row>
    <row r="18560" spans="8:9" x14ac:dyDescent="0.2">
      <c r="H18560" s="1"/>
      <c r="I18560" s="1"/>
    </row>
    <row r="18561" spans="8:9" x14ac:dyDescent="0.2">
      <c r="H18561" s="1"/>
      <c r="I18561" s="1"/>
    </row>
    <row r="18562" spans="8:9" x14ac:dyDescent="0.2">
      <c r="H18562" s="1"/>
      <c r="I18562" s="1"/>
    </row>
    <row r="18563" spans="8:9" x14ac:dyDescent="0.2">
      <c r="H18563" s="1"/>
      <c r="I18563" s="1"/>
    </row>
    <row r="18564" spans="8:9" x14ac:dyDescent="0.2">
      <c r="H18564" s="1"/>
      <c r="I18564" s="1"/>
    </row>
    <row r="18565" spans="8:9" x14ac:dyDescent="0.2">
      <c r="H18565" s="1"/>
      <c r="I18565" s="1"/>
    </row>
    <row r="18566" spans="8:9" x14ac:dyDescent="0.2">
      <c r="H18566" s="1"/>
      <c r="I18566" s="1"/>
    </row>
    <row r="18567" spans="8:9" x14ac:dyDescent="0.2">
      <c r="H18567" s="1"/>
      <c r="I18567" s="1"/>
    </row>
    <row r="18568" spans="8:9" x14ac:dyDescent="0.2">
      <c r="H18568" s="1"/>
      <c r="I18568" s="1"/>
    </row>
    <row r="18569" spans="8:9" x14ac:dyDescent="0.2">
      <c r="H18569" s="1"/>
      <c r="I18569" s="1"/>
    </row>
    <row r="18570" spans="8:9" x14ac:dyDescent="0.2">
      <c r="H18570" s="1"/>
      <c r="I18570" s="1"/>
    </row>
    <row r="18571" spans="8:9" x14ac:dyDescent="0.2">
      <c r="H18571" s="1"/>
      <c r="I18571" s="1"/>
    </row>
    <row r="18572" spans="8:9" x14ac:dyDescent="0.2">
      <c r="H18572" s="1"/>
      <c r="I18572" s="1"/>
    </row>
    <row r="18573" spans="8:9" x14ac:dyDescent="0.2">
      <c r="H18573" s="1"/>
      <c r="I18573" s="1"/>
    </row>
    <row r="18574" spans="8:9" x14ac:dyDescent="0.2">
      <c r="H18574" s="1"/>
      <c r="I18574" s="1"/>
    </row>
    <row r="18575" spans="8:9" x14ac:dyDescent="0.2">
      <c r="H18575" s="1"/>
      <c r="I18575" s="1"/>
    </row>
    <row r="18576" spans="8:9" x14ac:dyDescent="0.2">
      <c r="H18576" s="1"/>
      <c r="I18576" s="1"/>
    </row>
    <row r="18577" spans="8:9" x14ac:dyDescent="0.2">
      <c r="H18577" s="1"/>
      <c r="I18577" s="1"/>
    </row>
    <row r="18578" spans="8:9" x14ac:dyDescent="0.2">
      <c r="H18578" s="1"/>
      <c r="I18578" s="1"/>
    </row>
    <row r="18579" spans="8:9" x14ac:dyDescent="0.2">
      <c r="H18579" s="1"/>
      <c r="I18579" s="1"/>
    </row>
    <row r="18580" spans="8:9" x14ac:dyDescent="0.2">
      <c r="H18580" s="1"/>
      <c r="I18580" s="1"/>
    </row>
    <row r="18581" spans="8:9" x14ac:dyDescent="0.2">
      <c r="H18581" s="1"/>
      <c r="I18581" s="1"/>
    </row>
    <row r="18582" spans="8:9" x14ac:dyDescent="0.2">
      <c r="H18582" s="1"/>
      <c r="I18582" s="1"/>
    </row>
    <row r="18583" spans="8:9" x14ac:dyDescent="0.2">
      <c r="H18583" s="1"/>
      <c r="I18583" s="1"/>
    </row>
    <row r="18584" spans="8:9" x14ac:dyDescent="0.2">
      <c r="H18584" s="1"/>
      <c r="I18584" s="1"/>
    </row>
    <row r="18585" spans="8:9" x14ac:dyDescent="0.2">
      <c r="H18585" s="1"/>
      <c r="I18585" s="1"/>
    </row>
    <row r="18586" spans="8:9" x14ac:dyDescent="0.2">
      <c r="H18586" s="1"/>
      <c r="I18586" s="1"/>
    </row>
    <row r="18587" spans="8:9" x14ac:dyDescent="0.2">
      <c r="H18587" s="1"/>
      <c r="I18587" s="1"/>
    </row>
    <row r="18588" spans="8:9" x14ac:dyDescent="0.2">
      <c r="H18588" s="1"/>
      <c r="I18588" s="1"/>
    </row>
    <row r="18589" spans="8:9" x14ac:dyDescent="0.2">
      <c r="H18589" s="1"/>
      <c r="I18589" s="1"/>
    </row>
    <row r="18590" spans="8:9" x14ac:dyDescent="0.2">
      <c r="H18590" s="1"/>
      <c r="I18590" s="1"/>
    </row>
    <row r="18591" spans="8:9" x14ac:dyDescent="0.2">
      <c r="H18591" s="1"/>
      <c r="I18591" s="1"/>
    </row>
    <row r="18592" spans="8:9" x14ac:dyDescent="0.2">
      <c r="H18592" s="1"/>
      <c r="I18592" s="1"/>
    </row>
    <row r="18593" spans="8:9" x14ac:dyDescent="0.2">
      <c r="H18593" s="1"/>
      <c r="I18593" s="1"/>
    </row>
    <row r="18594" spans="8:9" x14ac:dyDescent="0.2">
      <c r="H18594" s="1"/>
      <c r="I18594" s="1"/>
    </row>
    <row r="18595" spans="8:9" x14ac:dyDescent="0.2">
      <c r="H18595" s="1"/>
      <c r="I18595" s="1"/>
    </row>
    <row r="18596" spans="8:9" x14ac:dyDescent="0.2">
      <c r="H18596" s="1"/>
      <c r="I18596" s="1"/>
    </row>
    <row r="18597" spans="8:9" x14ac:dyDescent="0.2">
      <c r="H18597" s="1"/>
      <c r="I18597" s="1"/>
    </row>
    <row r="18598" spans="8:9" x14ac:dyDescent="0.2">
      <c r="H18598" s="1"/>
      <c r="I18598" s="1"/>
    </row>
    <row r="18599" spans="8:9" x14ac:dyDescent="0.2">
      <c r="H18599" s="1"/>
      <c r="I18599" s="1"/>
    </row>
    <row r="18600" spans="8:9" x14ac:dyDescent="0.2">
      <c r="H18600" s="1"/>
      <c r="I18600" s="1"/>
    </row>
    <row r="18601" spans="8:9" x14ac:dyDescent="0.2">
      <c r="H18601" s="1"/>
      <c r="I18601" s="1"/>
    </row>
    <row r="18602" spans="8:9" x14ac:dyDescent="0.2">
      <c r="H18602" s="1"/>
      <c r="I18602" s="1"/>
    </row>
    <row r="18603" spans="8:9" x14ac:dyDescent="0.2">
      <c r="H18603" s="1"/>
      <c r="I18603" s="1"/>
    </row>
    <row r="18604" spans="8:9" x14ac:dyDescent="0.2">
      <c r="H18604" s="1"/>
      <c r="I18604" s="1"/>
    </row>
    <row r="18605" spans="8:9" x14ac:dyDescent="0.2">
      <c r="H18605" s="1"/>
      <c r="I18605" s="1"/>
    </row>
    <row r="18606" spans="8:9" x14ac:dyDescent="0.2">
      <c r="H18606" s="1"/>
      <c r="I18606" s="1"/>
    </row>
    <row r="18607" spans="8:9" x14ac:dyDescent="0.2">
      <c r="H18607" s="1"/>
      <c r="I18607" s="1"/>
    </row>
    <row r="18608" spans="8:9" x14ac:dyDescent="0.2">
      <c r="H18608" s="1"/>
      <c r="I18608" s="1"/>
    </row>
    <row r="18609" spans="8:9" x14ac:dyDescent="0.2">
      <c r="H18609" s="1"/>
      <c r="I18609" s="1"/>
    </row>
    <row r="18610" spans="8:9" x14ac:dyDescent="0.2">
      <c r="H18610" s="1"/>
      <c r="I18610" s="1"/>
    </row>
    <row r="18611" spans="8:9" x14ac:dyDescent="0.2">
      <c r="H18611" s="1"/>
      <c r="I18611" s="1"/>
    </row>
    <row r="18612" spans="8:9" x14ac:dyDescent="0.2">
      <c r="H18612" s="1"/>
      <c r="I18612" s="1"/>
    </row>
    <row r="18613" spans="8:9" x14ac:dyDescent="0.2">
      <c r="H18613" s="1"/>
      <c r="I18613" s="1"/>
    </row>
    <row r="18614" spans="8:9" x14ac:dyDescent="0.2">
      <c r="H18614" s="1"/>
      <c r="I18614" s="1"/>
    </row>
    <row r="18615" spans="8:9" x14ac:dyDescent="0.2">
      <c r="H18615" s="1"/>
      <c r="I18615" s="1"/>
    </row>
    <row r="18616" spans="8:9" x14ac:dyDescent="0.2">
      <c r="H18616" s="1"/>
      <c r="I18616" s="1"/>
    </row>
    <row r="18617" spans="8:9" x14ac:dyDescent="0.2">
      <c r="H18617" s="1"/>
      <c r="I18617" s="1"/>
    </row>
    <row r="18618" spans="8:9" x14ac:dyDescent="0.2">
      <c r="H18618" s="1"/>
      <c r="I18618" s="1"/>
    </row>
    <row r="18619" spans="8:9" x14ac:dyDescent="0.2">
      <c r="H18619" s="1"/>
      <c r="I18619" s="1"/>
    </row>
    <row r="18620" spans="8:9" x14ac:dyDescent="0.2">
      <c r="H18620" s="1"/>
      <c r="I18620" s="1"/>
    </row>
    <row r="18621" spans="8:9" x14ac:dyDescent="0.2">
      <c r="H18621" s="1"/>
      <c r="I18621" s="1"/>
    </row>
    <row r="18622" spans="8:9" x14ac:dyDescent="0.2">
      <c r="H18622" s="1"/>
      <c r="I18622" s="1"/>
    </row>
    <row r="18623" spans="8:9" x14ac:dyDescent="0.2">
      <c r="H18623" s="1"/>
      <c r="I18623" s="1"/>
    </row>
    <row r="18624" spans="8:9" x14ac:dyDescent="0.2">
      <c r="H18624" s="1"/>
      <c r="I18624" s="1"/>
    </row>
    <row r="18625" spans="8:9" x14ac:dyDescent="0.2">
      <c r="H18625" s="1"/>
      <c r="I18625" s="1"/>
    </row>
    <row r="18626" spans="8:9" x14ac:dyDescent="0.2">
      <c r="H18626" s="1"/>
      <c r="I18626" s="1"/>
    </row>
    <row r="18627" spans="8:9" x14ac:dyDescent="0.2">
      <c r="H18627" s="1"/>
      <c r="I18627" s="1"/>
    </row>
    <row r="18628" spans="8:9" x14ac:dyDescent="0.2">
      <c r="H18628" s="1"/>
      <c r="I18628" s="1"/>
    </row>
    <row r="18629" spans="8:9" x14ac:dyDescent="0.2">
      <c r="H18629" s="1"/>
      <c r="I18629" s="1"/>
    </row>
    <row r="18630" spans="8:9" x14ac:dyDescent="0.2">
      <c r="H18630" s="1"/>
      <c r="I18630" s="1"/>
    </row>
    <row r="18631" spans="8:9" x14ac:dyDescent="0.2">
      <c r="H18631" s="1"/>
      <c r="I18631" s="1"/>
    </row>
    <row r="18632" spans="8:9" x14ac:dyDescent="0.2">
      <c r="H18632" s="1"/>
      <c r="I18632" s="1"/>
    </row>
    <row r="18633" spans="8:9" x14ac:dyDescent="0.2">
      <c r="H18633" s="1"/>
      <c r="I18633" s="1"/>
    </row>
    <row r="18634" spans="8:9" x14ac:dyDescent="0.2">
      <c r="H18634" s="1"/>
      <c r="I18634" s="1"/>
    </row>
    <row r="18635" spans="8:9" x14ac:dyDescent="0.2">
      <c r="H18635" s="1"/>
      <c r="I18635" s="1"/>
    </row>
    <row r="18636" spans="8:9" x14ac:dyDescent="0.2">
      <c r="H18636" s="1"/>
      <c r="I18636" s="1"/>
    </row>
    <row r="18637" spans="8:9" x14ac:dyDescent="0.2">
      <c r="H18637" s="1"/>
      <c r="I18637" s="1"/>
    </row>
    <row r="18638" spans="8:9" x14ac:dyDescent="0.2">
      <c r="H18638" s="1"/>
      <c r="I18638" s="1"/>
    </row>
    <row r="18639" spans="8:9" x14ac:dyDescent="0.2">
      <c r="H18639" s="1"/>
      <c r="I18639" s="1"/>
    </row>
    <row r="18640" spans="8:9" x14ac:dyDescent="0.2">
      <c r="H18640" s="1"/>
      <c r="I18640" s="1"/>
    </row>
    <row r="18641" spans="8:9" x14ac:dyDescent="0.2">
      <c r="H18641" s="1"/>
      <c r="I18641" s="1"/>
    </row>
    <row r="18642" spans="8:9" x14ac:dyDescent="0.2">
      <c r="H18642" s="1"/>
      <c r="I18642" s="1"/>
    </row>
    <row r="18643" spans="8:9" x14ac:dyDescent="0.2">
      <c r="H18643" s="1"/>
      <c r="I18643" s="1"/>
    </row>
    <row r="18644" spans="8:9" x14ac:dyDescent="0.2">
      <c r="H18644" s="1"/>
      <c r="I18644" s="1"/>
    </row>
    <row r="18645" spans="8:9" x14ac:dyDescent="0.2">
      <c r="H18645" s="1"/>
      <c r="I18645" s="1"/>
    </row>
    <row r="18646" spans="8:9" x14ac:dyDescent="0.2">
      <c r="H18646" s="1"/>
      <c r="I18646" s="1"/>
    </row>
    <row r="18647" spans="8:9" x14ac:dyDescent="0.2">
      <c r="H18647" s="1"/>
      <c r="I18647" s="1"/>
    </row>
    <row r="18648" spans="8:9" x14ac:dyDescent="0.2">
      <c r="H18648" s="1"/>
      <c r="I18648" s="1"/>
    </row>
    <row r="18649" spans="8:9" x14ac:dyDescent="0.2">
      <c r="H18649" s="1"/>
      <c r="I18649" s="1"/>
    </row>
    <row r="18650" spans="8:9" x14ac:dyDescent="0.2">
      <c r="H18650" s="1"/>
      <c r="I18650" s="1"/>
    </row>
    <row r="18651" spans="8:9" x14ac:dyDescent="0.2">
      <c r="H18651" s="1"/>
      <c r="I18651" s="1"/>
    </row>
    <row r="18652" spans="8:9" x14ac:dyDescent="0.2">
      <c r="H18652" s="1"/>
      <c r="I18652" s="1"/>
    </row>
    <row r="18653" spans="8:9" x14ac:dyDescent="0.2">
      <c r="H18653" s="1"/>
      <c r="I18653" s="1"/>
    </row>
    <row r="18654" spans="8:9" x14ac:dyDescent="0.2">
      <c r="H18654" s="1"/>
      <c r="I18654" s="1"/>
    </row>
    <row r="18655" spans="8:9" x14ac:dyDescent="0.2">
      <c r="H18655" s="1"/>
      <c r="I18655" s="1"/>
    </row>
    <row r="18656" spans="8:9" x14ac:dyDescent="0.2">
      <c r="H18656" s="1"/>
      <c r="I18656" s="1"/>
    </row>
    <row r="18657" spans="8:9" x14ac:dyDescent="0.2">
      <c r="H18657" s="1"/>
      <c r="I18657" s="1"/>
    </row>
    <row r="18658" spans="8:9" x14ac:dyDescent="0.2">
      <c r="H18658" s="1"/>
      <c r="I18658" s="1"/>
    </row>
    <row r="18659" spans="8:9" x14ac:dyDescent="0.2">
      <c r="H18659" s="1"/>
      <c r="I18659" s="1"/>
    </row>
    <row r="18660" spans="8:9" x14ac:dyDescent="0.2">
      <c r="H18660" s="1"/>
      <c r="I18660" s="1"/>
    </row>
    <row r="18661" spans="8:9" x14ac:dyDescent="0.2">
      <c r="H18661" s="1"/>
      <c r="I18661" s="1"/>
    </row>
    <row r="18662" spans="8:9" x14ac:dyDescent="0.2">
      <c r="H18662" s="1"/>
      <c r="I18662" s="1"/>
    </row>
    <row r="18663" spans="8:9" x14ac:dyDescent="0.2">
      <c r="H18663" s="1"/>
      <c r="I18663" s="1"/>
    </row>
    <row r="18664" spans="8:9" x14ac:dyDescent="0.2">
      <c r="H18664" s="1"/>
      <c r="I18664" s="1"/>
    </row>
    <row r="18665" spans="8:9" x14ac:dyDescent="0.2">
      <c r="H18665" s="1"/>
      <c r="I18665" s="1"/>
    </row>
    <row r="18666" spans="8:9" x14ac:dyDescent="0.2">
      <c r="H18666" s="1"/>
      <c r="I18666" s="1"/>
    </row>
    <row r="18667" spans="8:9" x14ac:dyDescent="0.2">
      <c r="H18667" s="1"/>
      <c r="I18667" s="1"/>
    </row>
    <row r="18668" spans="8:9" x14ac:dyDescent="0.2">
      <c r="H18668" s="1"/>
      <c r="I18668" s="1"/>
    </row>
    <row r="18669" spans="8:9" x14ac:dyDescent="0.2">
      <c r="H18669" s="1"/>
      <c r="I18669" s="1"/>
    </row>
    <row r="18670" spans="8:9" x14ac:dyDescent="0.2">
      <c r="H18670" s="1"/>
      <c r="I18670" s="1"/>
    </row>
    <row r="18671" spans="8:9" x14ac:dyDescent="0.2">
      <c r="H18671" s="1"/>
      <c r="I18671" s="1"/>
    </row>
    <row r="18672" spans="8:9" x14ac:dyDescent="0.2">
      <c r="H18672" s="1"/>
      <c r="I18672" s="1"/>
    </row>
    <row r="18673" spans="8:9" x14ac:dyDescent="0.2">
      <c r="H18673" s="1"/>
      <c r="I18673" s="1"/>
    </row>
    <row r="18674" spans="8:9" x14ac:dyDescent="0.2">
      <c r="H18674" s="1"/>
      <c r="I18674" s="1"/>
    </row>
    <row r="18675" spans="8:9" x14ac:dyDescent="0.2">
      <c r="H18675" s="1"/>
      <c r="I18675" s="1"/>
    </row>
    <row r="18676" spans="8:9" x14ac:dyDescent="0.2">
      <c r="H18676" s="1"/>
      <c r="I18676" s="1"/>
    </row>
    <row r="18677" spans="8:9" x14ac:dyDescent="0.2">
      <c r="H18677" s="1"/>
      <c r="I18677" s="1"/>
    </row>
    <row r="18678" spans="8:9" x14ac:dyDescent="0.2">
      <c r="H18678" s="1"/>
      <c r="I18678" s="1"/>
    </row>
    <row r="18679" spans="8:9" x14ac:dyDescent="0.2">
      <c r="H18679" s="1"/>
      <c r="I18679" s="1"/>
    </row>
    <row r="18680" spans="8:9" x14ac:dyDescent="0.2">
      <c r="H18680" s="1"/>
      <c r="I18680" s="1"/>
    </row>
    <row r="18681" spans="8:9" x14ac:dyDescent="0.2">
      <c r="H18681" s="1"/>
      <c r="I18681" s="1"/>
    </row>
    <row r="18682" spans="8:9" x14ac:dyDescent="0.2">
      <c r="H18682" s="1"/>
      <c r="I18682" s="1"/>
    </row>
    <row r="18683" spans="8:9" x14ac:dyDescent="0.2">
      <c r="H18683" s="1"/>
      <c r="I18683" s="1"/>
    </row>
    <row r="18684" spans="8:9" x14ac:dyDescent="0.2">
      <c r="H18684" s="1"/>
      <c r="I18684" s="1"/>
    </row>
    <row r="18685" spans="8:9" x14ac:dyDescent="0.2">
      <c r="H18685" s="1"/>
      <c r="I18685" s="1"/>
    </row>
    <row r="18686" spans="8:9" x14ac:dyDescent="0.2">
      <c r="H18686" s="1"/>
      <c r="I18686" s="1"/>
    </row>
    <row r="18687" spans="8:9" x14ac:dyDescent="0.2">
      <c r="H18687" s="1"/>
      <c r="I18687" s="1"/>
    </row>
    <row r="18688" spans="8:9" x14ac:dyDescent="0.2">
      <c r="H18688" s="1"/>
      <c r="I18688" s="1"/>
    </row>
    <row r="18689" spans="8:9" x14ac:dyDescent="0.2">
      <c r="H18689" s="1"/>
      <c r="I18689" s="1"/>
    </row>
    <row r="18690" spans="8:9" x14ac:dyDescent="0.2">
      <c r="H18690" s="1"/>
      <c r="I18690" s="1"/>
    </row>
    <row r="18691" spans="8:9" x14ac:dyDescent="0.2">
      <c r="H18691" s="1"/>
      <c r="I18691" s="1"/>
    </row>
    <row r="18692" spans="8:9" x14ac:dyDescent="0.2">
      <c r="H18692" s="1"/>
      <c r="I18692" s="1"/>
    </row>
    <row r="18693" spans="8:9" x14ac:dyDescent="0.2">
      <c r="H18693" s="1"/>
      <c r="I18693" s="1"/>
    </row>
    <row r="18694" spans="8:9" x14ac:dyDescent="0.2">
      <c r="H18694" s="1"/>
      <c r="I18694" s="1"/>
    </row>
    <row r="18695" spans="8:9" x14ac:dyDescent="0.2">
      <c r="H18695" s="1"/>
      <c r="I18695" s="1"/>
    </row>
    <row r="18696" spans="8:9" x14ac:dyDescent="0.2">
      <c r="H18696" s="1"/>
      <c r="I18696" s="1"/>
    </row>
    <row r="18697" spans="8:9" x14ac:dyDescent="0.2">
      <c r="H18697" s="1"/>
      <c r="I18697" s="1"/>
    </row>
    <row r="18698" spans="8:9" x14ac:dyDescent="0.2">
      <c r="H18698" s="1"/>
      <c r="I18698" s="1"/>
    </row>
    <row r="18699" spans="8:9" x14ac:dyDescent="0.2">
      <c r="H18699" s="1"/>
      <c r="I18699" s="1"/>
    </row>
    <row r="18700" spans="8:9" x14ac:dyDescent="0.2">
      <c r="H18700" s="1"/>
      <c r="I18700" s="1"/>
    </row>
    <row r="18701" spans="8:9" x14ac:dyDescent="0.2">
      <c r="H18701" s="1"/>
      <c r="I18701" s="1"/>
    </row>
    <row r="18702" spans="8:9" x14ac:dyDescent="0.2">
      <c r="H18702" s="1"/>
      <c r="I18702" s="1"/>
    </row>
    <row r="18703" spans="8:9" x14ac:dyDescent="0.2">
      <c r="H18703" s="1"/>
      <c r="I18703" s="1"/>
    </row>
    <row r="18704" spans="8:9" x14ac:dyDescent="0.2">
      <c r="H18704" s="1"/>
      <c r="I18704" s="1"/>
    </row>
    <row r="18705" spans="8:9" x14ac:dyDescent="0.2">
      <c r="H18705" s="1"/>
      <c r="I18705" s="1"/>
    </row>
    <row r="18706" spans="8:9" x14ac:dyDescent="0.2">
      <c r="H18706" s="1"/>
      <c r="I18706" s="1"/>
    </row>
    <row r="18707" spans="8:9" x14ac:dyDescent="0.2">
      <c r="H18707" s="1"/>
      <c r="I18707" s="1"/>
    </row>
    <row r="18708" spans="8:9" x14ac:dyDescent="0.2">
      <c r="H18708" s="1"/>
      <c r="I18708" s="1"/>
    </row>
    <row r="18709" spans="8:9" x14ac:dyDescent="0.2">
      <c r="H18709" s="1"/>
      <c r="I18709" s="1"/>
    </row>
    <row r="18710" spans="8:9" x14ac:dyDescent="0.2">
      <c r="H18710" s="1"/>
      <c r="I18710" s="1"/>
    </row>
    <row r="18711" spans="8:9" x14ac:dyDescent="0.2">
      <c r="H18711" s="1"/>
      <c r="I18711" s="1"/>
    </row>
    <row r="18712" spans="8:9" x14ac:dyDescent="0.2">
      <c r="H18712" s="1"/>
      <c r="I18712" s="1"/>
    </row>
    <row r="18713" spans="8:9" x14ac:dyDescent="0.2">
      <c r="H18713" s="1"/>
      <c r="I18713" s="1"/>
    </row>
    <row r="18714" spans="8:9" x14ac:dyDescent="0.2">
      <c r="H18714" s="1"/>
      <c r="I18714" s="1"/>
    </row>
    <row r="18715" spans="8:9" x14ac:dyDescent="0.2">
      <c r="H18715" s="1"/>
      <c r="I18715" s="1"/>
    </row>
    <row r="18716" spans="8:9" x14ac:dyDescent="0.2">
      <c r="H18716" s="1"/>
      <c r="I18716" s="1"/>
    </row>
    <row r="18717" spans="8:9" x14ac:dyDescent="0.2">
      <c r="H18717" s="1"/>
      <c r="I18717" s="1"/>
    </row>
    <row r="18718" spans="8:9" x14ac:dyDescent="0.2">
      <c r="H18718" s="1"/>
      <c r="I18718" s="1"/>
    </row>
    <row r="18719" spans="8:9" x14ac:dyDescent="0.2">
      <c r="H18719" s="1"/>
      <c r="I18719" s="1"/>
    </row>
    <row r="18720" spans="8:9" x14ac:dyDescent="0.2">
      <c r="H18720" s="1"/>
      <c r="I18720" s="1"/>
    </row>
    <row r="18721" spans="8:9" x14ac:dyDescent="0.2">
      <c r="H18721" s="1"/>
      <c r="I18721" s="1"/>
    </row>
    <row r="18722" spans="8:9" x14ac:dyDescent="0.2">
      <c r="H18722" s="1"/>
      <c r="I18722" s="1"/>
    </row>
    <row r="18723" spans="8:9" x14ac:dyDescent="0.2">
      <c r="H18723" s="1"/>
      <c r="I18723" s="1"/>
    </row>
    <row r="18724" spans="8:9" x14ac:dyDescent="0.2">
      <c r="H18724" s="1"/>
      <c r="I18724" s="1"/>
    </row>
    <row r="18725" spans="8:9" x14ac:dyDescent="0.2">
      <c r="H18725" s="1"/>
      <c r="I18725" s="1"/>
    </row>
    <row r="18726" spans="8:9" x14ac:dyDescent="0.2">
      <c r="H18726" s="1"/>
      <c r="I18726" s="1"/>
    </row>
    <row r="18727" spans="8:9" x14ac:dyDescent="0.2">
      <c r="H18727" s="1"/>
      <c r="I18727" s="1"/>
    </row>
    <row r="18728" spans="8:9" x14ac:dyDescent="0.2">
      <c r="H18728" s="1"/>
      <c r="I18728" s="1"/>
    </row>
    <row r="18729" spans="8:9" x14ac:dyDescent="0.2">
      <c r="H18729" s="1"/>
      <c r="I18729" s="1"/>
    </row>
    <row r="18730" spans="8:9" x14ac:dyDescent="0.2">
      <c r="H18730" s="1"/>
      <c r="I18730" s="1"/>
    </row>
    <row r="18731" spans="8:9" x14ac:dyDescent="0.2">
      <c r="H18731" s="1"/>
      <c r="I18731" s="1"/>
    </row>
    <row r="18732" spans="8:9" x14ac:dyDescent="0.2">
      <c r="H18732" s="1"/>
      <c r="I18732" s="1"/>
    </row>
    <row r="18733" spans="8:9" x14ac:dyDescent="0.2">
      <c r="H18733" s="1"/>
      <c r="I18733" s="1"/>
    </row>
    <row r="18734" spans="8:9" x14ac:dyDescent="0.2">
      <c r="H18734" s="1"/>
      <c r="I18734" s="1"/>
    </row>
    <row r="18735" spans="8:9" x14ac:dyDescent="0.2">
      <c r="H18735" s="1"/>
      <c r="I18735" s="1"/>
    </row>
    <row r="18736" spans="8:9" x14ac:dyDescent="0.2">
      <c r="H18736" s="1"/>
      <c r="I18736" s="1"/>
    </row>
    <row r="18737" spans="8:9" x14ac:dyDescent="0.2">
      <c r="H18737" s="1"/>
      <c r="I18737" s="1"/>
    </row>
    <row r="18738" spans="8:9" x14ac:dyDescent="0.2">
      <c r="H18738" s="1"/>
      <c r="I18738" s="1"/>
    </row>
    <row r="18739" spans="8:9" x14ac:dyDescent="0.2">
      <c r="H18739" s="1"/>
      <c r="I18739" s="1"/>
    </row>
    <row r="18740" spans="8:9" x14ac:dyDescent="0.2">
      <c r="H18740" s="1"/>
      <c r="I18740" s="1"/>
    </row>
    <row r="18741" spans="8:9" x14ac:dyDescent="0.2">
      <c r="H18741" s="1"/>
      <c r="I18741" s="1"/>
    </row>
    <row r="18742" spans="8:9" x14ac:dyDescent="0.2">
      <c r="H18742" s="1"/>
      <c r="I18742" s="1"/>
    </row>
    <row r="18743" spans="8:9" x14ac:dyDescent="0.2">
      <c r="H18743" s="1"/>
      <c r="I18743" s="1"/>
    </row>
    <row r="18744" spans="8:9" x14ac:dyDescent="0.2">
      <c r="H18744" s="1"/>
      <c r="I18744" s="1"/>
    </row>
    <row r="18745" spans="8:9" x14ac:dyDescent="0.2">
      <c r="H18745" s="1"/>
      <c r="I18745" s="1"/>
    </row>
    <row r="18746" spans="8:9" x14ac:dyDescent="0.2">
      <c r="H18746" s="1"/>
      <c r="I18746" s="1"/>
    </row>
    <row r="18747" spans="8:9" x14ac:dyDescent="0.2">
      <c r="H18747" s="1"/>
      <c r="I18747" s="1"/>
    </row>
    <row r="18748" spans="8:9" x14ac:dyDescent="0.2">
      <c r="H18748" s="1"/>
      <c r="I18748" s="1"/>
    </row>
    <row r="18749" spans="8:9" x14ac:dyDescent="0.2">
      <c r="H18749" s="1"/>
      <c r="I18749" s="1"/>
    </row>
    <row r="18750" spans="8:9" x14ac:dyDescent="0.2">
      <c r="H18750" s="1"/>
      <c r="I18750" s="1"/>
    </row>
    <row r="18751" spans="8:9" x14ac:dyDescent="0.2">
      <c r="H18751" s="1"/>
      <c r="I18751" s="1"/>
    </row>
    <row r="18752" spans="8:9" x14ac:dyDescent="0.2">
      <c r="H18752" s="1"/>
      <c r="I18752" s="1"/>
    </row>
    <row r="18753" spans="8:9" x14ac:dyDescent="0.2">
      <c r="H18753" s="1"/>
      <c r="I18753" s="1"/>
    </row>
    <row r="18754" spans="8:9" x14ac:dyDescent="0.2">
      <c r="H18754" s="1"/>
      <c r="I18754" s="1"/>
    </row>
    <row r="18755" spans="8:9" x14ac:dyDescent="0.2">
      <c r="H18755" s="1"/>
      <c r="I18755" s="1"/>
    </row>
    <row r="18756" spans="8:9" x14ac:dyDescent="0.2">
      <c r="H18756" s="1"/>
      <c r="I18756" s="1"/>
    </row>
    <row r="18757" spans="8:9" x14ac:dyDescent="0.2">
      <c r="H18757" s="1"/>
      <c r="I18757" s="1"/>
    </row>
    <row r="18758" spans="8:9" x14ac:dyDescent="0.2">
      <c r="H18758" s="1"/>
      <c r="I18758" s="1"/>
    </row>
    <row r="18759" spans="8:9" x14ac:dyDescent="0.2">
      <c r="H18759" s="1"/>
      <c r="I18759" s="1"/>
    </row>
    <row r="18760" spans="8:9" x14ac:dyDescent="0.2">
      <c r="H18760" s="1"/>
      <c r="I18760" s="1"/>
    </row>
    <row r="18761" spans="8:9" x14ac:dyDescent="0.2">
      <c r="H18761" s="1"/>
      <c r="I18761" s="1"/>
    </row>
    <row r="18762" spans="8:9" x14ac:dyDescent="0.2">
      <c r="H18762" s="1"/>
      <c r="I18762" s="1"/>
    </row>
    <row r="18763" spans="8:9" x14ac:dyDescent="0.2">
      <c r="H18763" s="1"/>
      <c r="I18763" s="1"/>
    </row>
    <row r="18764" spans="8:9" x14ac:dyDescent="0.2">
      <c r="H18764" s="1"/>
      <c r="I18764" s="1"/>
    </row>
    <row r="18765" spans="8:9" x14ac:dyDescent="0.2">
      <c r="H18765" s="1"/>
      <c r="I18765" s="1"/>
    </row>
    <row r="18766" spans="8:9" x14ac:dyDescent="0.2">
      <c r="H18766" s="1"/>
      <c r="I18766" s="1"/>
    </row>
    <row r="18767" spans="8:9" x14ac:dyDescent="0.2">
      <c r="H18767" s="1"/>
      <c r="I18767" s="1"/>
    </row>
    <row r="18768" spans="8:9" x14ac:dyDescent="0.2">
      <c r="H18768" s="1"/>
      <c r="I18768" s="1"/>
    </row>
    <row r="18769" spans="8:9" x14ac:dyDescent="0.2">
      <c r="H18769" s="1"/>
      <c r="I18769" s="1"/>
    </row>
    <row r="18770" spans="8:9" x14ac:dyDescent="0.2">
      <c r="H18770" s="1"/>
      <c r="I18770" s="1"/>
    </row>
    <row r="18771" spans="8:9" x14ac:dyDescent="0.2">
      <c r="H18771" s="1"/>
      <c r="I18771" s="1"/>
    </row>
    <row r="18772" spans="8:9" x14ac:dyDescent="0.2">
      <c r="H18772" s="1"/>
      <c r="I18772" s="1"/>
    </row>
    <row r="18773" spans="8:9" x14ac:dyDescent="0.2">
      <c r="H18773" s="1"/>
      <c r="I18773" s="1"/>
    </row>
    <row r="18774" spans="8:9" x14ac:dyDescent="0.2">
      <c r="H18774" s="1"/>
      <c r="I18774" s="1"/>
    </row>
    <row r="18775" spans="8:9" x14ac:dyDescent="0.2">
      <c r="H18775" s="1"/>
      <c r="I18775" s="1"/>
    </row>
    <row r="18776" spans="8:9" x14ac:dyDescent="0.2">
      <c r="H18776" s="1"/>
      <c r="I18776" s="1"/>
    </row>
    <row r="18777" spans="8:9" x14ac:dyDescent="0.2">
      <c r="H18777" s="1"/>
      <c r="I18777" s="1"/>
    </row>
    <row r="18778" spans="8:9" x14ac:dyDescent="0.2">
      <c r="H18778" s="1"/>
      <c r="I18778" s="1"/>
    </row>
    <row r="18779" spans="8:9" x14ac:dyDescent="0.2">
      <c r="H18779" s="1"/>
      <c r="I18779" s="1"/>
    </row>
    <row r="18780" spans="8:9" x14ac:dyDescent="0.2">
      <c r="H18780" s="1"/>
      <c r="I18780" s="1"/>
    </row>
    <row r="18781" spans="8:9" x14ac:dyDescent="0.2">
      <c r="H18781" s="1"/>
      <c r="I18781" s="1"/>
    </row>
    <row r="18782" spans="8:9" x14ac:dyDescent="0.2">
      <c r="H18782" s="1"/>
      <c r="I18782" s="1"/>
    </row>
    <row r="18783" spans="8:9" x14ac:dyDescent="0.2">
      <c r="H18783" s="1"/>
      <c r="I18783" s="1"/>
    </row>
    <row r="18784" spans="8:9" x14ac:dyDescent="0.2">
      <c r="H18784" s="1"/>
      <c r="I18784" s="1"/>
    </row>
    <row r="18785" spans="8:9" x14ac:dyDescent="0.2">
      <c r="H18785" s="1"/>
      <c r="I18785" s="1"/>
    </row>
    <row r="18786" spans="8:9" x14ac:dyDescent="0.2">
      <c r="H18786" s="1"/>
      <c r="I18786" s="1"/>
    </row>
    <row r="18787" spans="8:9" x14ac:dyDescent="0.2">
      <c r="H18787" s="1"/>
      <c r="I18787" s="1"/>
    </row>
    <row r="18788" spans="8:9" x14ac:dyDescent="0.2">
      <c r="H18788" s="1"/>
      <c r="I18788" s="1"/>
    </row>
    <row r="18789" spans="8:9" x14ac:dyDescent="0.2">
      <c r="H18789" s="1"/>
      <c r="I18789" s="1"/>
    </row>
    <row r="18790" spans="8:9" x14ac:dyDescent="0.2">
      <c r="H18790" s="1"/>
      <c r="I18790" s="1"/>
    </row>
    <row r="18791" spans="8:9" x14ac:dyDescent="0.2">
      <c r="H18791" s="1"/>
      <c r="I18791" s="1"/>
    </row>
    <row r="18792" spans="8:9" x14ac:dyDescent="0.2">
      <c r="H18792" s="1"/>
      <c r="I18792" s="1"/>
    </row>
    <row r="18793" spans="8:9" x14ac:dyDescent="0.2">
      <c r="H18793" s="1"/>
      <c r="I18793" s="1"/>
    </row>
    <row r="18794" spans="8:9" x14ac:dyDescent="0.2">
      <c r="H18794" s="1"/>
      <c r="I18794" s="1"/>
    </row>
    <row r="18795" spans="8:9" x14ac:dyDescent="0.2">
      <c r="H18795" s="1"/>
      <c r="I18795" s="1"/>
    </row>
    <row r="18796" spans="8:9" x14ac:dyDescent="0.2">
      <c r="H18796" s="1"/>
      <c r="I18796" s="1"/>
    </row>
    <row r="18797" spans="8:9" x14ac:dyDescent="0.2">
      <c r="H18797" s="1"/>
      <c r="I18797" s="1"/>
    </row>
    <row r="18798" spans="8:9" x14ac:dyDescent="0.2">
      <c r="H18798" s="1"/>
      <c r="I18798" s="1"/>
    </row>
    <row r="18799" spans="8:9" x14ac:dyDescent="0.2">
      <c r="H18799" s="1"/>
      <c r="I18799" s="1"/>
    </row>
    <row r="18800" spans="8:9" x14ac:dyDescent="0.2">
      <c r="H18800" s="1"/>
      <c r="I18800" s="1"/>
    </row>
    <row r="18801" spans="8:9" x14ac:dyDescent="0.2">
      <c r="H18801" s="1"/>
      <c r="I18801" s="1"/>
    </row>
    <row r="18802" spans="8:9" x14ac:dyDescent="0.2">
      <c r="H18802" s="1"/>
      <c r="I18802" s="1"/>
    </row>
    <row r="18803" spans="8:9" x14ac:dyDescent="0.2">
      <c r="H18803" s="1"/>
      <c r="I18803" s="1"/>
    </row>
    <row r="18804" spans="8:9" x14ac:dyDescent="0.2">
      <c r="H18804" s="1"/>
      <c r="I18804" s="1"/>
    </row>
    <row r="18805" spans="8:9" x14ac:dyDescent="0.2">
      <c r="H18805" s="1"/>
      <c r="I18805" s="1"/>
    </row>
    <row r="18806" spans="8:9" x14ac:dyDescent="0.2">
      <c r="H18806" s="1"/>
      <c r="I18806" s="1"/>
    </row>
    <row r="18807" spans="8:9" x14ac:dyDescent="0.2">
      <c r="H18807" s="1"/>
      <c r="I18807" s="1"/>
    </row>
    <row r="18808" spans="8:9" x14ac:dyDescent="0.2">
      <c r="H18808" s="1"/>
      <c r="I18808" s="1"/>
    </row>
    <row r="18809" spans="8:9" x14ac:dyDescent="0.2">
      <c r="H18809" s="1"/>
      <c r="I18809" s="1"/>
    </row>
    <row r="18810" spans="8:9" x14ac:dyDescent="0.2">
      <c r="H18810" s="1"/>
      <c r="I18810" s="1"/>
    </row>
    <row r="18811" spans="8:9" x14ac:dyDescent="0.2">
      <c r="H18811" s="1"/>
      <c r="I18811" s="1"/>
    </row>
    <row r="18812" spans="8:9" x14ac:dyDescent="0.2">
      <c r="H18812" s="1"/>
      <c r="I18812" s="1"/>
    </row>
    <row r="18813" spans="8:9" x14ac:dyDescent="0.2">
      <c r="H18813" s="1"/>
      <c r="I18813" s="1"/>
    </row>
    <row r="18814" spans="8:9" x14ac:dyDescent="0.2">
      <c r="H18814" s="1"/>
      <c r="I18814" s="1"/>
    </row>
    <row r="18815" spans="8:9" x14ac:dyDescent="0.2">
      <c r="H18815" s="1"/>
      <c r="I18815" s="1"/>
    </row>
    <row r="18816" spans="8:9" x14ac:dyDescent="0.2">
      <c r="H18816" s="1"/>
      <c r="I18816" s="1"/>
    </row>
    <row r="18817" spans="8:9" x14ac:dyDescent="0.2">
      <c r="H18817" s="1"/>
      <c r="I18817" s="1"/>
    </row>
    <row r="18818" spans="8:9" x14ac:dyDescent="0.2">
      <c r="H18818" s="1"/>
      <c r="I18818" s="1"/>
    </row>
    <row r="18819" spans="8:9" x14ac:dyDescent="0.2">
      <c r="H18819" s="1"/>
      <c r="I18819" s="1"/>
    </row>
    <row r="18820" spans="8:9" x14ac:dyDescent="0.2">
      <c r="H18820" s="1"/>
      <c r="I18820" s="1"/>
    </row>
    <row r="18821" spans="8:9" x14ac:dyDescent="0.2">
      <c r="H18821" s="1"/>
      <c r="I18821" s="1"/>
    </row>
    <row r="18822" spans="8:9" x14ac:dyDescent="0.2">
      <c r="H18822" s="1"/>
      <c r="I18822" s="1"/>
    </row>
    <row r="18823" spans="8:9" x14ac:dyDescent="0.2">
      <c r="H18823" s="1"/>
      <c r="I18823" s="1"/>
    </row>
    <row r="18824" spans="8:9" x14ac:dyDescent="0.2">
      <c r="H18824" s="1"/>
      <c r="I18824" s="1"/>
    </row>
    <row r="18825" spans="8:9" x14ac:dyDescent="0.2">
      <c r="H18825" s="1"/>
      <c r="I18825" s="1"/>
    </row>
    <row r="18826" spans="8:9" x14ac:dyDescent="0.2">
      <c r="H18826" s="1"/>
      <c r="I18826" s="1"/>
    </row>
    <row r="18827" spans="8:9" x14ac:dyDescent="0.2">
      <c r="H18827" s="1"/>
      <c r="I18827" s="1"/>
    </row>
    <row r="18828" spans="8:9" x14ac:dyDescent="0.2">
      <c r="H18828" s="1"/>
      <c r="I18828" s="1"/>
    </row>
    <row r="18829" spans="8:9" x14ac:dyDescent="0.2">
      <c r="H18829" s="1"/>
      <c r="I18829" s="1"/>
    </row>
    <row r="18830" spans="8:9" x14ac:dyDescent="0.2">
      <c r="H18830" s="1"/>
      <c r="I18830" s="1"/>
    </row>
    <row r="18831" spans="8:9" x14ac:dyDescent="0.2">
      <c r="H18831" s="1"/>
      <c r="I18831" s="1"/>
    </row>
    <row r="18832" spans="8:9" x14ac:dyDescent="0.2">
      <c r="H18832" s="1"/>
      <c r="I18832" s="1"/>
    </row>
    <row r="18833" spans="8:9" x14ac:dyDescent="0.2">
      <c r="H18833" s="1"/>
      <c r="I18833" s="1"/>
    </row>
    <row r="18834" spans="8:9" x14ac:dyDescent="0.2">
      <c r="H18834" s="1"/>
      <c r="I18834" s="1"/>
    </row>
    <row r="18835" spans="8:9" x14ac:dyDescent="0.2">
      <c r="H18835" s="1"/>
      <c r="I18835" s="1"/>
    </row>
    <row r="18836" spans="8:9" x14ac:dyDescent="0.2">
      <c r="H18836" s="1"/>
      <c r="I18836" s="1"/>
    </row>
    <row r="18837" spans="8:9" x14ac:dyDescent="0.2">
      <c r="H18837" s="1"/>
      <c r="I18837" s="1"/>
    </row>
    <row r="18838" spans="8:9" x14ac:dyDescent="0.2">
      <c r="H18838" s="1"/>
      <c r="I18838" s="1"/>
    </row>
    <row r="18839" spans="8:9" x14ac:dyDescent="0.2">
      <c r="H18839" s="1"/>
      <c r="I18839" s="1"/>
    </row>
    <row r="18840" spans="8:9" x14ac:dyDescent="0.2">
      <c r="H18840" s="1"/>
      <c r="I18840" s="1"/>
    </row>
    <row r="18841" spans="8:9" x14ac:dyDescent="0.2">
      <c r="H18841" s="1"/>
      <c r="I18841" s="1"/>
    </row>
    <row r="18842" spans="8:9" x14ac:dyDescent="0.2">
      <c r="H18842" s="1"/>
      <c r="I18842" s="1"/>
    </row>
    <row r="18843" spans="8:9" x14ac:dyDescent="0.2">
      <c r="H18843" s="1"/>
      <c r="I18843" s="1"/>
    </row>
    <row r="18844" spans="8:9" x14ac:dyDescent="0.2">
      <c r="H18844" s="1"/>
      <c r="I18844" s="1"/>
    </row>
    <row r="18845" spans="8:9" x14ac:dyDescent="0.2">
      <c r="H18845" s="1"/>
      <c r="I18845" s="1"/>
    </row>
    <row r="18846" spans="8:9" x14ac:dyDescent="0.2">
      <c r="H18846" s="1"/>
      <c r="I18846" s="1"/>
    </row>
    <row r="18847" spans="8:9" x14ac:dyDescent="0.2">
      <c r="H18847" s="1"/>
      <c r="I18847" s="1"/>
    </row>
    <row r="18848" spans="8:9" x14ac:dyDescent="0.2">
      <c r="H18848" s="1"/>
      <c r="I18848" s="1"/>
    </row>
    <row r="18849" spans="8:9" x14ac:dyDescent="0.2">
      <c r="H18849" s="1"/>
      <c r="I18849" s="1"/>
    </row>
    <row r="18850" spans="8:9" x14ac:dyDescent="0.2">
      <c r="H18850" s="1"/>
      <c r="I18850" s="1"/>
    </row>
    <row r="18851" spans="8:9" x14ac:dyDescent="0.2">
      <c r="H18851" s="1"/>
      <c r="I18851" s="1"/>
    </row>
    <row r="18852" spans="8:9" x14ac:dyDescent="0.2">
      <c r="H18852" s="1"/>
      <c r="I18852" s="1"/>
    </row>
    <row r="18853" spans="8:9" x14ac:dyDescent="0.2">
      <c r="H18853" s="1"/>
      <c r="I18853" s="1"/>
    </row>
    <row r="18854" spans="8:9" x14ac:dyDescent="0.2">
      <c r="H18854" s="1"/>
      <c r="I18854" s="1"/>
    </row>
    <row r="18855" spans="8:9" x14ac:dyDescent="0.2">
      <c r="H18855" s="1"/>
      <c r="I18855" s="1"/>
    </row>
    <row r="18856" spans="8:9" x14ac:dyDescent="0.2">
      <c r="H18856" s="1"/>
      <c r="I18856" s="1"/>
    </row>
    <row r="18857" spans="8:9" x14ac:dyDescent="0.2">
      <c r="H18857" s="1"/>
      <c r="I18857" s="1"/>
    </row>
    <row r="18858" spans="8:9" x14ac:dyDescent="0.2">
      <c r="H18858" s="1"/>
      <c r="I18858" s="1"/>
    </row>
    <row r="18859" spans="8:9" x14ac:dyDescent="0.2">
      <c r="H18859" s="1"/>
      <c r="I18859" s="1"/>
    </row>
    <row r="18860" spans="8:9" x14ac:dyDescent="0.2">
      <c r="H18860" s="1"/>
      <c r="I18860" s="1"/>
    </row>
    <row r="18861" spans="8:9" x14ac:dyDescent="0.2">
      <c r="H18861" s="1"/>
      <c r="I18861" s="1"/>
    </row>
    <row r="18862" spans="8:9" x14ac:dyDescent="0.2">
      <c r="H18862" s="1"/>
      <c r="I18862" s="1"/>
    </row>
    <row r="18863" spans="8:9" x14ac:dyDescent="0.2">
      <c r="H18863" s="1"/>
      <c r="I18863" s="1"/>
    </row>
    <row r="18864" spans="8:9" x14ac:dyDescent="0.2">
      <c r="H18864" s="1"/>
      <c r="I18864" s="1"/>
    </row>
    <row r="18865" spans="8:9" x14ac:dyDescent="0.2">
      <c r="H18865" s="1"/>
      <c r="I18865" s="1"/>
    </row>
    <row r="18866" spans="8:9" x14ac:dyDescent="0.2">
      <c r="H18866" s="1"/>
      <c r="I18866" s="1"/>
    </row>
    <row r="18867" spans="8:9" x14ac:dyDescent="0.2">
      <c r="H18867" s="1"/>
      <c r="I18867" s="1"/>
    </row>
    <row r="18868" spans="8:9" x14ac:dyDescent="0.2">
      <c r="H18868" s="1"/>
      <c r="I18868" s="1"/>
    </row>
    <row r="18869" spans="8:9" x14ac:dyDescent="0.2">
      <c r="H18869" s="1"/>
      <c r="I18869" s="1"/>
    </row>
    <row r="18870" spans="8:9" x14ac:dyDescent="0.2">
      <c r="H18870" s="1"/>
      <c r="I18870" s="1"/>
    </row>
    <row r="18871" spans="8:9" x14ac:dyDescent="0.2">
      <c r="H18871" s="1"/>
      <c r="I18871" s="1"/>
    </row>
    <row r="18872" spans="8:9" x14ac:dyDescent="0.2">
      <c r="H18872" s="1"/>
      <c r="I18872" s="1"/>
    </row>
    <row r="18873" spans="8:9" x14ac:dyDescent="0.2">
      <c r="H18873" s="1"/>
      <c r="I18873" s="1"/>
    </row>
    <row r="18874" spans="8:9" x14ac:dyDescent="0.2">
      <c r="H18874" s="1"/>
      <c r="I18874" s="1"/>
    </row>
    <row r="18875" spans="8:9" x14ac:dyDescent="0.2">
      <c r="H18875" s="1"/>
      <c r="I18875" s="1"/>
    </row>
    <row r="18876" spans="8:9" x14ac:dyDescent="0.2">
      <c r="H18876" s="1"/>
      <c r="I18876" s="1"/>
    </row>
    <row r="18877" spans="8:9" x14ac:dyDescent="0.2">
      <c r="H18877" s="1"/>
      <c r="I18877" s="1"/>
    </row>
    <row r="18878" spans="8:9" x14ac:dyDescent="0.2">
      <c r="H18878" s="1"/>
      <c r="I18878" s="1"/>
    </row>
    <row r="18879" spans="8:9" x14ac:dyDescent="0.2">
      <c r="H18879" s="1"/>
      <c r="I18879" s="1"/>
    </row>
    <row r="18880" spans="8:9" x14ac:dyDescent="0.2">
      <c r="H18880" s="1"/>
      <c r="I18880" s="1"/>
    </row>
    <row r="18881" spans="8:9" x14ac:dyDescent="0.2">
      <c r="H18881" s="1"/>
      <c r="I18881" s="1"/>
    </row>
    <row r="18882" spans="8:9" x14ac:dyDescent="0.2">
      <c r="H18882" s="1"/>
      <c r="I18882" s="1"/>
    </row>
    <row r="18883" spans="8:9" x14ac:dyDescent="0.2">
      <c r="H18883" s="1"/>
      <c r="I18883" s="1"/>
    </row>
    <row r="18884" spans="8:9" x14ac:dyDescent="0.2">
      <c r="H18884" s="1"/>
      <c r="I18884" s="1"/>
    </row>
    <row r="18885" spans="8:9" x14ac:dyDescent="0.2">
      <c r="H18885" s="1"/>
      <c r="I18885" s="1"/>
    </row>
    <row r="18886" spans="8:9" x14ac:dyDescent="0.2">
      <c r="H18886" s="1"/>
      <c r="I18886" s="1"/>
    </row>
    <row r="18887" spans="8:9" x14ac:dyDescent="0.2">
      <c r="H18887" s="1"/>
      <c r="I18887" s="1"/>
    </row>
    <row r="18888" spans="8:9" x14ac:dyDescent="0.2">
      <c r="H18888" s="1"/>
      <c r="I18888" s="1"/>
    </row>
    <row r="18889" spans="8:9" x14ac:dyDescent="0.2">
      <c r="H18889" s="1"/>
      <c r="I18889" s="1"/>
    </row>
    <row r="18890" spans="8:9" x14ac:dyDescent="0.2">
      <c r="H18890" s="1"/>
      <c r="I18890" s="1"/>
    </row>
    <row r="18891" spans="8:9" x14ac:dyDescent="0.2">
      <c r="H18891" s="1"/>
      <c r="I18891" s="1"/>
    </row>
    <row r="18892" spans="8:9" x14ac:dyDescent="0.2">
      <c r="H18892" s="1"/>
      <c r="I18892" s="1"/>
    </row>
    <row r="18893" spans="8:9" x14ac:dyDescent="0.2">
      <c r="H18893" s="1"/>
      <c r="I18893" s="1"/>
    </row>
    <row r="18894" spans="8:9" x14ac:dyDescent="0.2">
      <c r="H18894" s="1"/>
      <c r="I18894" s="1"/>
    </row>
    <row r="18895" spans="8:9" x14ac:dyDescent="0.2">
      <c r="H18895" s="1"/>
      <c r="I18895" s="1"/>
    </row>
    <row r="18896" spans="8:9" x14ac:dyDescent="0.2">
      <c r="H18896" s="1"/>
      <c r="I18896" s="1"/>
    </row>
    <row r="18897" spans="8:9" x14ac:dyDescent="0.2">
      <c r="H18897" s="1"/>
      <c r="I18897" s="1"/>
    </row>
    <row r="18898" spans="8:9" x14ac:dyDescent="0.2">
      <c r="H18898" s="1"/>
      <c r="I18898" s="1"/>
    </row>
    <row r="18899" spans="8:9" x14ac:dyDescent="0.2">
      <c r="H18899" s="1"/>
      <c r="I18899" s="1"/>
    </row>
    <row r="18900" spans="8:9" x14ac:dyDescent="0.2">
      <c r="H18900" s="1"/>
      <c r="I18900" s="1"/>
    </row>
    <row r="18901" spans="8:9" x14ac:dyDescent="0.2">
      <c r="H18901" s="1"/>
      <c r="I18901" s="1"/>
    </row>
    <row r="18902" spans="8:9" x14ac:dyDescent="0.2">
      <c r="H18902" s="1"/>
      <c r="I18902" s="1"/>
    </row>
    <row r="18903" spans="8:9" x14ac:dyDescent="0.2">
      <c r="H18903" s="1"/>
      <c r="I18903" s="1"/>
    </row>
    <row r="18904" spans="8:9" x14ac:dyDescent="0.2">
      <c r="H18904" s="1"/>
      <c r="I18904" s="1"/>
    </row>
    <row r="18905" spans="8:9" x14ac:dyDescent="0.2">
      <c r="H18905" s="1"/>
      <c r="I18905" s="1"/>
    </row>
    <row r="18906" spans="8:9" x14ac:dyDescent="0.2">
      <c r="H18906" s="1"/>
      <c r="I18906" s="1"/>
    </row>
    <row r="18907" spans="8:9" x14ac:dyDescent="0.2">
      <c r="H18907" s="1"/>
      <c r="I18907" s="1"/>
    </row>
    <row r="18908" spans="8:9" x14ac:dyDescent="0.2">
      <c r="H18908" s="1"/>
      <c r="I18908" s="1"/>
    </row>
    <row r="18909" spans="8:9" x14ac:dyDescent="0.2">
      <c r="H18909" s="1"/>
      <c r="I18909" s="1"/>
    </row>
    <row r="18910" spans="8:9" x14ac:dyDescent="0.2">
      <c r="H18910" s="1"/>
      <c r="I18910" s="1"/>
    </row>
    <row r="18911" spans="8:9" x14ac:dyDescent="0.2">
      <c r="H18911" s="1"/>
      <c r="I18911" s="1"/>
    </row>
    <row r="18912" spans="8:9" x14ac:dyDescent="0.2">
      <c r="H18912" s="1"/>
      <c r="I18912" s="1"/>
    </row>
    <row r="18913" spans="8:9" x14ac:dyDescent="0.2">
      <c r="H18913" s="1"/>
      <c r="I18913" s="1"/>
    </row>
    <row r="18914" spans="8:9" x14ac:dyDescent="0.2">
      <c r="H18914" s="1"/>
      <c r="I18914" s="1"/>
    </row>
    <row r="18915" spans="8:9" x14ac:dyDescent="0.2">
      <c r="H18915" s="1"/>
      <c r="I18915" s="1"/>
    </row>
    <row r="18916" spans="8:9" x14ac:dyDescent="0.2">
      <c r="H18916" s="1"/>
      <c r="I18916" s="1"/>
    </row>
    <row r="18917" spans="8:9" x14ac:dyDescent="0.2">
      <c r="H18917" s="1"/>
      <c r="I18917" s="1"/>
    </row>
    <row r="18918" spans="8:9" x14ac:dyDescent="0.2">
      <c r="H18918" s="1"/>
      <c r="I18918" s="1"/>
    </row>
    <row r="18919" spans="8:9" x14ac:dyDescent="0.2">
      <c r="H18919" s="1"/>
      <c r="I18919" s="1"/>
    </row>
    <row r="18920" spans="8:9" x14ac:dyDescent="0.2">
      <c r="H18920" s="1"/>
      <c r="I18920" s="1"/>
    </row>
    <row r="18921" spans="8:9" x14ac:dyDescent="0.2">
      <c r="H18921" s="1"/>
      <c r="I18921" s="1"/>
    </row>
    <row r="18922" spans="8:9" x14ac:dyDescent="0.2">
      <c r="H18922" s="1"/>
      <c r="I18922" s="1"/>
    </row>
    <row r="18923" spans="8:9" x14ac:dyDescent="0.2">
      <c r="H18923" s="1"/>
      <c r="I18923" s="1"/>
    </row>
    <row r="18924" spans="8:9" x14ac:dyDescent="0.2">
      <c r="H18924" s="1"/>
      <c r="I18924" s="1"/>
    </row>
    <row r="18925" spans="8:9" x14ac:dyDescent="0.2">
      <c r="H18925" s="1"/>
      <c r="I18925" s="1"/>
    </row>
    <row r="18926" spans="8:9" x14ac:dyDescent="0.2">
      <c r="H18926" s="1"/>
      <c r="I18926" s="1"/>
    </row>
    <row r="18927" spans="8:9" x14ac:dyDescent="0.2">
      <c r="H18927" s="1"/>
      <c r="I18927" s="1"/>
    </row>
    <row r="18928" spans="8:9" x14ac:dyDescent="0.2">
      <c r="H18928" s="1"/>
      <c r="I18928" s="1"/>
    </row>
    <row r="18929" spans="8:9" x14ac:dyDescent="0.2">
      <c r="H18929" s="1"/>
      <c r="I18929" s="1"/>
    </row>
    <row r="18930" spans="8:9" x14ac:dyDescent="0.2">
      <c r="H18930" s="1"/>
      <c r="I18930" s="1"/>
    </row>
    <row r="18931" spans="8:9" x14ac:dyDescent="0.2">
      <c r="H18931" s="1"/>
      <c r="I18931" s="1"/>
    </row>
    <row r="18932" spans="8:9" x14ac:dyDescent="0.2">
      <c r="H18932" s="1"/>
      <c r="I18932" s="1"/>
    </row>
    <row r="18933" spans="8:9" x14ac:dyDescent="0.2">
      <c r="H18933" s="1"/>
      <c r="I18933" s="1"/>
    </row>
    <row r="18934" spans="8:9" x14ac:dyDescent="0.2">
      <c r="H18934" s="1"/>
      <c r="I18934" s="1"/>
    </row>
    <row r="18935" spans="8:9" x14ac:dyDescent="0.2">
      <c r="H18935" s="1"/>
      <c r="I18935" s="1"/>
    </row>
    <row r="18936" spans="8:9" x14ac:dyDescent="0.2">
      <c r="H18936" s="1"/>
      <c r="I18936" s="1"/>
    </row>
    <row r="18937" spans="8:9" x14ac:dyDescent="0.2">
      <c r="H18937" s="1"/>
      <c r="I18937" s="1"/>
    </row>
    <row r="18938" spans="8:9" x14ac:dyDescent="0.2">
      <c r="H18938" s="1"/>
      <c r="I18938" s="1"/>
    </row>
    <row r="18939" spans="8:9" x14ac:dyDescent="0.2">
      <c r="H18939" s="1"/>
      <c r="I18939" s="1"/>
    </row>
    <row r="18940" spans="8:9" x14ac:dyDescent="0.2">
      <c r="H18940" s="1"/>
      <c r="I18940" s="1"/>
    </row>
    <row r="18941" spans="8:9" x14ac:dyDescent="0.2">
      <c r="H18941" s="1"/>
      <c r="I18941" s="1"/>
    </row>
    <row r="18942" spans="8:9" x14ac:dyDescent="0.2">
      <c r="H18942" s="1"/>
      <c r="I18942" s="1"/>
    </row>
    <row r="18943" spans="8:9" x14ac:dyDescent="0.2">
      <c r="H18943" s="1"/>
      <c r="I18943" s="1"/>
    </row>
    <row r="18944" spans="8:9" x14ac:dyDescent="0.2">
      <c r="H18944" s="1"/>
      <c r="I18944" s="1"/>
    </row>
    <row r="18945" spans="8:9" x14ac:dyDescent="0.2">
      <c r="H18945" s="1"/>
      <c r="I18945" s="1"/>
    </row>
    <row r="18946" spans="8:9" x14ac:dyDescent="0.2">
      <c r="H18946" s="1"/>
      <c r="I18946" s="1"/>
    </row>
    <row r="18947" spans="8:9" x14ac:dyDescent="0.2">
      <c r="H18947" s="1"/>
      <c r="I18947" s="1"/>
    </row>
    <row r="18948" spans="8:9" x14ac:dyDescent="0.2">
      <c r="H18948" s="1"/>
      <c r="I18948" s="1"/>
    </row>
    <row r="18949" spans="8:9" x14ac:dyDescent="0.2">
      <c r="H18949" s="1"/>
      <c r="I18949" s="1"/>
    </row>
    <row r="18950" spans="8:9" x14ac:dyDescent="0.2">
      <c r="H18950" s="1"/>
      <c r="I18950" s="1"/>
    </row>
    <row r="18951" spans="8:9" x14ac:dyDescent="0.2">
      <c r="H18951" s="1"/>
      <c r="I18951" s="1"/>
    </row>
    <row r="18952" spans="8:9" x14ac:dyDescent="0.2">
      <c r="H18952" s="1"/>
      <c r="I18952" s="1"/>
    </row>
    <row r="18953" spans="8:9" x14ac:dyDescent="0.2">
      <c r="H18953" s="1"/>
      <c r="I18953" s="1"/>
    </row>
    <row r="18954" spans="8:9" x14ac:dyDescent="0.2">
      <c r="H18954" s="1"/>
      <c r="I18954" s="1"/>
    </row>
    <row r="18955" spans="8:9" x14ac:dyDescent="0.2">
      <c r="H18955" s="1"/>
      <c r="I18955" s="1"/>
    </row>
    <row r="18956" spans="8:9" x14ac:dyDescent="0.2">
      <c r="H18956" s="1"/>
      <c r="I18956" s="1"/>
    </row>
    <row r="18957" spans="8:9" x14ac:dyDescent="0.2">
      <c r="H18957" s="1"/>
      <c r="I18957" s="1"/>
    </row>
    <row r="18958" spans="8:9" x14ac:dyDescent="0.2">
      <c r="H18958" s="1"/>
      <c r="I18958" s="1"/>
    </row>
    <row r="18959" spans="8:9" x14ac:dyDescent="0.2">
      <c r="H18959" s="1"/>
      <c r="I18959" s="1"/>
    </row>
    <row r="18960" spans="8:9" x14ac:dyDescent="0.2">
      <c r="H18960" s="1"/>
      <c r="I18960" s="1"/>
    </row>
    <row r="18961" spans="8:9" x14ac:dyDescent="0.2">
      <c r="H18961" s="1"/>
      <c r="I18961" s="1"/>
    </row>
    <row r="18962" spans="8:9" x14ac:dyDescent="0.2">
      <c r="H18962" s="1"/>
      <c r="I18962" s="1"/>
    </row>
    <row r="18963" spans="8:9" x14ac:dyDescent="0.2">
      <c r="H18963" s="1"/>
      <c r="I18963" s="1"/>
    </row>
    <row r="18964" spans="8:9" x14ac:dyDescent="0.2">
      <c r="H18964" s="1"/>
      <c r="I18964" s="1"/>
    </row>
    <row r="18965" spans="8:9" x14ac:dyDescent="0.2">
      <c r="H18965" s="1"/>
      <c r="I18965" s="1"/>
    </row>
    <row r="18966" spans="8:9" x14ac:dyDescent="0.2">
      <c r="H18966" s="1"/>
      <c r="I18966" s="1"/>
    </row>
    <row r="18967" spans="8:9" x14ac:dyDescent="0.2">
      <c r="H18967" s="1"/>
      <c r="I18967" s="1"/>
    </row>
    <row r="18968" spans="8:9" x14ac:dyDescent="0.2">
      <c r="H18968" s="1"/>
      <c r="I18968" s="1"/>
    </row>
    <row r="18969" spans="8:9" x14ac:dyDescent="0.2">
      <c r="H18969" s="1"/>
      <c r="I18969" s="1"/>
    </row>
    <row r="18970" spans="8:9" x14ac:dyDescent="0.2">
      <c r="H18970" s="1"/>
      <c r="I18970" s="1"/>
    </row>
    <row r="18971" spans="8:9" x14ac:dyDescent="0.2">
      <c r="H18971" s="1"/>
      <c r="I18971" s="1"/>
    </row>
    <row r="18972" spans="8:9" x14ac:dyDescent="0.2">
      <c r="H18972" s="1"/>
      <c r="I18972" s="1"/>
    </row>
    <row r="18973" spans="8:9" x14ac:dyDescent="0.2">
      <c r="H18973" s="1"/>
      <c r="I18973" s="1"/>
    </row>
    <row r="18974" spans="8:9" x14ac:dyDescent="0.2">
      <c r="H18974" s="1"/>
      <c r="I18974" s="1"/>
    </row>
    <row r="18975" spans="8:9" x14ac:dyDescent="0.2">
      <c r="H18975" s="1"/>
      <c r="I18975" s="1"/>
    </row>
    <row r="18976" spans="8:9" x14ac:dyDescent="0.2">
      <c r="H18976" s="1"/>
      <c r="I18976" s="1"/>
    </row>
    <row r="18977" spans="8:9" x14ac:dyDescent="0.2">
      <c r="H18977" s="1"/>
      <c r="I18977" s="1"/>
    </row>
    <row r="18978" spans="8:9" x14ac:dyDescent="0.2">
      <c r="H18978" s="1"/>
      <c r="I18978" s="1"/>
    </row>
    <row r="18979" spans="8:9" x14ac:dyDescent="0.2">
      <c r="H18979" s="1"/>
      <c r="I18979" s="1"/>
    </row>
    <row r="18980" spans="8:9" x14ac:dyDescent="0.2">
      <c r="H18980" s="1"/>
      <c r="I18980" s="1"/>
    </row>
    <row r="18981" spans="8:9" x14ac:dyDescent="0.2">
      <c r="H18981" s="1"/>
      <c r="I18981" s="1"/>
    </row>
    <row r="18982" spans="8:9" x14ac:dyDescent="0.2">
      <c r="H18982" s="1"/>
      <c r="I18982" s="1"/>
    </row>
    <row r="18983" spans="8:9" x14ac:dyDescent="0.2">
      <c r="H18983" s="1"/>
      <c r="I18983" s="1"/>
    </row>
    <row r="18984" spans="8:9" x14ac:dyDescent="0.2">
      <c r="H18984" s="1"/>
      <c r="I18984" s="1"/>
    </row>
    <row r="18985" spans="8:9" x14ac:dyDescent="0.2">
      <c r="H18985" s="1"/>
      <c r="I18985" s="1"/>
    </row>
    <row r="18986" spans="8:9" x14ac:dyDescent="0.2">
      <c r="H18986" s="1"/>
      <c r="I18986" s="1"/>
    </row>
    <row r="18987" spans="8:9" x14ac:dyDescent="0.2">
      <c r="H18987" s="1"/>
      <c r="I18987" s="1"/>
    </row>
    <row r="18988" spans="8:9" x14ac:dyDescent="0.2">
      <c r="H18988" s="1"/>
      <c r="I18988" s="1"/>
    </row>
    <row r="18989" spans="8:9" x14ac:dyDescent="0.2">
      <c r="H18989" s="1"/>
      <c r="I18989" s="1"/>
    </row>
    <row r="18990" spans="8:9" x14ac:dyDescent="0.2">
      <c r="H18990" s="1"/>
      <c r="I18990" s="1"/>
    </row>
    <row r="18991" spans="8:9" x14ac:dyDescent="0.2">
      <c r="H18991" s="1"/>
      <c r="I18991" s="1"/>
    </row>
    <row r="18992" spans="8:9" x14ac:dyDescent="0.2">
      <c r="H18992" s="1"/>
      <c r="I18992" s="1"/>
    </row>
    <row r="18993" spans="8:9" x14ac:dyDescent="0.2">
      <c r="H18993" s="1"/>
      <c r="I18993" s="1"/>
    </row>
    <row r="18994" spans="8:9" x14ac:dyDescent="0.2">
      <c r="H18994" s="1"/>
      <c r="I18994" s="1"/>
    </row>
    <row r="18995" spans="8:9" x14ac:dyDescent="0.2">
      <c r="H18995" s="1"/>
      <c r="I18995" s="1"/>
    </row>
    <row r="18996" spans="8:9" x14ac:dyDescent="0.2">
      <c r="H18996" s="1"/>
      <c r="I18996" s="1"/>
    </row>
    <row r="18997" spans="8:9" x14ac:dyDescent="0.2">
      <c r="H18997" s="1"/>
      <c r="I18997" s="1"/>
    </row>
    <row r="18998" spans="8:9" x14ac:dyDescent="0.2">
      <c r="H18998" s="1"/>
      <c r="I18998" s="1"/>
    </row>
    <row r="18999" spans="8:9" x14ac:dyDescent="0.2">
      <c r="H18999" s="1"/>
      <c r="I18999" s="1"/>
    </row>
    <row r="19000" spans="8:9" x14ac:dyDescent="0.2">
      <c r="H19000" s="1"/>
      <c r="I19000" s="1"/>
    </row>
    <row r="19001" spans="8:9" x14ac:dyDescent="0.2">
      <c r="H19001" s="1"/>
      <c r="I19001" s="1"/>
    </row>
    <row r="19002" spans="8:9" x14ac:dyDescent="0.2">
      <c r="H19002" s="1"/>
      <c r="I19002" s="1"/>
    </row>
    <row r="19003" spans="8:9" x14ac:dyDescent="0.2">
      <c r="H19003" s="1"/>
      <c r="I19003" s="1"/>
    </row>
    <row r="19004" spans="8:9" x14ac:dyDescent="0.2">
      <c r="H19004" s="1"/>
      <c r="I19004" s="1"/>
    </row>
    <row r="19005" spans="8:9" x14ac:dyDescent="0.2">
      <c r="H19005" s="1"/>
      <c r="I19005" s="1"/>
    </row>
    <row r="19006" spans="8:9" x14ac:dyDescent="0.2">
      <c r="H19006" s="1"/>
      <c r="I19006" s="1"/>
    </row>
    <row r="19007" spans="8:9" x14ac:dyDescent="0.2">
      <c r="H19007" s="1"/>
      <c r="I19007" s="1"/>
    </row>
    <row r="19008" spans="8:9" x14ac:dyDescent="0.2">
      <c r="H19008" s="1"/>
      <c r="I19008" s="1"/>
    </row>
    <row r="19009" spans="8:9" x14ac:dyDescent="0.2">
      <c r="H19009" s="1"/>
      <c r="I19009" s="1"/>
    </row>
    <row r="19010" spans="8:9" x14ac:dyDescent="0.2">
      <c r="H19010" s="1"/>
      <c r="I19010" s="1"/>
    </row>
    <row r="19011" spans="8:9" x14ac:dyDescent="0.2">
      <c r="H19011" s="1"/>
      <c r="I19011" s="1"/>
    </row>
    <row r="19012" spans="8:9" x14ac:dyDescent="0.2">
      <c r="H19012" s="1"/>
      <c r="I19012" s="1"/>
    </row>
    <row r="19013" spans="8:9" x14ac:dyDescent="0.2">
      <c r="H19013" s="1"/>
      <c r="I19013" s="1"/>
    </row>
    <row r="19014" spans="8:9" x14ac:dyDescent="0.2">
      <c r="H19014" s="1"/>
      <c r="I19014" s="1"/>
    </row>
    <row r="19015" spans="8:9" x14ac:dyDescent="0.2">
      <c r="H19015" s="1"/>
      <c r="I19015" s="1"/>
    </row>
    <row r="19016" spans="8:9" x14ac:dyDescent="0.2">
      <c r="H19016" s="1"/>
      <c r="I19016" s="1"/>
    </row>
    <row r="19017" spans="8:9" x14ac:dyDescent="0.2">
      <c r="H19017" s="1"/>
      <c r="I19017" s="1"/>
    </row>
    <row r="19018" spans="8:9" x14ac:dyDescent="0.2">
      <c r="H19018" s="1"/>
      <c r="I19018" s="1"/>
    </row>
    <row r="19019" spans="8:9" x14ac:dyDescent="0.2">
      <c r="H19019" s="1"/>
      <c r="I19019" s="1"/>
    </row>
    <row r="19020" spans="8:9" x14ac:dyDescent="0.2">
      <c r="H19020" s="1"/>
      <c r="I19020" s="1"/>
    </row>
    <row r="19021" spans="8:9" x14ac:dyDescent="0.2">
      <c r="H19021" s="1"/>
      <c r="I19021" s="1"/>
    </row>
    <row r="19022" spans="8:9" x14ac:dyDescent="0.2">
      <c r="H19022" s="1"/>
      <c r="I19022" s="1"/>
    </row>
    <row r="19023" spans="8:9" x14ac:dyDescent="0.2">
      <c r="H19023" s="1"/>
      <c r="I19023" s="1"/>
    </row>
    <row r="19024" spans="8:9" x14ac:dyDescent="0.2">
      <c r="H19024" s="1"/>
      <c r="I19024" s="1"/>
    </row>
    <row r="19025" spans="8:9" x14ac:dyDescent="0.2">
      <c r="H19025" s="1"/>
      <c r="I19025" s="1"/>
    </row>
    <row r="19026" spans="8:9" x14ac:dyDescent="0.2">
      <c r="H19026" s="1"/>
      <c r="I19026" s="1"/>
    </row>
    <row r="19027" spans="8:9" x14ac:dyDescent="0.2">
      <c r="H19027" s="1"/>
      <c r="I19027" s="1"/>
    </row>
    <row r="19028" spans="8:9" x14ac:dyDescent="0.2">
      <c r="H19028" s="1"/>
      <c r="I19028" s="1"/>
    </row>
    <row r="19029" spans="8:9" x14ac:dyDescent="0.2">
      <c r="H19029" s="1"/>
      <c r="I19029" s="1"/>
    </row>
    <row r="19030" spans="8:9" x14ac:dyDescent="0.2">
      <c r="H19030" s="1"/>
      <c r="I19030" s="1"/>
    </row>
    <row r="19031" spans="8:9" x14ac:dyDescent="0.2">
      <c r="H19031" s="1"/>
      <c r="I19031" s="1"/>
    </row>
    <row r="19032" spans="8:9" x14ac:dyDescent="0.2">
      <c r="H19032" s="1"/>
      <c r="I19032" s="1"/>
    </row>
    <row r="19033" spans="8:9" x14ac:dyDescent="0.2">
      <c r="H19033" s="1"/>
      <c r="I19033" s="1"/>
    </row>
    <row r="19034" spans="8:9" x14ac:dyDescent="0.2">
      <c r="H19034" s="1"/>
      <c r="I19034" s="1"/>
    </row>
    <row r="19035" spans="8:9" x14ac:dyDescent="0.2">
      <c r="H19035" s="1"/>
      <c r="I19035" s="1"/>
    </row>
    <row r="19036" spans="8:9" x14ac:dyDescent="0.2">
      <c r="H19036" s="1"/>
      <c r="I19036" s="1"/>
    </row>
    <row r="19037" spans="8:9" x14ac:dyDescent="0.2">
      <c r="H19037" s="1"/>
      <c r="I19037" s="1"/>
    </row>
    <row r="19038" spans="8:9" x14ac:dyDescent="0.2">
      <c r="H19038" s="1"/>
      <c r="I19038" s="1"/>
    </row>
    <row r="19039" spans="8:9" x14ac:dyDescent="0.2">
      <c r="H19039" s="1"/>
      <c r="I19039" s="1"/>
    </row>
    <row r="19040" spans="8:9" x14ac:dyDescent="0.2">
      <c r="H19040" s="1"/>
      <c r="I19040" s="1"/>
    </row>
    <row r="19041" spans="8:9" x14ac:dyDescent="0.2">
      <c r="H19041" s="1"/>
      <c r="I19041" s="1"/>
    </row>
    <row r="19042" spans="8:9" x14ac:dyDescent="0.2">
      <c r="H19042" s="1"/>
      <c r="I19042" s="1"/>
    </row>
    <row r="19043" spans="8:9" x14ac:dyDescent="0.2">
      <c r="H19043" s="1"/>
      <c r="I19043" s="1"/>
    </row>
    <row r="19044" spans="8:9" x14ac:dyDescent="0.2">
      <c r="H19044" s="1"/>
      <c r="I19044" s="1"/>
    </row>
    <row r="19045" spans="8:9" x14ac:dyDescent="0.2">
      <c r="H19045" s="1"/>
      <c r="I19045" s="1"/>
    </row>
    <row r="19046" spans="8:9" x14ac:dyDescent="0.2">
      <c r="H19046" s="1"/>
      <c r="I19046" s="1"/>
    </row>
    <row r="19047" spans="8:9" x14ac:dyDescent="0.2">
      <c r="H19047" s="1"/>
      <c r="I19047" s="1"/>
    </row>
    <row r="19048" spans="8:9" x14ac:dyDescent="0.2">
      <c r="H19048" s="1"/>
      <c r="I19048" s="1"/>
    </row>
    <row r="19049" spans="8:9" x14ac:dyDescent="0.2">
      <c r="H19049" s="1"/>
      <c r="I19049" s="1"/>
    </row>
    <row r="19050" spans="8:9" x14ac:dyDescent="0.2">
      <c r="H19050" s="1"/>
      <c r="I19050" s="1"/>
    </row>
    <row r="19051" spans="8:9" x14ac:dyDescent="0.2">
      <c r="H19051" s="1"/>
      <c r="I19051" s="1"/>
    </row>
    <row r="19052" spans="8:9" x14ac:dyDescent="0.2">
      <c r="H19052" s="1"/>
      <c r="I19052" s="1"/>
    </row>
    <row r="19053" spans="8:9" x14ac:dyDescent="0.2">
      <c r="H19053" s="1"/>
      <c r="I19053" s="1"/>
    </row>
    <row r="19054" spans="8:9" x14ac:dyDescent="0.2">
      <c r="H19054" s="1"/>
      <c r="I19054" s="1"/>
    </row>
    <row r="19055" spans="8:9" x14ac:dyDescent="0.2">
      <c r="H19055" s="1"/>
      <c r="I19055" s="1"/>
    </row>
    <row r="19056" spans="8:9" x14ac:dyDescent="0.2">
      <c r="H19056" s="1"/>
      <c r="I19056" s="1"/>
    </row>
    <row r="19057" spans="8:9" x14ac:dyDescent="0.2">
      <c r="H19057" s="1"/>
      <c r="I19057" s="1"/>
    </row>
    <row r="19058" spans="8:9" x14ac:dyDescent="0.2">
      <c r="H19058" s="1"/>
      <c r="I19058" s="1"/>
    </row>
    <row r="19059" spans="8:9" x14ac:dyDescent="0.2">
      <c r="H19059" s="1"/>
      <c r="I19059" s="1"/>
    </row>
    <row r="19060" spans="8:9" x14ac:dyDescent="0.2">
      <c r="H19060" s="1"/>
      <c r="I19060" s="1"/>
    </row>
    <row r="19061" spans="8:9" x14ac:dyDescent="0.2">
      <c r="H19061" s="1"/>
      <c r="I19061" s="1"/>
    </row>
    <row r="19062" spans="8:9" x14ac:dyDescent="0.2">
      <c r="H19062" s="1"/>
      <c r="I19062" s="1"/>
    </row>
    <row r="19063" spans="8:9" x14ac:dyDescent="0.2">
      <c r="H19063" s="1"/>
      <c r="I19063" s="1"/>
    </row>
    <row r="19064" spans="8:9" x14ac:dyDescent="0.2">
      <c r="H19064" s="1"/>
      <c r="I19064" s="1"/>
    </row>
    <row r="19065" spans="8:9" x14ac:dyDescent="0.2">
      <c r="H19065" s="1"/>
      <c r="I19065" s="1"/>
    </row>
    <row r="19066" spans="8:9" x14ac:dyDescent="0.2">
      <c r="H19066" s="1"/>
      <c r="I19066" s="1"/>
    </row>
    <row r="19067" spans="8:9" x14ac:dyDescent="0.2">
      <c r="H19067" s="1"/>
      <c r="I19067" s="1"/>
    </row>
    <row r="19068" spans="8:9" x14ac:dyDescent="0.2">
      <c r="H19068" s="1"/>
      <c r="I19068" s="1"/>
    </row>
    <row r="19069" spans="8:9" x14ac:dyDescent="0.2">
      <c r="H19069" s="1"/>
      <c r="I19069" s="1"/>
    </row>
    <row r="19070" spans="8:9" x14ac:dyDescent="0.2">
      <c r="H19070" s="1"/>
      <c r="I19070" s="1"/>
    </row>
    <row r="19071" spans="8:9" x14ac:dyDescent="0.2">
      <c r="H19071" s="1"/>
      <c r="I19071" s="1"/>
    </row>
    <row r="19072" spans="8:9" x14ac:dyDescent="0.2">
      <c r="H19072" s="1"/>
      <c r="I19072" s="1"/>
    </row>
    <row r="19073" spans="8:9" x14ac:dyDescent="0.2">
      <c r="H19073" s="1"/>
      <c r="I19073" s="1"/>
    </row>
    <row r="19074" spans="8:9" x14ac:dyDescent="0.2">
      <c r="H19074" s="1"/>
      <c r="I19074" s="1"/>
    </row>
    <row r="19075" spans="8:9" x14ac:dyDescent="0.2">
      <c r="H19075" s="1"/>
      <c r="I19075" s="1"/>
    </row>
    <row r="19076" spans="8:9" x14ac:dyDescent="0.2">
      <c r="H19076" s="1"/>
      <c r="I19076" s="1"/>
    </row>
    <row r="19077" spans="8:9" x14ac:dyDescent="0.2">
      <c r="H19077" s="1"/>
      <c r="I19077" s="1"/>
    </row>
    <row r="19078" spans="8:9" x14ac:dyDescent="0.2">
      <c r="H19078" s="1"/>
      <c r="I19078" s="1"/>
    </row>
    <row r="19079" spans="8:9" x14ac:dyDescent="0.2">
      <c r="H19079" s="1"/>
      <c r="I19079" s="1"/>
    </row>
    <row r="19080" spans="8:9" x14ac:dyDescent="0.2">
      <c r="H19080" s="1"/>
      <c r="I19080" s="1"/>
    </row>
    <row r="19081" spans="8:9" x14ac:dyDescent="0.2">
      <c r="H19081" s="1"/>
      <c r="I19081" s="1"/>
    </row>
    <row r="19082" spans="8:9" x14ac:dyDescent="0.2">
      <c r="H19082" s="1"/>
      <c r="I19082" s="1"/>
    </row>
    <row r="19083" spans="8:9" x14ac:dyDescent="0.2">
      <c r="H19083" s="1"/>
      <c r="I19083" s="1"/>
    </row>
    <row r="19084" spans="8:9" x14ac:dyDescent="0.2">
      <c r="H19084" s="1"/>
      <c r="I19084" s="1"/>
    </row>
    <row r="19085" spans="8:9" x14ac:dyDescent="0.2">
      <c r="H19085" s="1"/>
      <c r="I19085" s="1"/>
    </row>
    <row r="19086" spans="8:9" x14ac:dyDescent="0.2">
      <c r="H19086" s="1"/>
      <c r="I19086" s="1"/>
    </row>
    <row r="19087" spans="8:9" x14ac:dyDescent="0.2">
      <c r="H19087" s="1"/>
      <c r="I19087" s="1"/>
    </row>
    <row r="19088" spans="8:9" x14ac:dyDescent="0.2">
      <c r="H19088" s="1"/>
      <c r="I19088" s="1"/>
    </row>
    <row r="19089" spans="8:9" x14ac:dyDescent="0.2">
      <c r="H19089" s="1"/>
      <c r="I19089" s="1"/>
    </row>
    <row r="19090" spans="8:9" x14ac:dyDescent="0.2">
      <c r="H19090" s="1"/>
      <c r="I19090" s="1"/>
    </row>
    <row r="19091" spans="8:9" x14ac:dyDescent="0.2">
      <c r="H19091" s="1"/>
      <c r="I19091" s="1"/>
    </row>
    <row r="19092" spans="8:9" x14ac:dyDescent="0.2">
      <c r="H19092" s="1"/>
      <c r="I19092" s="1"/>
    </row>
    <row r="19093" spans="8:9" x14ac:dyDescent="0.2">
      <c r="H19093" s="1"/>
      <c r="I19093" s="1"/>
    </row>
    <row r="19094" spans="8:9" x14ac:dyDescent="0.2">
      <c r="H19094" s="1"/>
      <c r="I19094" s="1"/>
    </row>
    <row r="19095" spans="8:9" x14ac:dyDescent="0.2">
      <c r="H19095" s="1"/>
      <c r="I19095" s="1"/>
    </row>
    <row r="19096" spans="8:9" x14ac:dyDescent="0.2">
      <c r="H19096" s="1"/>
      <c r="I19096" s="1"/>
    </row>
    <row r="19097" spans="8:9" x14ac:dyDescent="0.2">
      <c r="H19097" s="1"/>
      <c r="I19097" s="1"/>
    </row>
    <row r="19098" spans="8:9" x14ac:dyDescent="0.2">
      <c r="H19098" s="1"/>
      <c r="I19098" s="1"/>
    </row>
    <row r="19099" spans="8:9" x14ac:dyDescent="0.2">
      <c r="H19099" s="1"/>
      <c r="I19099" s="1"/>
    </row>
    <row r="19100" spans="8:9" x14ac:dyDescent="0.2">
      <c r="H19100" s="1"/>
      <c r="I19100" s="1"/>
    </row>
    <row r="19101" spans="8:9" x14ac:dyDescent="0.2">
      <c r="H19101" s="1"/>
      <c r="I19101" s="1"/>
    </row>
    <row r="19102" spans="8:9" x14ac:dyDescent="0.2">
      <c r="H19102" s="1"/>
      <c r="I19102" s="1"/>
    </row>
    <row r="19103" spans="8:9" x14ac:dyDescent="0.2">
      <c r="H19103" s="1"/>
      <c r="I19103" s="1"/>
    </row>
    <row r="19104" spans="8:9" x14ac:dyDescent="0.2">
      <c r="H19104" s="1"/>
      <c r="I19104" s="1"/>
    </row>
    <row r="19105" spans="8:9" x14ac:dyDescent="0.2">
      <c r="H19105" s="1"/>
      <c r="I19105" s="1"/>
    </row>
    <row r="19106" spans="8:9" x14ac:dyDescent="0.2">
      <c r="H19106" s="1"/>
      <c r="I19106" s="1"/>
    </row>
    <row r="19107" spans="8:9" x14ac:dyDescent="0.2">
      <c r="H19107" s="1"/>
      <c r="I19107" s="1"/>
    </row>
    <row r="19108" spans="8:9" x14ac:dyDescent="0.2">
      <c r="H19108" s="1"/>
      <c r="I19108" s="1"/>
    </row>
    <row r="19109" spans="8:9" x14ac:dyDescent="0.2">
      <c r="H19109" s="1"/>
      <c r="I19109" s="1"/>
    </row>
    <row r="19110" spans="8:9" x14ac:dyDescent="0.2">
      <c r="H19110" s="1"/>
      <c r="I19110" s="1"/>
    </row>
    <row r="19111" spans="8:9" x14ac:dyDescent="0.2">
      <c r="H19111" s="1"/>
      <c r="I19111" s="1"/>
    </row>
    <row r="19112" spans="8:9" x14ac:dyDescent="0.2">
      <c r="H19112" s="1"/>
      <c r="I19112" s="1"/>
    </row>
    <row r="19113" spans="8:9" x14ac:dyDescent="0.2">
      <c r="H19113" s="1"/>
      <c r="I19113" s="1"/>
    </row>
    <row r="19114" spans="8:9" x14ac:dyDescent="0.2">
      <c r="H19114" s="1"/>
      <c r="I19114" s="1"/>
    </row>
    <row r="19115" spans="8:9" x14ac:dyDescent="0.2">
      <c r="H19115" s="1"/>
      <c r="I19115" s="1"/>
    </row>
    <row r="19116" spans="8:9" x14ac:dyDescent="0.2">
      <c r="H19116" s="1"/>
      <c r="I19116" s="1"/>
    </row>
    <row r="19117" spans="8:9" x14ac:dyDescent="0.2">
      <c r="H19117" s="1"/>
      <c r="I19117" s="1"/>
    </row>
    <row r="19118" spans="8:9" x14ac:dyDescent="0.2">
      <c r="H19118" s="1"/>
      <c r="I19118" s="1"/>
    </row>
    <row r="19119" spans="8:9" x14ac:dyDescent="0.2">
      <c r="H19119" s="1"/>
      <c r="I19119" s="1"/>
    </row>
    <row r="19120" spans="8:9" x14ac:dyDescent="0.2">
      <c r="H19120" s="1"/>
      <c r="I19120" s="1"/>
    </row>
    <row r="19121" spans="8:9" x14ac:dyDescent="0.2">
      <c r="H19121" s="1"/>
      <c r="I19121" s="1"/>
    </row>
    <row r="19122" spans="8:9" x14ac:dyDescent="0.2">
      <c r="H19122" s="1"/>
      <c r="I19122" s="1"/>
    </row>
    <row r="19123" spans="8:9" x14ac:dyDescent="0.2">
      <c r="H19123" s="1"/>
      <c r="I19123" s="1"/>
    </row>
    <row r="19124" spans="8:9" x14ac:dyDescent="0.2">
      <c r="H19124" s="1"/>
      <c r="I19124" s="1"/>
    </row>
    <row r="19125" spans="8:9" x14ac:dyDescent="0.2">
      <c r="H19125" s="1"/>
      <c r="I19125" s="1"/>
    </row>
    <row r="19126" spans="8:9" x14ac:dyDescent="0.2">
      <c r="H19126" s="1"/>
      <c r="I19126" s="1"/>
    </row>
    <row r="19127" spans="8:9" x14ac:dyDescent="0.2">
      <c r="H19127" s="1"/>
      <c r="I19127" s="1"/>
    </row>
    <row r="19128" spans="8:9" x14ac:dyDescent="0.2">
      <c r="H19128" s="1"/>
      <c r="I19128" s="1"/>
    </row>
    <row r="19129" spans="8:9" x14ac:dyDescent="0.2">
      <c r="H19129" s="1"/>
      <c r="I19129" s="1"/>
    </row>
    <row r="19130" spans="8:9" x14ac:dyDescent="0.2">
      <c r="H19130" s="1"/>
      <c r="I19130" s="1"/>
    </row>
    <row r="19131" spans="8:9" x14ac:dyDescent="0.2">
      <c r="H19131" s="1"/>
      <c r="I19131" s="1"/>
    </row>
    <row r="19132" spans="8:9" x14ac:dyDescent="0.2">
      <c r="H19132" s="1"/>
      <c r="I19132" s="1"/>
    </row>
    <row r="19133" spans="8:9" x14ac:dyDescent="0.2">
      <c r="H19133" s="1"/>
      <c r="I19133" s="1"/>
    </row>
    <row r="19134" spans="8:9" x14ac:dyDescent="0.2">
      <c r="H19134" s="1"/>
      <c r="I19134" s="1"/>
    </row>
    <row r="19135" spans="8:9" x14ac:dyDescent="0.2">
      <c r="H19135" s="1"/>
      <c r="I19135" s="1"/>
    </row>
    <row r="19136" spans="8:9" x14ac:dyDescent="0.2">
      <c r="H19136" s="1"/>
      <c r="I19136" s="1"/>
    </row>
    <row r="19137" spans="8:9" x14ac:dyDescent="0.2">
      <c r="H19137" s="1"/>
      <c r="I19137" s="1"/>
    </row>
    <row r="19138" spans="8:9" x14ac:dyDescent="0.2">
      <c r="H19138" s="1"/>
      <c r="I19138" s="1"/>
    </row>
    <row r="19139" spans="8:9" x14ac:dyDescent="0.2">
      <c r="H19139" s="1"/>
      <c r="I19139" s="1"/>
    </row>
    <row r="19140" spans="8:9" x14ac:dyDescent="0.2">
      <c r="H19140" s="1"/>
      <c r="I19140" s="1"/>
    </row>
    <row r="19141" spans="8:9" x14ac:dyDescent="0.2">
      <c r="H19141" s="1"/>
      <c r="I19141" s="1"/>
    </row>
    <row r="19142" spans="8:9" x14ac:dyDescent="0.2">
      <c r="H19142" s="1"/>
      <c r="I19142" s="1"/>
    </row>
    <row r="19143" spans="8:9" x14ac:dyDescent="0.2">
      <c r="H19143" s="1"/>
      <c r="I19143" s="1"/>
    </row>
    <row r="19144" spans="8:9" x14ac:dyDescent="0.2">
      <c r="H19144" s="1"/>
      <c r="I19144" s="1"/>
    </row>
    <row r="19145" spans="8:9" x14ac:dyDescent="0.2">
      <c r="H19145" s="1"/>
      <c r="I19145" s="1"/>
    </row>
    <row r="19146" spans="8:9" x14ac:dyDescent="0.2">
      <c r="H19146" s="1"/>
      <c r="I19146" s="1"/>
    </row>
    <row r="19147" spans="8:9" x14ac:dyDescent="0.2">
      <c r="H19147" s="1"/>
      <c r="I19147" s="1"/>
    </row>
    <row r="19148" spans="8:9" x14ac:dyDescent="0.2">
      <c r="H19148" s="1"/>
      <c r="I19148" s="1"/>
    </row>
    <row r="19149" spans="8:9" x14ac:dyDescent="0.2">
      <c r="H19149" s="1"/>
      <c r="I19149" s="1"/>
    </row>
    <row r="19150" spans="8:9" x14ac:dyDescent="0.2">
      <c r="H19150" s="1"/>
      <c r="I19150" s="1"/>
    </row>
    <row r="19151" spans="8:9" x14ac:dyDescent="0.2">
      <c r="H19151" s="1"/>
      <c r="I19151" s="1"/>
    </row>
    <row r="19152" spans="8:9" x14ac:dyDescent="0.2">
      <c r="H19152" s="1"/>
      <c r="I19152" s="1"/>
    </row>
    <row r="19153" spans="8:9" x14ac:dyDescent="0.2">
      <c r="H19153" s="1"/>
      <c r="I19153" s="1"/>
    </row>
    <row r="19154" spans="8:9" x14ac:dyDescent="0.2">
      <c r="H19154" s="1"/>
      <c r="I19154" s="1"/>
    </row>
    <row r="19155" spans="8:9" x14ac:dyDescent="0.2">
      <c r="H19155" s="1"/>
      <c r="I19155" s="1"/>
    </row>
    <row r="19156" spans="8:9" x14ac:dyDescent="0.2">
      <c r="H19156" s="1"/>
      <c r="I19156" s="1"/>
    </row>
    <row r="19157" spans="8:9" x14ac:dyDescent="0.2">
      <c r="H19157" s="1"/>
      <c r="I19157" s="1"/>
    </row>
    <row r="19158" spans="8:9" x14ac:dyDescent="0.2">
      <c r="H19158" s="1"/>
      <c r="I19158" s="1"/>
    </row>
    <row r="19159" spans="8:9" x14ac:dyDescent="0.2">
      <c r="H19159" s="1"/>
      <c r="I19159" s="1"/>
    </row>
    <row r="19160" spans="8:9" x14ac:dyDescent="0.2">
      <c r="H19160" s="1"/>
      <c r="I19160" s="1"/>
    </row>
    <row r="19161" spans="8:9" x14ac:dyDescent="0.2">
      <c r="H19161" s="1"/>
      <c r="I19161" s="1"/>
    </row>
    <row r="19162" spans="8:9" x14ac:dyDescent="0.2">
      <c r="H19162" s="1"/>
      <c r="I19162" s="1"/>
    </row>
    <row r="19163" spans="8:9" x14ac:dyDescent="0.2">
      <c r="H19163" s="1"/>
      <c r="I19163" s="1"/>
    </row>
    <row r="19164" spans="8:9" x14ac:dyDescent="0.2">
      <c r="H19164" s="1"/>
      <c r="I19164" s="1"/>
    </row>
    <row r="19165" spans="8:9" x14ac:dyDescent="0.2">
      <c r="H19165" s="1"/>
      <c r="I19165" s="1"/>
    </row>
    <row r="19166" spans="8:9" x14ac:dyDescent="0.2">
      <c r="H19166" s="1"/>
      <c r="I19166" s="1"/>
    </row>
    <row r="19167" spans="8:9" x14ac:dyDescent="0.2">
      <c r="H19167" s="1"/>
      <c r="I19167" s="1"/>
    </row>
    <row r="19168" spans="8:9" x14ac:dyDescent="0.2">
      <c r="H19168" s="1"/>
      <c r="I19168" s="1"/>
    </row>
    <row r="19169" spans="8:9" x14ac:dyDescent="0.2">
      <c r="H19169" s="1"/>
      <c r="I19169" s="1"/>
    </row>
    <row r="19170" spans="8:9" x14ac:dyDescent="0.2">
      <c r="H19170" s="1"/>
      <c r="I19170" s="1"/>
    </row>
    <row r="19171" spans="8:9" x14ac:dyDescent="0.2">
      <c r="H19171" s="1"/>
      <c r="I19171" s="1"/>
    </row>
    <row r="19172" spans="8:9" x14ac:dyDescent="0.2">
      <c r="H19172" s="1"/>
      <c r="I19172" s="1"/>
    </row>
    <row r="19173" spans="8:9" x14ac:dyDescent="0.2">
      <c r="H19173" s="1"/>
      <c r="I19173" s="1"/>
    </row>
    <row r="19174" spans="8:9" x14ac:dyDescent="0.2">
      <c r="H19174" s="1"/>
      <c r="I19174" s="1"/>
    </row>
    <row r="19175" spans="8:9" x14ac:dyDescent="0.2">
      <c r="H19175" s="1"/>
      <c r="I19175" s="1"/>
    </row>
    <row r="19176" spans="8:9" x14ac:dyDescent="0.2">
      <c r="H19176" s="1"/>
      <c r="I19176" s="1"/>
    </row>
    <row r="19177" spans="8:9" x14ac:dyDescent="0.2">
      <c r="H19177" s="1"/>
      <c r="I19177" s="1"/>
    </row>
    <row r="19178" spans="8:9" x14ac:dyDescent="0.2">
      <c r="H19178" s="1"/>
      <c r="I19178" s="1"/>
    </row>
    <row r="19179" spans="8:9" x14ac:dyDescent="0.2">
      <c r="H19179" s="1"/>
      <c r="I19179" s="1"/>
    </row>
    <row r="19180" spans="8:9" x14ac:dyDescent="0.2">
      <c r="H19180" s="1"/>
      <c r="I19180" s="1"/>
    </row>
    <row r="19181" spans="8:9" x14ac:dyDescent="0.2">
      <c r="H19181" s="1"/>
      <c r="I19181" s="1"/>
    </row>
    <row r="19182" spans="8:9" x14ac:dyDescent="0.2">
      <c r="H19182" s="1"/>
      <c r="I19182" s="1"/>
    </row>
    <row r="19183" spans="8:9" x14ac:dyDescent="0.2">
      <c r="H19183" s="1"/>
      <c r="I19183" s="1"/>
    </row>
    <row r="19184" spans="8:9" x14ac:dyDescent="0.2">
      <c r="H19184" s="1"/>
      <c r="I19184" s="1"/>
    </row>
    <row r="19185" spans="8:9" x14ac:dyDescent="0.2">
      <c r="H19185" s="1"/>
      <c r="I19185" s="1"/>
    </row>
    <row r="19186" spans="8:9" x14ac:dyDescent="0.2">
      <c r="H19186" s="1"/>
      <c r="I19186" s="1"/>
    </row>
    <row r="19187" spans="8:9" x14ac:dyDescent="0.2">
      <c r="H19187" s="1"/>
      <c r="I19187" s="1"/>
    </row>
    <row r="19188" spans="8:9" x14ac:dyDescent="0.2">
      <c r="H19188" s="1"/>
      <c r="I19188" s="1"/>
    </row>
    <row r="19189" spans="8:9" x14ac:dyDescent="0.2">
      <c r="H19189" s="1"/>
      <c r="I19189" s="1"/>
    </row>
    <row r="19190" spans="8:9" x14ac:dyDescent="0.2">
      <c r="H19190" s="1"/>
      <c r="I19190" s="1"/>
    </row>
    <row r="19191" spans="8:9" x14ac:dyDescent="0.2">
      <c r="H19191" s="1"/>
      <c r="I19191" s="1"/>
    </row>
    <row r="19192" spans="8:9" x14ac:dyDescent="0.2">
      <c r="H19192" s="1"/>
      <c r="I19192" s="1"/>
    </row>
    <row r="19193" spans="8:9" x14ac:dyDescent="0.2">
      <c r="H19193" s="1"/>
      <c r="I19193" s="1"/>
    </row>
    <row r="19194" spans="8:9" x14ac:dyDescent="0.2">
      <c r="H19194" s="1"/>
      <c r="I19194" s="1"/>
    </row>
    <row r="19195" spans="8:9" x14ac:dyDescent="0.2">
      <c r="H19195" s="1"/>
      <c r="I19195" s="1"/>
    </row>
    <row r="19196" spans="8:9" x14ac:dyDescent="0.2">
      <c r="H19196" s="1"/>
      <c r="I19196" s="1"/>
    </row>
    <row r="19197" spans="8:9" x14ac:dyDescent="0.2">
      <c r="H19197" s="1"/>
      <c r="I19197" s="1"/>
    </row>
    <row r="19198" spans="8:9" x14ac:dyDescent="0.2">
      <c r="H19198" s="1"/>
      <c r="I19198" s="1"/>
    </row>
    <row r="19199" spans="8:9" x14ac:dyDescent="0.2">
      <c r="H19199" s="1"/>
      <c r="I19199" s="1"/>
    </row>
    <row r="19200" spans="8:9" x14ac:dyDescent="0.2">
      <c r="H19200" s="1"/>
      <c r="I19200" s="1"/>
    </row>
    <row r="19201" spans="8:9" x14ac:dyDescent="0.2">
      <c r="H19201" s="1"/>
      <c r="I19201" s="1"/>
    </row>
    <row r="19202" spans="8:9" x14ac:dyDescent="0.2">
      <c r="H19202" s="1"/>
      <c r="I19202" s="1"/>
    </row>
    <row r="19203" spans="8:9" x14ac:dyDescent="0.2">
      <c r="H19203" s="1"/>
      <c r="I19203" s="1"/>
    </row>
    <row r="19204" spans="8:9" x14ac:dyDescent="0.2">
      <c r="H19204" s="1"/>
      <c r="I19204" s="1"/>
    </row>
    <row r="19205" spans="8:9" x14ac:dyDescent="0.2">
      <c r="H19205" s="1"/>
      <c r="I19205" s="1"/>
    </row>
    <row r="19206" spans="8:9" x14ac:dyDescent="0.2">
      <c r="H19206" s="1"/>
      <c r="I19206" s="1"/>
    </row>
    <row r="19207" spans="8:9" x14ac:dyDescent="0.2">
      <c r="H19207" s="1"/>
      <c r="I19207" s="1"/>
    </row>
    <row r="19208" spans="8:9" x14ac:dyDescent="0.2">
      <c r="H19208" s="1"/>
      <c r="I19208" s="1"/>
    </row>
    <row r="19209" spans="8:9" x14ac:dyDescent="0.2">
      <c r="H19209" s="1"/>
      <c r="I19209" s="1"/>
    </row>
    <row r="19210" spans="8:9" x14ac:dyDescent="0.2">
      <c r="H19210" s="1"/>
      <c r="I19210" s="1"/>
    </row>
    <row r="19211" spans="8:9" x14ac:dyDescent="0.2">
      <c r="H19211" s="1"/>
      <c r="I19211" s="1"/>
    </row>
    <row r="19212" spans="8:9" x14ac:dyDescent="0.2">
      <c r="H19212" s="1"/>
      <c r="I19212" s="1"/>
    </row>
    <row r="19213" spans="8:9" x14ac:dyDescent="0.2">
      <c r="H19213" s="1"/>
      <c r="I19213" s="1"/>
    </row>
    <row r="19214" spans="8:9" x14ac:dyDescent="0.2">
      <c r="H19214" s="1"/>
      <c r="I19214" s="1"/>
    </row>
    <row r="19215" spans="8:9" x14ac:dyDescent="0.2">
      <c r="H19215" s="1"/>
      <c r="I19215" s="1"/>
    </row>
    <row r="19216" spans="8:9" x14ac:dyDescent="0.2">
      <c r="H19216" s="1"/>
      <c r="I19216" s="1"/>
    </row>
    <row r="19217" spans="8:9" x14ac:dyDescent="0.2">
      <c r="H19217" s="1"/>
      <c r="I19217" s="1"/>
    </row>
    <row r="19218" spans="8:9" x14ac:dyDescent="0.2">
      <c r="H19218" s="1"/>
      <c r="I19218" s="1"/>
    </row>
    <row r="19219" spans="8:9" x14ac:dyDescent="0.2">
      <c r="H19219" s="1"/>
      <c r="I19219" s="1"/>
    </row>
    <row r="19220" spans="8:9" x14ac:dyDescent="0.2">
      <c r="H19220" s="1"/>
      <c r="I19220" s="1"/>
    </row>
    <row r="19221" spans="8:9" x14ac:dyDescent="0.2">
      <c r="H19221" s="1"/>
      <c r="I19221" s="1"/>
    </row>
    <row r="19222" spans="8:9" x14ac:dyDescent="0.2">
      <c r="H19222" s="1"/>
      <c r="I19222" s="1"/>
    </row>
    <row r="19223" spans="8:9" x14ac:dyDescent="0.2">
      <c r="H19223" s="1"/>
      <c r="I19223" s="1"/>
    </row>
    <row r="19224" spans="8:9" x14ac:dyDescent="0.2">
      <c r="H19224" s="1"/>
      <c r="I19224" s="1"/>
    </row>
    <row r="19225" spans="8:9" x14ac:dyDescent="0.2">
      <c r="H19225" s="1"/>
      <c r="I19225" s="1"/>
    </row>
    <row r="19226" spans="8:9" x14ac:dyDescent="0.2">
      <c r="H19226" s="1"/>
      <c r="I19226" s="1"/>
    </row>
    <row r="19227" spans="8:9" x14ac:dyDescent="0.2">
      <c r="H19227" s="1"/>
      <c r="I19227" s="1"/>
    </row>
    <row r="19228" spans="8:9" x14ac:dyDescent="0.2">
      <c r="H19228" s="1"/>
      <c r="I19228" s="1"/>
    </row>
    <row r="19229" spans="8:9" x14ac:dyDescent="0.2">
      <c r="H19229" s="1"/>
      <c r="I19229" s="1"/>
    </row>
    <row r="19230" spans="8:9" x14ac:dyDescent="0.2">
      <c r="H19230" s="1"/>
      <c r="I19230" s="1"/>
    </row>
    <row r="19231" spans="8:9" x14ac:dyDescent="0.2">
      <c r="H19231" s="1"/>
      <c r="I19231" s="1"/>
    </row>
    <row r="19232" spans="8:9" x14ac:dyDescent="0.2">
      <c r="H19232" s="1"/>
      <c r="I19232" s="1"/>
    </row>
    <row r="19233" spans="8:9" x14ac:dyDescent="0.2">
      <c r="H19233" s="1"/>
      <c r="I19233" s="1"/>
    </row>
    <row r="19234" spans="8:9" x14ac:dyDescent="0.2">
      <c r="H19234" s="1"/>
      <c r="I19234" s="1"/>
    </row>
    <row r="19235" spans="8:9" x14ac:dyDescent="0.2">
      <c r="H19235" s="1"/>
      <c r="I19235" s="1"/>
    </row>
    <row r="19236" spans="8:9" x14ac:dyDescent="0.2">
      <c r="H19236" s="1"/>
      <c r="I19236" s="1"/>
    </row>
    <row r="19237" spans="8:9" x14ac:dyDescent="0.2">
      <c r="H19237" s="1"/>
      <c r="I19237" s="1"/>
    </row>
    <row r="19238" spans="8:9" x14ac:dyDescent="0.2">
      <c r="H19238" s="1"/>
      <c r="I19238" s="1"/>
    </row>
    <row r="19239" spans="8:9" x14ac:dyDescent="0.2">
      <c r="H19239" s="1"/>
      <c r="I19239" s="1"/>
    </row>
    <row r="19240" spans="8:9" x14ac:dyDescent="0.2">
      <c r="H19240" s="1"/>
      <c r="I19240" s="1"/>
    </row>
    <row r="19241" spans="8:9" x14ac:dyDescent="0.2">
      <c r="H19241" s="1"/>
      <c r="I19241" s="1"/>
    </row>
    <row r="19242" spans="8:9" x14ac:dyDescent="0.2">
      <c r="H19242" s="1"/>
      <c r="I19242" s="1"/>
    </row>
    <row r="19243" spans="8:9" x14ac:dyDescent="0.2">
      <c r="H19243" s="1"/>
      <c r="I19243" s="1"/>
    </row>
    <row r="19244" spans="8:9" x14ac:dyDescent="0.2">
      <c r="H19244" s="1"/>
      <c r="I19244" s="1"/>
    </row>
    <row r="19245" spans="8:9" x14ac:dyDescent="0.2">
      <c r="H19245" s="1"/>
      <c r="I19245" s="1"/>
    </row>
    <row r="19246" spans="8:9" x14ac:dyDescent="0.2">
      <c r="H19246" s="1"/>
      <c r="I19246" s="1"/>
    </row>
    <row r="19247" spans="8:9" x14ac:dyDescent="0.2">
      <c r="H19247" s="1"/>
      <c r="I19247" s="1"/>
    </row>
    <row r="19248" spans="8:9" x14ac:dyDescent="0.2">
      <c r="H19248" s="1"/>
      <c r="I19248" s="1"/>
    </row>
    <row r="19249" spans="8:9" x14ac:dyDescent="0.2">
      <c r="H19249" s="1"/>
      <c r="I19249" s="1"/>
    </row>
    <row r="19250" spans="8:9" x14ac:dyDescent="0.2">
      <c r="H19250" s="1"/>
      <c r="I19250" s="1"/>
    </row>
    <row r="19251" spans="8:9" x14ac:dyDescent="0.2">
      <c r="H19251" s="1"/>
      <c r="I19251" s="1"/>
    </row>
    <row r="19252" spans="8:9" x14ac:dyDescent="0.2">
      <c r="H19252" s="1"/>
      <c r="I19252" s="1"/>
    </row>
    <row r="19253" spans="8:9" x14ac:dyDescent="0.2">
      <c r="H19253" s="1"/>
      <c r="I19253" s="1"/>
    </row>
    <row r="19254" spans="8:9" x14ac:dyDescent="0.2">
      <c r="H19254" s="1"/>
      <c r="I19254" s="1"/>
    </row>
    <row r="19255" spans="8:9" x14ac:dyDescent="0.2">
      <c r="H19255" s="1"/>
      <c r="I19255" s="1"/>
    </row>
    <row r="19256" spans="8:9" x14ac:dyDescent="0.2">
      <c r="H19256" s="1"/>
      <c r="I19256" s="1"/>
    </row>
    <row r="19257" spans="8:9" x14ac:dyDescent="0.2">
      <c r="H19257" s="1"/>
      <c r="I19257" s="1"/>
    </row>
    <row r="19258" spans="8:9" x14ac:dyDescent="0.2">
      <c r="H19258" s="1"/>
      <c r="I19258" s="1"/>
    </row>
    <row r="19259" spans="8:9" x14ac:dyDescent="0.2">
      <c r="H19259" s="1"/>
      <c r="I19259" s="1"/>
    </row>
    <row r="19260" spans="8:9" x14ac:dyDescent="0.2">
      <c r="H19260" s="1"/>
      <c r="I19260" s="1"/>
    </row>
    <row r="19261" spans="8:9" x14ac:dyDescent="0.2">
      <c r="H19261" s="1"/>
      <c r="I19261" s="1"/>
    </row>
    <row r="19262" spans="8:9" x14ac:dyDescent="0.2">
      <c r="H19262" s="1"/>
      <c r="I19262" s="1"/>
    </row>
    <row r="19263" spans="8:9" x14ac:dyDescent="0.2">
      <c r="H19263" s="1"/>
      <c r="I19263" s="1"/>
    </row>
    <row r="19264" spans="8:9" x14ac:dyDescent="0.2">
      <c r="H19264" s="1"/>
      <c r="I19264" s="1"/>
    </row>
    <row r="19265" spans="8:9" x14ac:dyDescent="0.2">
      <c r="H19265" s="1"/>
      <c r="I19265" s="1"/>
    </row>
    <row r="19266" spans="8:9" x14ac:dyDescent="0.2">
      <c r="H19266" s="1"/>
      <c r="I19266" s="1"/>
    </row>
    <row r="19267" spans="8:9" x14ac:dyDescent="0.2">
      <c r="H19267" s="1"/>
      <c r="I19267" s="1"/>
    </row>
    <row r="19268" spans="8:9" x14ac:dyDescent="0.2">
      <c r="H19268" s="1"/>
      <c r="I19268" s="1"/>
    </row>
    <row r="19269" spans="8:9" x14ac:dyDescent="0.2">
      <c r="H19269" s="1"/>
      <c r="I19269" s="1"/>
    </row>
    <row r="19270" spans="8:9" x14ac:dyDescent="0.2">
      <c r="H19270" s="1"/>
      <c r="I19270" s="1"/>
    </row>
    <row r="19271" spans="8:9" x14ac:dyDescent="0.2">
      <c r="H19271" s="1"/>
      <c r="I19271" s="1"/>
    </row>
    <row r="19272" spans="8:9" x14ac:dyDescent="0.2">
      <c r="H19272" s="1"/>
      <c r="I19272" s="1"/>
    </row>
    <row r="19273" spans="8:9" x14ac:dyDescent="0.2">
      <c r="H19273" s="1"/>
      <c r="I19273" s="1"/>
    </row>
    <row r="19274" spans="8:9" x14ac:dyDescent="0.2">
      <c r="H19274" s="1"/>
      <c r="I19274" s="1"/>
    </row>
    <row r="19275" spans="8:9" x14ac:dyDescent="0.2">
      <c r="H19275" s="1"/>
      <c r="I19275" s="1"/>
    </row>
    <row r="19276" spans="8:9" x14ac:dyDescent="0.2">
      <c r="H19276" s="1"/>
      <c r="I19276" s="1"/>
    </row>
    <row r="19277" spans="8:9" x14ac:dyDescent="0.2">
      <c r="H19277" s="1"/>
      <c r="I19277" s="1"/>
    </row>
    <row r="19278" spans="8:9" x14ac:dyDescent="0.2">
      <c r="H19278" s="1"/>
      <c r="I19278" s="1"/>
    </row>
    <row r="19279" spans="8:9" x14ac:dyDescent="0.2">
      <c r="H19279" s="1"/>
      <c r="I19279" s="1"/>
    </row>
    <row r="19280" spans="8:9" x14ac:dyDescent="0.2">
      <c r="H19280" s="1"/>
      <c r="I19280" s="1"/>
    </row>
    <row r="19281" spans="8:9" x14ac:dyDescent="0.2">
      <c r="H19281" s="1"/>
      <c r="I19281" s="1"/>
    </row>
    <row r="19282" spans="8:9" x14ac:dyDescent="0.2">
      <c r="H19282" s="1"/>
      <c r="I19282" s="1"/>
    </row>
    <row r="19283" spans="8:9" x14ac:dyDescent="0.2">
      <c r="H19283" s="1"/>
      <c r="I19283" s="1"/>
    </row>
    <row r="19284" spans="8:9" x14ac:dyDescent="0.2">
      <c r="H19284" s="1"/>
      <c r="I19284" s="1"/>
    </row>
    <row r="19285" spans="8:9" x14ac:dyDescent="0.2">
      <c r="H19285" s="1"/>
      <c r="I19285" s="1"/>
    </row>
    <row r="19286" spans="8:9" x14ac:dyDescent="0.2">
      <c r="H19286" s="1"/>
      <c r="I19286" s="1"/>
    </row>
    <row r="19287" spans="8:9" x14ac:dyDescent="0.2">
      <c r="H19287" s="1"/>
      <c r="I19287" s="1"/>
    </row>
    <row r="19288" spans="8:9" x14ac:dyDescent="0.2">
      <c r="H19288" s="1"/>
      <c r="I19288" s="1"/>
    </row>
    <row r="19289" spans="8:9" x14ac:dyDescent="0.2">
      <c r="H19289" s="1"/>
      <c r="I19289" s="1"/>
    </row>
    <row r="19290" spans="8:9" x14ac:dyDescent="0.2">
      <c r="H19290" s="1"/>
      <c r="I19290" s="1"/>
    </row>
    <row r="19291" spans="8:9" x14ac:dyDescent="0.2">
      <c r="H19291" s="1"/>
      <c r="I19291" s="1"/>
    </row>
    <row r="19292" spans="8:9" x14ac:dyDescent="0.2">
      <c r="H19292" s="1"/>
      <c r="I19292" s="1"/>
    </row>
    <row r="19293" spans="8:9" x14ac:dyDescent="0.2">
      <c r="H19293" s="1"/>
      <c r="I19293" s="1"/>
    </row>
    <row r="19294" spans="8:9" x14ac:dyDescent="0.2">
      <c r="H19294" s="1"/>
      <c r="I19294" s="1"/>
    </row>
    <row r="19295" spans="8:9" x14ac:dyDescent="0.2">
      <c r="H19295" s="1"/>
      <c r="I19295" s="1"/>
    </row>
    <row r="19296" spans="8:9" x14ac:dyDescent="0.2">
      <c r="H19296" s="1"/>
      <c r="I19296" s="1"/>
    </row>
    <row r="19297" spans="8:9" x14ac:dyDescent="0.2">
      <c r="H19297" s="1"/>
      <c r="I19297" s="1"/>
    </row>
    <row r="19298" spans="8:9" x14ac:dyDescent="0.2">
      <c r="H19298" s="1"/>
      <c r="I19298" s="1"/>
    </row>
    <row r="19299" spans="8:9" x14ac:dyDescent="0.2">
      <c r="H19299" s="1"/>
      <c r="I19299" s="1"/>
    </row>
    <row r="19300" spans="8:9" x14ac:dyDescent="0.2">
      <c r="H19300" s="1"/>
      <c r="I19300" s="1"/>
    </row>
    <row r="19301" spans="8:9" x14ac:dyDescent="0.2">
      <c r="H19301" s="1"/>
      <c r="I19301" s="1"/>
    </row>
    <row r="19302" spans="8:9" x14ac:dyDescent="0.2">
      <c r="H19302" s="1"/>
      <c r="I19302" s="1"/>
    </row>
    <row r="19303" spans="8:9" x14ac:dyDescent="0.2">
      <c r="H19303" s="1"/>
      <c r="I19303" s="1"/>
    </row>
    <row r="19304" spans="8:9" x14ac:dyDescent="0.2">
      <c r="H19304" s="1"/>
      <c r="I19304" s="1"/>
    </row>
    <row r="19305" spans="8:9" x14ac:dyDescent="0.2">
      <c r="H19305" s="1"/>
      <c r="I19305" s="1"/>
    </row>
    <row r="19306" spans="8:9" x14ac:dyDescent="0.2">
      <c r="H19306" s="1"/>
      <c r="I19306" s="1"/>
    </row>
    <row r="19307" spans="8:9" x14ac:dyDescent="0.2">
      <c r="H19307" s="1"/>
      <c r="I19307" s="1"/>
    </row>
    <row r="19308" spans="8:9" x14ac:dyDescent="0.2">
      <c r="H19308" s="1"/>
      <c r="I19308" s="1"/>
    </row>
    <row r="19309" spans="8:9" x14ac:dyDescent="0.2">
      <c r="H19309" s="1"/>
      <c r="I19309" s="1"/>
    </row>
    <row r="19310" spans="8:9" x14ac:dyDescent="0.2">
      <c r="H19310" s="1"/>
      <c r="I19310" s="1"/>
    </row>
    <row r="19311" spans="8:9" x14ac:dyDescent="0.2">
      <c r="H19311" s="1"/>
      <c r="I19311" s="1"/>
    </row>
    <row r="19312" spans="8:9" x14ac:dyDescent="0.2">
      <c r="H19312" s="1"/>
      <c r="I19312" s="1"/>
    </row>
    <row r="19313" spans="8:9" x14ac:dyDescent="0.2">
      <c r="H19313" s="1"/>
      <c r="I19313" s="1"/>
    </row>
    <row r="19314" spans="8:9" x14ac:dyDescent="0.2">
      <c r="H19314" s="1"/>
      <c r="I19314" s="1"/>
    </row>
    <row r="19315" spans="8:9" x14ac:dyDescent="0.2">
      <c r="H19315" s="1"/>
      <c r="I19315" s="1"/>
    </row>
    <row r="19316" spans="8:9" x14ac:dyDescent="0.2">
      <c r="H19316" s="1"/>
      <c r="I19316" s="1"/>
    </row>
    <row r="19317" spans="8:9" x14ac:dyDescent="0.2">
      <c r="H19317" s="1"/>
      <c r="I19317" s="1"/>
    </row>
    <row r="19318" spans="8:9" x14ac:dyDescent="0.2">
      <c r="H19318" s="1"/>
      <c r="I19318" s="1"/>
    </row>
    <row r="19319" spans="8:9" x14ac:dyDescent="0.2">
      <c r="H19319" s="1"/>
      <c r="I19319" s="1"/>
    </row>
    <row r="19320" spans="8:9" x14ac:dyDescent="0.2">
      <c r="H19320" s="1"/>
      <c r="I19320" s="1"/>
    </row>
    <row r="19321" spans="8:9" x14ac:dyDescent="0.2">
      <c r="H19321" s="1"/>
      <c r="I19321" s="1"/>
    </row>
    <row r="19322" spans="8:9" x14ac:dyDescent="0.2">
      <c r="H19322" s="1"/>
      <c r="I19322" s="1"/>
    </row>
    <row r="19323" spans="8:9" x14ac:dyDescent="0.2">
      <c r="H19323" s="1"/>
      <c r="I19323" s="1"/>
    </row>
    <row r="19324" spans="8:9" x14ac:dyDescent="0.2">
      <c r="H19324" s="1"/>
      <c r="I19324" s="1"/>
    </row>
    <row r="19325" spans="8:9" x14ac:dyDescent="0.2">
      <c r="H19325" s="1"/>
      <c r="I19325" s="1"/>
    </row>
    <row r="19326" spans="8:9" x14ac:dyDescent="0.2">
      <c r="H19326" s="1"/>
      <c r="I19326" s="1"/>
    </row>
    <row r="19327" spans="8:9" x14ac:dyDescent="0.2">
      <c r="H19327" s="1"/>
      <c r="I19327" s="1"/>
    </row>
    <row r="19328" spans="8:9" x14ac:dyDescent="0.2">
      <c r="H19328" s="1"/>
      <c r="I19328" s="1"/>
    </row>
    <row r="19329" spans="8:9" x14ac:dyDescent="0.2">
      <c r="H19329" s="1"/>
      <c r="I19329" s="1"/>
    </row>
    <row r="19330" spans="8:9" x14ac:dyDescent="0.2">
      <c r="H19330" s="1"/>
      <c r="I19330" s="1"/>
    </row>
    <row r="19331" spans="8:9" x14ac:dyDescent="0.2">
      <c r="H19331" s="1"/>
      <c r="I19331" s="1"/>
    </row>
    <row r="19332" spans="8:9" x14ac:dyDescent="0.2">
      <c r="H19332" s="1"/>
      <c r="I19332" s="1"/>
    </row>
    <row r="19333" spans="8:9" x14ac:dyDescent="0.2">
      <c r="H19333" s="1"/>
      <c r="I19333" s="1"/>
    </row>
    <row r="19334" spans="8:9" x14ac:dyDescent="0.2">
      <c r="H19334" s="1"/>
      <c r="I19334" s="1"/>
    </row>
    <row r="19335" spans="8:9" x14ac:dyDescent="0.2">
      <c r="H19335" s="1"/>
      <c r="I19335" s="1"/>
    </row>
    <row r="19336" spans="8:9" x14ac:dyDescent="0.2">
      <c r="H19336" s="1"/>
      <c r="I19336" s="1"/>
    </row>
    <row r="19337" spans="8:9" x14ac:dyDescent="0.2">
      <c r="H19337" s="1"/>
      <c r="I19337" s="1"/>
    </row>
    <row r="19338" spans="8:9" x14ac:dyDescent="0.2">
      <c r="H19338" s="1"/>
      <c r="I19338" s="1"/>
    </row>
    <row r="19339" spans="8:9" x14ac:dyDescent="0.2">
      <c r="H19339" s="1"/>
      <c r="I19339" s="1"/>
    </row>
    <row r="19340" spans="8:9" x14ac:dyDescent="0.2">
      <c r="H19340" s="1"/>
      <c r="I19340" s="1"/>
    </row>
    <row r="19341" spans="8:9" x14ac:dyDescent="0.2">
      <c r="H19341" s="1"/>
      <c r="I19341" s="1"/>
    </row>
    <row r="19342" spans="8:9" x14ac:dyDescent="0.2">
      <c r="H19342" s="1"/>
      <c r="I19342" s="1"/>
    </row>
    <row r="19343" spans="8:9" x14ac:dyDescent="0.2">
      <c r="H19343" s="1"/>
      <c r="I19343" s="1"/>
    </row>
    <row r="19344" spans="8:9" x14ac:dyDescent="0.2">
      <c r="H19344" s="1"/>
      <c r="I19344" s="1"/>
    </row>
    <row r="19345" spans="8:9" x14ac:dyDescent="0.2">
      <c r="H19345" s="1"/>
      <c r="I19345" s="1"/>
    </row>
    <row r="19346" spans="8:9" x14ac:dyDescent="0.2">
      <c r="H19346" s="1"/>
      <c r="I19346" s="1"/>
    </row>
    <row r="19347" spans="8:9" x14ac:dyDescent="0.2">
      <c r="H19347" s="1"/>
      <c r="I19347" s="1"/>
    </row>
    <row r="19348" spans="8:9" x14ac:dyDescent="0.2">
      <c r="H19348" s="1"/>
      <c r="I19348" s="1"/>
    </row>
    <row r="19349" spans="8:9" x14ac:dyDescent="0.2">
      <c r="H19349" s="1"/>
      <c r="I19349" s="1"/>
    </row>
    <row r="19350" spans="8:9" x14ac:dyDescent="0.2">
      <c r="H19350" s="1"/>
      <c r="I19350" s="1"/>
    </row>
    <row r="19351" spans="8:9" x14ac:dyDescent="0.2">
      <c r="H19351" s="1"/>
      <c r="I19351" s="1"/>
    </row>
    <row r="19352" spans="8:9" x14ac:dyDescent="0.2">
      <c r="H19352" s="1"/>
      <c r="I19352" s="1"/>
    </row>
    <row r="19353" spans="8:9" x14ac:dyDescent="0.2">
      <c r="H19353" s="1"/>
      <c r="I19353" s="1"/>
    </row>
    <row r="19354" spans="8:9" x14ac:dyDescent="0.2">
      <c r="H19354" s="1"/>
      <c r="I19354" s="1"/>
    </row>
    <row r="19355" spans="8:9" x14ac:dyDescent="0.2">
      <c r="H19355" s="1"/>
      <c r="I19355" s="1"/>
    </row>
    <row r="19356" spans="8:9" x14ac:dyDescent="0.2">
      <c r="H19356" s="1"/>
      <c r="I19356" s="1"/>
    </row>
    <row r="19357" spans="8:9" x14ac:dyDescent="0.2">
      <c r="H19357" s="1"/>
      <c r="I19357" s="1"/>
    </row>
    <row r="19358" spans="8:9" x14ac:dyDescent="0.2">
      <c r="H19358" s="1"/>
      <c r="I19358" s="1"/>
    </row>
    <row r="19359" spans="8:9" x14ac:dyDescent="0.2">
      <c r="H19359" s="1"/>
      <c r="I19359" s="1"/>
    </row>
    <row r="19360" spans="8:9" x14ac:dyDescent="0.2">
      <c r="H19360" s="1"/>
      <c r="I19360" s="1"/>
    </row>
    <row r="19361" spans="8:9" x14ac:dyDescent="0.2">
      <c r="H19361" s="1"/>
      <c r="I19361" s="1"/>
    </row>
    <row r="19362" spans="8:9" x14ac:dyDescent="0.2">
      <c r="H19362" s="1"/>
      <c r="I19362" s="1"/>
    </row>
    <row r="19363" spans="8:9" x14ac:dyDescent="0.2">
      <c r="H19363" s="1"/>
      <c r="I19363" s="1"/>
    </row>
    <row r="19364" spans="8:9" x14ac:dyDescent="0.2">
      <c r="H19364" s="1"/>
      <c r="I19364" s="1"/>
    </row>
    <row r="19365" spans="8:9" x14ac:dyDescent="0.2">
      <c r="H19365" s="1"/>
      <c r="I19365" s="1"/>
    </row>
    <row r="19366" spans="8:9" x14ac:dyDescent="0.2">
      <c r="H19366" s="1"/>
      <c r="I19366" s="1"/>
    </row>
    <row r="19367" spans="8:9" x14ac:dyDescent="0.2">
      <c r="H19367" s="1"/>
      <c r="I19367" s="1"/>
    </row>
    <row r="19368" spans="8:9" x14ac:dyDescent="0.2">
      <c r="H19368" s="1"/>
      <c r="I19368" s="1"/>
    </row>
    <row r="19369" spans="8:9" x14ac:dyDescent="0.2">
      <c r="H19369" s="1"/>
      <c r="I19369" s="1"/>
    </row>
    <row r="19370" spans="8:9" x14ac:dyDescent="0.2">
      <c r="H19370" s="1"/>
      <c r="I19370" s="1"/>
    </row>
    <row r="19371" spans="8:9" x14ac:dyDescent="0.2">
      <c r="H19371" s="1"/>
      <c r="I19371" s="1"/>
    </row>
    <row r="19372" spans="8:9" x14ac:dyDescent="0.2">
      <c r="H19372" s="1"/>
      <c r="I19372" s="1"/>
    </row>
    <row r="19373" spans="8:9" x14ac:dyDescent="0.2">
      <c r="H19373" s="1"/>
      <c r="I19373" s="1"/>
    </row>
    <row r="19374" spans="8:9" x14ac:dyDescent="0.2">
      <c r="H19374" s="1"/>
      <c r="I19374" s="1"/>
    </row>
    <row r="19375" spans="8:9" x14ac:dyDescent="0.2">
      <c r="H19375" s="1"/>
      <c r="I19375" s="1"/>
    </row>
    <row r="19376" spans="8:9" x14ac:dyDescent="0.2">
      <c r="H19376" s="1"/>
      <c r="I19376" s="1"/>
    </row>
    <row r="19377" spans="8:9" x14ac:dyDescent="0.2">
      <c r="H19377" s="1"/>
      <c r="I19377" s="1"/>
    </row>
    <row r="19378" spans="8:9" x14ac:dyDescent="0.2">
      <c r="H19378" s="1"/>
      <c r="I19378" s="1"/>
    </row>
    <row r="19379" spans="8:9" x14ac:dyDescent="0.2">
      <c r="H19379" s="1"/>
      <c r="I19379" s="1"/>
    </row>
    <row r="19380" spans="8:9" x14ac:dyDescent="0.2">
      <c r="H19380" s="1"/>
      <c r="I19380" s="1"/>
    </row>
    <row r="19381" spans="8:9" x14ac:dyDescent="0.2">
      <c r="H19381" s="1"/>
      <c r="I19381" s="1"/>
    </row>
    <row r="19382" spans="8:9" x14ac:dyDescent="0.2">
      <c r="H19382" s="1"/>
      <c r="I19382" s="1"/>
    </row>
    <row r="19383" spans="8:9" x14ac:dyDescent="0.2">
      <c r="H19383" s="1"/>
      <c r="I19383" s="1"/>
    </row>
    <row r="19384" spans="8:9" x14ac:dyDescent="0.2">
      <c r="H19384" s="1"/>
      <c r="I19384" s="1"/>
    </row>
    <row r="19385" spans="8:9" x14ac:dyDescent="0.2">
      <c r="H19385" s="1"/>
      <c r="I19385" s="1"/>
    </row>
    <row r="19386" spans="8:9" x14ac:dyDescent="0.2">
      <c r="H19386" s="1"/>
      <c r="I19386" s="1"/>
    </row>
    <row r="19387" spans="8:9" x14ac:dyDescent="0.2">
      <c r="H19387" s="1"/>
      <c r="I19387" s="1"/>
    </row>
    <row r="19388" spans="8:9" x14ac:dyDescent="0.2">
      <c r="H19388" s="1"/>
      <c r="I19388" s="1"/>
    </row>
    <row r="19389" spans="8:9" x14ac:dyDescent="0.2">
      <c r="H19389" s="1"/>
      <c r="I19389" s="1"/>
    </row>
    <row r="19390" spans="8:9" x14ac:dyDescent="0.2">
      <c r="H19390" s="1"/>
      <c r="I19390" s="1"/>
    </row>
    <row r="19391" spans="8:9" x14ac:dyDescent="0.2">
      <c r="H19391" s="1"/>
      <c r="I19391" s="1"/>
    </row>
    <row r="19392" spans="8:9" x14ac:dyDescent="0.2">
      <c r="H19392" s="1"/>
      <c r="I19392" s="1"/>
    </row>
    <row r="19393" spans="8:9" x14ac:dyDescent="0.2">
      <c r="H19393" s="1"/>
      <c r="I19393" s="1"/>
    </row>
    <row r="19394" spans="8:9" x14ac:dyDescent="0.2">
      <c r="H19394" s="1"/>
      <c r="I19394" s="1"/>
    </row>
    <row r="19395" spans="8:9" x14ac:dyDescent="0.2">
      <c r="H19395" s="1"/>
      <c r="I19395" s="1"/>
    </row>
    <row r="19396" spans="8:9" x14ac:dyDescent="0.2">
      <c r="H19396" s="1"/>
      <c r="I19396" s="1"/>
    </row>
    <row r="19397" spans="8:9" x14ac:dyDescent="0.2">
      <c r="H19397" s="1"/>
      <c r="I19397" s="1"/>
    </row>
    <row r="19398" spans="8:9" x14ac:dyDescent="0.2">
      <c r="H19398" s="1"/>
      <c r="I19398" s="1"/>
    </row>
    <row r="19399" spans="8:9" x14ac:dyDescent="0.2">
      <c r="H19399" s="1"/>
      <c r="I19399" s="1"/>
    </row>
    <row r="19400" spans="8:9" x14ac:dyDescent="0.2">
      <c r="H19400" s="1"/>
      <c r="I19400" s="1"/>
    </row>
    <row r="19401" spans="8:9" x14ac:dyDescent="0.2">
      <c r="H19401" s="1"/>
      <c r="I19401" s="1"/>
    </row>
    <row r="19402" spans="8:9" x14ac:dyDescent="0.2">
      <c r="H19402" s="1"/>
      <c r="I19402" s="1"/>
    </row>
    <row r="19403" spans="8:9" x14ac:dyDescent="0.2">
      <c r="H19403" s="1"/>
      <c r="I19403" s="1"/>
    </row>
    <row r="19404" spans="8:9" x14ac:dyDescent="0.2">
      <c r="H19404" s="1"/>
      <c r="I19404" s="1"/>
    </row>
    <row r="19405" spans="8:9" x14ac:dyDescent="0.2">
      <c r="H19405" s="1"/>
      <c r="I19405" s="1"/>
    </row>
    <row r="19406" spans="8:9" x14ac:dyDescent="0.2">
      <c r="H19406" s="1"/>
      <c r="I19406" s="1"/>
    </row>
    <row r="19407" spans="8:9" x14ac:dyDescent="0.2">
      <c r="H19407" s="1"/>
      <c r="I19407" s="1"/>
    </row>
    <row r="19408" spans="8:9" x14ac:dyDescent="0.2">
      <c r="H19408" s="1"/>
      <c r="I19408" s="1"/>
    </row>
    <row r="19409" spans="8:9" x14ac:dyDescent="0.2">
      <c r="H19409" s="1"/>
      <c r="I19409" s="1"/>
    </row>
    <row r="19410" spans="8:9" x14ac:dyDescent="0.2">
      <c r="H19410" s="1"/>
      <c r="I19410" s="1"/>
    </row>
    <row r="19411" spans="8:9" x14ac:dyDescent="0.2">
      <c r="H19411" s="1"/>
      <c r="I19411" s="1"/>
    </row>
    <row r="19412" spans="8:9" x14ac:dyDescent="0.2">
      <c r="H19412" s="1"/>
      <c r="I19412" s="1"/>
    </row>
    <row r="19413" spans="8:9" x14ac:dyDescent="0.2">
      <c r="H19413" s="1"/>
      <c r="I19413" s="1"/>
    </row>
    <row r="19414" spans="8:9" x14ac:dyDescent="0.2">
      <c r="H19414" s="1"/>
      <c r="I19414" s="1"/>
    </row>
    <row r="19415" spans="8:9" x14ac:dyDescent="0.2">
      <c r="H19415" s="1"/>
      <c r="I19415" s="1"/>
    </row>
    <row r="19416" spans="8:9" x14ac:dyDescent="0.2">
      <c r="H19416" s="1"/>
      <c r="I19416" s="1"/>
    </row>
    <row r="19417" spans="8:9" x14ac:dyDescent="0.2">
      <c r="H19417" s="1"/>
      <c r="I19417" s="1"/>
    </row>
    <row r="19418" spans="8:9" x14ac:dyDescent="0.2">
      <c r="H19418" s="1"/>
      <c r="I19418" s="1"/>
    </row>
    <row r="19419" spans="8:9" x14ac:dyDescent="0.2">
      <c r="H19419" s="1"/>
      <c r="I19419" s="1"/>
    </row>
    <row r="19420" spans="8:9" x14ac:dyDescent="0.2">
      <c r="H19420" s="1"/>
      <c r="I19420" s="1"/>
    </row>
    <row r="19421" spans="8:9" x14ac:dyDescent="0.2">
      <c r="H19421" s="1"/>
      <c r="I19421" s="1"/>
    </row>
    <row r="19422" spans="8:9" x14ac:dyDescent="0.2">
      <c r="H19422" s="1"/>
      <c r="I19422" s="1"/>
    </row>
    <row r="19423" spans="8:9" x14ac:dyDescent="0.2">
      <c r="H19423" s="1"/>
      <c r="I19423" s="1"/>
    </row>
    <row r="19424" spans="8:9" x14ac:dyDescent="0.2">
      <c r="H19424" s="1"/>
      <c r="I19424" s="1"/>
    </row>
    <row r="19425" spans="8:9" x14ac:dyDescent="0.2">
      <c r="H19425" s="1"/>
      <c r="I19425" s="1"/>
    </row>
    <row r="19426" spans="8:9" x14ac:dyDescent="0.2">
      <c r="H19426" s="1"/>
      <c r="I19426" s="1"/>
    </row>
    <row r="19427" spans="8:9" x14ac:dyDescent="0.2">
      <c r="H19427" s="1"/>
      <c r="I19427" s="1"/>
    </row>
    <row r="19428" spans="8:9" x14ac:dyDescent="0.2">
      <c r="H19428" s="1"/>
      <c r="I19428" s="1"/>
    </row>
    <row r="19429" spans="8:9" x14ac:dyDescent="0.2">
      <c r="H19429" s="1"/>
      <c r="I19429" s="1"/>
    </row>
    <row r="19430" spans="8:9" x14ac:dyDescent="0.2">
      <c r="H19430" s="1"/>
      <c r="I19430" s="1"/>
    </row>
    <row r="19431" spans="8:9" x14ac:dyDescent="0.2">
      <c r="H19431" s="1"/>
      <c r="I19431" s="1"/>
    </row>
    <row r="19432" spans="8:9" x14ac:dyDescent="0.2">
      <c r="H19432" s="1"/>
      <c r="I19432" s="1"/>
    </row>
    <row r="19433" spans="8:9" x14ac:dyDescent="0.2">
      <c r="H19433" s="1"/>
      <c r="I19433" s="1"/>
    </row>
    <row r="19434" spans="8:9" x14ac:dyDescent="0.2">
      <c r="H19434" s="1"/>
      <c r="I19434" s="1"/>
    </row>
    <row r="19435" spans="8:9" x14ac:dyDescent="0.2">
      <c r="H19435" s="1"/>
      <c r="I19435" s="1"/>
    </row>
    <row r="19436" spans="8:9" x14ac:dyDescent="0.2">
      <c r="H19436" s="1"/>
      <c r="I19436" s="1"/>
    </row>
    <row r="19437" spans="8:9" x14ac:dyDescent="0.2">
      <c r="H19437" s="1"/>
      <c r="I19437" s="1"/>
    </row>
    <row r="19438" spans="8:9" x14ac:dyDescent="0.2">
      <c r="H19438" s="1"/>
      <c r="I19438" s="1"/>
    </row>
    <row r="19439" spans="8:9" x14ac:dyDescent="0.2">
      <c r="H19439" s="1"/>
      <c r="I19439" s="1"/>
    </row>
    <row r="19440" spans="8:9" x14ac:dyDescent="0.2">
      <c r="H19440" s="1"/>
      <c r="I19440" s="1"/>
    </row>
    <row r="19441" spans="8:9" x14ac:dyDescent="0.2">
      <c r="H19441" s="1"/>
      <c r="I19441" s="1"/>
    </row>
    <row r="19442" spans="8:9" x14ac:dyDescent="0.2">
      <c r="H19442" s="1"/>
      <c r="I19442" s="1"/>
    </row>
    <row r="19443" spans="8:9" x14ac:dyDescent="0.2">
      <c r="H19443" s="1"/>
      <c r="I19443" s="1"/>
    </row>
    <row r="19444" spans="8:9" x14ac:dyDescent="0.2">
      <c r="H19444" s="1"/>
      <c r="I19444" s="1"/>
    </row>
    <row r="19445" spans="8:9" x14ac:dyDescent="0.2">
      <c r="H19445" s="1"/>
      <c r="I19445" s="1"/>
    </row>
    <row r="19446" spans="8:9" x14ac:dyDescent="0.2">
      <c r="H19446" s="1"/>
      <c r="I19446" s="1"/>
    </row>
    <row r="19447" spans="8:9" x14ac:dyDescent="0.2">
      <c r="H19447" s="1"/>
      <c r="I19447" s="1"/>
    </row>
    <row r="19448" spans="8:9" x14ac:dyDescent="0.2">
      <c r="H19448" s="1"/>
      <c r="I19448" s="1"/>
    </row>
    <row r="19449" spans="8:9" x14ac:dyDescent="0.2">
      <c r="H19449" s="1"/>
      <c r="I19449" s="1"/>
    </row>
    <row r="19450" spans="8:9" x14ac:dyDescent="0.2">
      <c r="H19450" s="1"/>
      <c r="I19450" s="1"/>
    </row>
    <row r="19451" spans="8:9" x14ac:dyDescent="0.2">
      <c r="H19451" s="1"/>
      <c r="I19451" s="1"/>
    </row>
    <row r="19452" spans="8:9" x14ac:dyDescent="0.2">
      <c r="H19452" s="1"/>
      <c r="I19452" s="1"/>
    </row>
    <row r="19453" spans="8:9" x14ac:dyDescent="0.2">
      <c r="H19453" s="1"/>
      <c r="I19453" s="1"/>
    </row>
    <row r="19454" spans="8:9" x14ac:dyDescent="0.2">
      <c r="H19454" s="1"/>
      <c r="I19454" s="1"/>
    </row>
    <row r="19455" spans="8:9" x14ac:dyDescent="0.2">
      <c r="H19455" s="1"/>
      <c r="I19455" s="1"/>
    </row>
    <row r="19456" spans="8:9" x14ac:dyDescent="0.2">
      <c r="H19456" s="1"/>
      <c r="I19456" s="1"/>
    </row>
    <row r="19457" spans="8:9" x14ac:dyDescent="0.2">
      <c r="H19457" s="1"/>
      <c r="I19457" s="1"/>
    </row>
    <row r="19458" spans="8:9" x14ac:dyDescent="0.2">
      <c r="H19458" s="1"/>
      <c r="I19458" s="1"/>
    </row>
    <row r="19459" spans="8:9" x14ac:dyDescent="0.2">
      <c r="H19459" s="1"/>
      <c r="I19459" s="1"/>
    </row>
    <row r="19460" spans="8:9" x14ac:dyDescent="0.2">
      <c r="H19460" s="1"/>
      <c r="I19460" s="1"/>
    </row>
    <row r="19461" spans="8:9" x14ac:dyDescent="0.2">
      <c r="H19461" s="1"/>
      <c r="I19461" s="1"/>
    </row>
    <row r="19462" spans="8:9" x14ac:dyDescent="0.2">
      <c r="H19462" s="1"/>
      <c r="I19462" s="1"/>
    </row>
    <row r="19463" spans="8:9" x14ac:dyDescent="0.2">
      <c r="H19463" s="1"/>
      <c r="I19463" s="1"/>
    </row>
    <row r="19464" spans="8:9" x14ac:dyDescent="0.2">
      <c r="H19464" s="1"/>
      <c r="I19464" s="1"/>
    </row>
    <row r="19465" spans="8:9" x14ac:dyDescent="0.2">
      <c r="H19465" s="1"/>
      <c r="I19465" s="1"/>
    </row>
    <row r="19466" spans="8:9" x14ac:dyDescent="0.2">
      <c r="H19466" s="1"/>
      <c r="I19466" s="1"/>
    </row>
    <row r="19467" spans="8:9" x14ac:dyDescent="0.2">
      <c r="H19467" s="1"/>
      <c r="I19467" s="1"/>
    </row>
    <row r="19468" spans="8:9" x14ac:dyDescent="0.2">
      <c r="H19468" s="1"/>
      <c r="I19468" s="1"/>
    </row>
    <row r="19469" spans="8:9" x14ac:dyDescent="0.2">
      <c r="H19469" s="1"/>
      <c r="I19469" s="1"/>
    </row>
    <row r="19470" spans="8:9" x14ac:dyDescent="0.2">
      <c r="H19470" s="1"/>
      <c r="I19470" s="1"/>
    </row>
    <row r="19471" spans="8:9" x14ac:dyDescent="0.2">
      <c r="H19471" s="1"/>
      <c r="I19471" s="1"/>
    </row>
    <row r="19472" spans="8:9" x14ac:dyDescent="0.2">
      <c r="H19472" s="1"/>
      <c r="I19472" s="1"/>
    </row>
    <row r="19473" spans="8:9" x14ac:dyDescent="0.2">
      <c r="H19473" s="1"/>
      <c r="I19473" s="1"/>
    </row>
    <row r="19474" spans="8:9" x14ac:dyDescent="0.2">
      <c r="H19474" s="1"/>
      <c r="I19474" s="1"/>
    </row>
    <row r="19475" spans="8:9" x14ac:dyDescent="0.2">
      <c r="H19475" s="1"/>
      <c r="I19475" s="1"/>
    </row>
    <row r="19476" spans="8:9" x14ac:dyDescent="0.2">
      <c r="H19476" s="1"/>
      <c r="I19476" s="1"/>
    </row>
    <row r="19477" spans="8:9" x14ac:dyDescent="0.2">
      <c r="H19477" s="1"/>
      <c r="I19477" s="1"/>
    </row>
    <row r="19478" spans="8:9" x14ac:dyDescent="0.2">
      <c r="H19478" s="1"/>
      <c r="I19478" s="1"/>
    </row>
    <row r="19479" spans="8:9" x14ac:dyDescent="0.2">
      <c r="H19479" s="1"/>
      <c r="I19479" s="1"/>
    </row>
    <row r="19480" spans="8:9" x14ac:dyDescent="0.2">
      <c r="H19480" s="1"/>
      <c r="I19480" s="1"/>
    </row>
    <row r="19481" spans="8:9" x14ac:dyDescent="0.2">
      <c r="H19481" s="1"/>
      <c r="I19481" s="1"/>
    </row>
    <row r="19482" spans="8:9" x14ac:dyDescent="0.2">
      <c r="H19482" s="1"/>
      <c r="I19482" s="1"/>
    </row>
    <row r="19483" spans="8:9" x14ac:dyDescent="0.2">
      <c r="H19483" s="1"/>
      <c r="I19483" s="1"/>
    </row>
    <row r="19484" spans="8:9" x14ac:dyDescent="0.2">
      <c r="H19484" s="1"/>
      <c r="I19484" s="1"/>
    </row>
    <row r="19485" spans="8:9" x14ac:dyDescent="0.2">
      <c r="H19485" s="1"/>
      <c r="I19485" s="1"/>
    </row>
    <row r="19486" spans="8:9" x14ac:dyDescent="0.2">
      <c r="H19486" s="1"/>
      <c r="I19486" s="1"/>
    </row>
    <row r="19487" spans="8:9" x14ac:dyDescent="0.2">
      <c r="H19487" s="1"/>
      <c r="I19487" s="1"/>
    </row>
    <row r="19488" spans="8:9" x14ac:dyDescent="0.2">
      <c r="H19488" s="1"/>
      <c r="I19488" s="1"/>
    </row>
    <row r="19489" spans="8:9" x14ac:dyDescent="0.2">
      <c r="H19489" s="1"/>
      <c r="I19489" s="1"/>
    </row>
    <row r="19490" spans="8:9" x14ac:dyDescent="0.2">
      <c r="H19490" s="1"/>
      <c r="I19490" s="1"/>
    </row>
    <row r="19491" spans="8:9" x14ac:dyDescent="0.2">
      <c r="H19491" s="1"/>
      <c r="I19491" s="1"/>
    </row>
    <row r="19492" spans="8:9" x14ac:dyDescent="0.2">
      <c r="H19492" s="1"/>
      <c r="I19492" s="1"/>
    </row>
    <row r="19493" spans="8:9" x14ac:dyDescent="0.2">
      <c r="H19493" s="1"/>
      <c r="I19493" s="1"/>
    </row>
    <row r="19494" spans="8:9" x14ac:dyDescent="0.2">
      <c r="H19494" s="1"/>
      <c r="I19494" s="1"/>
    </row>
    <row r="19495" spans="8:9" x14ac:dyDescent="0.2">
      <c r="H19495" s="1"/>
      <c r="I19495" s="1"/>
    </row>
    <row r="19496" spans="8:9" x14ac:dyDescent="0.2">
      <c r="H19496" s="1"/>
      <c r="I19496" s="1"/>
    </row>
    <row r="19497" spans="8:9" x14ac:dyDescent="0.2">
      <c r="H19497" s="1"/>
      <c r="I19497" s="1"/>
    </row>
    <row r="19498" spans="8:9" x14ac:dyDescent="0.2">
      <c r="H19498" s="1"/>
      <c r="I19498" s="1"/>
    </row>
    <row r="19499" spans="8:9" x14ac:dyDescent="0.2">
      <c r="H19499" s="1"/>
      <c r="I19499" s="1"/>
    </row>
    <row r="19500" spans="8:9" x14ac:dyDescent="0.2">
      <c r="H19500" s="1"/>
      <c r="I19500" s="1"/>
    </row>
    <row r="19501" spans="8:9" x14ac:dyDescent="0.2">
      <c r="H19501" s="1"/>
      <c r="I19501" s="1"/>
    </row>
    <row r="19502" spans="8:9" x14ac:dyDescent="0.2">
      <c r="H19502" s="1"/>
      <c r="I19502" s="1"/>
    </row>
    <row r="19503" spans="8:9" x14ac:dyDescent="0.2">
      <c r="H19503" s="1"/>
      <c r="I19503" s="1"/>
    </row>
    <row r="19504" spans="8:9" x14ac:dyDescent="0.2">
      <c r="H19504" s="1"/>
      <c r="I19504" s="1"/>
    </row>
    <row r="19505" spans="8:9" x14ac:dyDescent="0.2">
      <c r="H19505" s="1"/>
      <c r="I19505" s="1"/>
    </row>
    <row r="19506" spans="8:9" x14ac:dyDescent="0.2">
      <c r="H19506" s="1"/>
      <c r="I19506" s="1"/>
    </row>
    <row r="19507" spans="8:9" x14ac:dyDescent="0.2">
      <c r="H19507" s="1"/>
      <c r="I19507" s="1"/>
    </row>
    <row r="19508" spans="8:9" x14ac:dyDescent="0.2">
      <c r="H19508" s="1"/>
      <c r="I19508" s="1"/>
    </row>
    <row r="19509" spans="8:9" x14ac:dyDescent="0.2">
      <c r="H19509" s="1"/>
      <c r="I19509" s="1"/>
    </row>
    <row r="19510" spans="8:9" x14ac:dyDescent="0.2">
      <c r="H19510" s="1"/>
      <c r="I19510" s="1"/>
    </row>
    <row r="19511" spans="8:9" x14ac:dyDescent="0.2">
      <c r="H19511" s="1"/>
      <c r="I19511" s="1"/>
    </row>
    <row r="19512" spans="8:9" x14ac:dyDescent="0.2">
      <c r="H19512" s="1"/>
      <c r="I19512" s="1"/>
    </row>
    <row r="19513" spans="8:9" x14ac:dyDescent="0.2">
      <c r="H19513" s="1"/>
      <c r="I19513" s="1"/>
    </row>
    <row r="19514" spans="8:9" x14ac:dyDescent="0.2">
      <c r="H19514" s="1"/>
      <c r="I19514" s="1"/>
    </row>
    <row r="19515" spans="8:9" x14ac:dyDescent="0.2">
      <c r="H19515" s="1"/>
      <c r="I19515" s="1"/>
    </row>
    <row r="19516" spans="8:9" x14ac:dyDescent="0.2">
      <c r="H19516" s="1"/>
      <c r="I19516" s="1"/>
    </row>
    <row r="19517" spans="8:9" x14ac:dyDescent="0.2">
      <c r="H19517" s="1"/>
      <c r="I19517" s="1"/>
    </row>
    <row r="19518" spans="8:9" x14ac:dyDescent="0.2">
      <c r="H19518" s="1"/>
      <c r="I19518" s="1"/>
    </row>
    <row r="19519" spans="8:9" x14ac:dyDescent="0.2">
      <c r="H19519" s="1"/>
      <c r="I19519" s="1"/>
    </row>
    <row r="19520" spans="8:9" x14ac:dyDescent="0.2">
      <c r="H19520" s="1"/>
      <c r="I19520" s="1"/>
    </row>
    <row r="19521" spans="8:9" x14ac:dyDescent="0.2">
      <c r="H19521" s="1"/>
      <c r="I19521" s="1"/>
    </row>
    <row r="19522" spans="8:9" x14ac:dyDescent="0.2">
      <c r="H19522" s="1"/>
      <c r="I19522" s="1"/>
    </row>
    <row r="19523" spans="8:9" x14ac:dyDescent="0.2">
      <c r="H19523" s="1"/>
      <c r="I19523" s="1"/>
    </row>
    <row r="19524" spans="8:9" x14ac:dyDescent="0.2">
      <c r="H19524" s="1"/>
      <c r="I19524" s="1"/>
    </row>
    <row r="19525" spans="8:9" x14ac:dyDescent="0.2">
      <c r="H19525" s="1"/>
      <c r="I19525" s="1"/>
    </row>
    <row r="19526" spans="8:9" x14ac:dyDescent="0.2">
      <c r="H19526" s="1"/>
      <c r="I19526" s="1"/>
    </row>
    <row r="19527" spans="8:9" x14ac:dyDescent="0.2">
      <c r="H19527" s="1"/>
      <c r="I19527" s="1"/>
    </row>
    <row r="19528" spans="8:9" x14ac:dyDescent="0.2">
      <c r="H19528" s="1"/>
      <c r="I19528" s="1"/>
    </row>
    <row r="19529" spans="8:9" x14ac:dyDescent="0.2">
      <c r="H19529" s="1"/>
      <c r="I19529" s="1"/>
    </row>
    <row r="19530" spans="8:9" x14ac:dyDescent="0.2">
      <c r="H19530" s="1"/>
      <c r="I19530" s="1"/>
    </row>
    <row r="19531" spans="8:9" x14ac:dyDescent="0.2">
      <c r="H19531" s="1"/>
      <c r="I19531" s="1"/>
    </row>
    <row r="19532" spans="8:9" x14ac:dyDescent="0.2">
      <c r="H19532" s="1"/>
      <c r="I19532" s="1"/>
    </row>
    <row r="19533" spans="8:9" x14ac:dyDescent="0.2">
      <c r="H19533" s="1"/>
      <c r="I19533" s="1"/>
    </row>
    <row r="19534" spans="8:9" x14ac:dyDescent="0.2">
      <c r="H19534" s="1"/>
      <c r="I19534" s="1"/>
    </row>
    <row r="19535" spans="8:9" x14ac:dyDescent="0.2">
      <c r="H19535" s="1"/>
      <c r="I19535" s="1"/>
    </row>
    <row r="19536" spans="8:9" x14ac:dyDescent="0.2">
      <c r="H19536" s="1"/>
      <c r="I19536" s="1"/>
    </row>
    <row r="19537" spans="8:9" x14ac:dyDescent="0.2">
      <c r="H19537" s="1"/>
      <c r="I19537" s="1"/>
    </row>
    <row r="19538" spans="8:9" x14ac:dyDescent="0.2">
      <c r="H19538" s="1"/>
      <c r="I19538" s="1"/>
    </row>
    <row r="19539" spans="8:9" x14ac:dyDescent="0.2">
      <c r="H19539" s="1"/>
      <c r="I19539" s="1"/>
    </row>
    <row r="19540" spans="8:9" x14ac:dyDescent="0.2">
      <c r="H19540" s="1"/>
      <c r="I19540" s="1"/>
    </row>
    <row r="19541" spans="8:9" x14ac:dyDescent="0.2">
      <c r="H19541" s="1"/>
      <c r="I19541" s="1"/>
    </row>
    <row r="19542" spans="8:9" x14ac:dyDescent="0.2">
      <c r="H19542" s="1"/>
      <c r="I19542" s="1"/>
    </row>
    <row r="19543" spans="8:9" x14ac:dyDescent="0.2">
      <c r="H19543" s="1"/>
      <c r="I19543" s="1"/>
    </row>
    <row r="19544" spans="8:9" x14ac:dyDescent="0.2">
      <c r="H19544" s="1"/>
      <c r="I19544" s="1"/>
    </row>
    <row r="19545" spans="8:9" x14ac:dyDescent="0.2">
      <c r="H19545" s="1"/>
      <c r="I19545" s="1"/>
    </row>
    <row r="19546" spans="8:9" x14ac:dyDescent="0.2">
      <c r="H19546" s="1"/>
      <c r="I19546" s="1"/>
    </row>
    <row r="19547" spans="8:9" x14ac:dyDescent="0.2">
      <c r="H19547" s="1"/>
      <c r="I19547" s="1"/>
    </row>
    <row r="19548" spans="8:9" x14ac:dyDescent="0.2">
      <c r="H19548" s="1"/>
      <c r="I19548" s="1"/>
    </row>
    <row r="19549" spans="8:9" x14ac:dyDescent="0.2">
      <c r="H19549" s="1"/>
      <c r="I19549" s="1"/>
    </row>
    <row r="19550" spans="8:9" x14ac:dyDescent="0.2">
      <c r="H19550" s="1"/>
      <c r="I19550" s="1"/>
    </row>
    <row r="19551" spans="8:9" x14ac:dyDescent="0.2">
      <c r="H19551" s="1"/>
      <c r="I19551" s="1"/>
    </row>
    <row r="19552" spans="8:9" x14ac:dyDescent="0.2">
      <c r="H19552" s="1"/>
      <c r="I19552" s="1"/>
    </row>
    <row r="19553" spans="8:9" x14ac:dyDescent="0.2">
      <c r="H19553" s="1"/>
      <c r="I19553" s="1"/>
    </row>
    <row r="19554" spans="8:9" x14ac:dyDescent="0.2">
      <c r="H19554" s="1"/>
      <c r="I19554" s="1"/>
    </row>
    <row r="19555" spans="8:9" x14ac:dyDescent="0.2">
      <c r="H19555" s="1"/>
      <c r="I19555" s="1"/>
    </row>
    <row r="19556" spans="8:9" x14ac:dyDescent="0.2">
      <c r="H19556" s="1"/>
      <c r="I19556" s="1"/>
    </row>
    <row r="19557" spans="8:9" x14ac:dyDescent="0.2">
      <c r="H19557" s="1"/>
      <c r="I19557" s="1"/>
    </row>
    <row r="19558" spans="8:9" x14ac:dyDescent="0.2">
      <c r="H19558" s="1"/>
      <c r="I19558" s="1"/>
    </row>
    <row r="19559" spans="8:9" x14ac:dyDescent="0.2">
      <c r="H19559" s="1"/>
      <c r="I19559" s="1"/>
    </row>
    <row r="19560" spans="8:9" x14ac:dyDescent="0.2">
      <c r="H19560" s="1"/>
      <c r="I19560" s="1"/>
    </row>
    <row r="19561" spans="8:9" x14ac:dyDescent="0.2">
      <c r="H19561" s="1"/>
      <c r="I19561" s="1"/>
    </row>
    <row r="19562" spans="8:9" x14ac:dyDescent="0.2">
      <c r="H19562" s="1"/>
      <c r="I19562" s="1"/>
    </row>
    <row r="19563" spans="8:9" x14ac:dyDescent="0.2">
      <c r="H19563" s="1"/>
      <c r="I19563" s="1"/>
    </row>
    <row r="19564" spans="8:9" x14ac:dyDescent="0.2">
      <c r="H19564" s="1"/>
      <c r="I19564" s="1"/>
    </row>
    <row r="19565" spans="8:9" x14ac:dyDescent="0.2">
      <c r="H19565" s="1"/>
      <c r="I19565" s="1"/>
    </row>
    <row r="19566" spans="8:9" x14ac:dyDescent="0.2">
      <c r="H19566" s="1"/>
      <c r="I19566" s="1"/>
    </row>
    <row r="19567" spans="8:9" x14ac:dyDescent="0.2">
      <c r="H19567" s="1"/>
      <c r="I19567" s="1"/>
    </row>
    <row r="19568" spans="8:9" x14ac:dyDescent="0.2">
      <c r="H19568" s="1"/>
      <c r="I19568" s="1"/>
    </row>
    <row r="19569" spans="8:9" x14ac:dyDescent="0.2">
      <c r="H19569" s="1"/>
      <c r="I19569" s="1"/>
    </row>
    <row r="19570" spans="8:9" x14ac:dyDescent="0.2">
      <c r="H19570" s="1"/>
      <c r="I19570" s="1"/>
    </row>
    <row r="19571" spans="8:9" x14ac:dyDescent="0.2">
      <c r="H19571" s="1"/>
      <c r="I19571" s="1"/>
    </row>
    <row r="19572" spans="8:9" x14ac:dyDescent="0.2">
      <c r="H19572" s="1"/>
      <c r="I19572" s="1"/>
    </row>
    <row r="19573" spans="8:9" x14ac:dyDescent="0.2">
      <c r="H19573" s="1"/>
      <c r="I19573" s="1"/>
    </row>
    <row r="19574" spans="8:9" x14ac:dyDescent="0.2">
      <c r="H19574" s="1"/>
      <c r="I19574" s="1"/>
    </row>
    <row r="19575" spans="8:9" x14ac:dyDescent="0.2">
      <c r="H19575" s="1"/>
      <c r="I19575" s="1"/>
    </row>
    <row r="19576" spans="8:9" x14ac:dyDescent="0.2">
      <c r="H19576" s="1"/>
      <c r="I19576" s="1"/>
    </row>
    <row r="19577" spans="8:9" x14ac:dyDescent="0.2">
      <c r="H19577" s="1"/>
      <c r="I19577" s="1"/>
    </row>
    <row r="19578" spans="8:9" x14ac:dyDescent="0.2">
      <c r="H19578" s="1"/>
      <c r="I19578" s="1"/>
    </row>
    <row r="19579" spans="8:9" x14ac:dyDescent="0.2">
      <c r="H19579" s="1"/>
      <c r="I19579" s="1"/>
    </row>
    <row r="19580" spans="8:9" x14ac:dyDescent="0.2">
      <c r="H19580" s="1"/>
      <c r="I19580" s="1"/>
    </row>
    <row r="19581" spans="8:9" x14ac:dyDescent="0.2">
      <c r="H19581" s="1"/>
      <c r="I19581" s="1"/>
    </row>
    <row r="19582" spans="8:9" x14ac:dyDescent="0.2">
      <c r="H19582" s="1"/>
      <c r="I19582" s="1"/>
    </row>
    <row r="19583" spans="8:9" x14ac:dyDescent="0.2">
      <c r="H19583" s="1"/>
      <c r="I19583" s="1"/>
    </row>
    <row r="19584" spans="8:9" x14ac:dyDescent="0.2">
      <c r="H19584" s="1"/>
      <c r="I19584" s="1"/>
    </row>
    <row r="19585" spans="8:9" x14ac:dyDescent="0.2">
      <c r="H19585" s="1"/>
      <c r="I19585" s="1"/>
    </row>
    <row r="19586" spans="8:9" x14ac:dyDescent="0.2">
      <c r="H19586" s="1"/>
      <c r="I19586" s="1"/>
    </row>
    <row r="19587" spans="8:9" x14ac:dyDescent="0.2">
      <c r="H19587" s="1"/>
      <c r="I19587" s="1"/>
    </row>
    <row r="19588" spans="8:9" x14ac:dyDescent="0.2">
      <c r="H19588" s="1"/>
      <c r="I19588" s="1"/>
    </row>
    <row r="19589" spans="8:9" x14ac:dyDescent="0.2">
      <c r="H19589" s="1"/>
      <c r="I19589" s="1"/>
    </row>
    <row r="19590" spans="8:9" x14ac:dyDescent="0.2">
      <c r="H19590" s="1"/>
      <c r="I19590" s="1"/>
    </row>
    <row r="19591" spans="8:9" x14ac:dyDescent="0.2">
      <c r="H19591" s="1"/>
      <c r="I19591" s="1"/>
    </row>
    <row r="19592" spans="8:9" x14ac:dyDescent="0.2">
      <c r="H19592" s="1"/>
      <c r="I19592" s="1"/>
    </row>
    <row r="19593" spans="8:9" x14ac:dyDescent="0.2">
      <c r="H19593" s="1"/>
      <c r="I19593" s="1"/>
    </row>
    <row r="19594" spans="8:9" x14ac:dyDescent="0.2">
      <c r="H19594" s="1"/>
      <c r="I19594" s="1"/>
    </row>
    <row r="19595" spans="8:9" x14ac:dyDescent="0.2">
      <c r="H19595" s="1"/>
      <c r="I19595" s="1"/>
    </row>
    <row r="19596" spans="8:9" x14ac:dyDescent="0.2">
      <c r="H19596" s="1"/>
      <c r="I19596" s="1"/>
    </row>
    <row r="19597" spans="8:9" x14ac:dyDescent="0.2">
      <c r="H19597" s="1"/>
      <c r="I19597" s="1"/>
    </row>
    <row r="19598" spans="8:9" x14ac:dyDescent="0.2">
      <c r="H19598" s="1"/>
      <c r="I19598" s="1"/>
    </row>
    <row r="19599" spans="8:9" x14ac:dyDescent="0.2">
      <c r="H19599" s="1"/>
      <c r="I19599" s="1"/>
    </row>
    <row r="19600" spans="8:9" x14ac:dyDescent="0.2">
      <c r="H19600" s="1"/>
      <c r="I19600" s="1"/>
    </row>
    <row r="19601" spans="8:9" x14ac:dyDescent="0.2">
      <c r="H19601" s="1"/>
      <c r="I19601" s="1"/>
    </row>
    <row r="19602" spans="8:9" x14ac:dyDescent="0.2">
      <c r="H19602" s="1"/>
      <c r="I19602" s="1"/>
    </row>
    <row r="19603" spans="8:9" x14ac:dyDescent="0.2">
      <c r="H19603" s="1"/>
      <c r="I19603" s="1"/>
    </row>
    <row r="19604" spans="8:9" x14ac:dyDescent="0.2">
      <c r="H19604" s="1"/>
      <c r="I19604" s="1"/>
    </row>
    <row r="19605" spans="8:9" x14ac:dyDescent="0.2">
      <c r="H19605" s="1"/>
      <c r="I19605" s="1"/>
    </row>
    <row r="19606" spans="8:9" x14ac:dyDescent="0.2">
      <c r="H19606" s="1"/>
      <c r="I19606" s="1"/>
    </row>
    <row r="19607" spans="8:9" x14ac:dyDescent="0.2">
      <c r="H19607" s="1"/>
      <c r="I19607" s="1"/>
    </row>
    <row r="19608" spans="8:9" x14ac:dyDescent="0.2">
      <c r="H19608" s="1"/>
      <c r="I19608" s="1"/>
    </row>
    <row r="19609" spans="8:9" x14ac:dyDescent="0.2">
      <c r="H19609" s="1"/>
      <c r="I19609" s="1"/>
    </row>
    <row r="19610" spans="8:9" x14ac:dyDescent="0.2">
      <c r="H19610" s="1"/>
      <c r="I19610" s="1"/>
    </row>
    <row r="19611" spans="8:9" x14ac:dyDescent="0.2">
      <c r="H19611" s="1"/>
      <c r="I19611" s="1"/>
    </row>
    <row r="19612" spans="8:9" x14ac:dyDescent="0.2">
      <c r="H19612" s="1"/>
      <c r="I19612" s="1"/>
    </row>
    <row r="19613" spans="8:9" x14ac:dyDescent="0.2">
      <c r="H19613" s="1"/>
      <c r="I19613" s="1"/>
    </row>
    <row r="19614" spans="8:9" x14ac:dyDescent="0.2">
      <c r="H19614" s="1"/>
      <c r="I19614" s="1"/>
    </row>
    <row r="19615" spans="8:9" x14ac:dyDescent="0.2">
      <c r="H19615" s="1"/>
      <c r="I19615" s="1"/>
    </row>
    <row r="19616" spans="8:9" x14ac:dyDescent="0.2">
      <c r="H19616" s="1"/>
      <c r="I19616" s="1"/>
    </row>
    <row r="19617" spans="8:9" x14ac:dyDescent="0.2">
      <c r="H19617" s="1"/>
      <c r="I19617" s="1"/>
    </row>
    <row r="19618" spans="8:9" x14ac:dyDescent="0.2">
      <c r="H19618" s="1"/>
      <c r="I19618" s="1"/>
    </row>
    <row r="19619" spans="8:9" x14ac:dyDescent="0.2">
      <c r="H19619" s="1"/>
      <c r="I19619" s="1"/>
    </row>
    <row r="19620" spans="8:9" x14ac:dyDescent="0.2">
      <c r="H19620" s="1"/>
      <c r="I19620" s="1"/>
    </row>
    <row r="19621" spans="8:9" x14ac:dyDescent="0.2">
      <c r="H19621" s="1"/>
      <c r="I19621" s="1"/>
    </row>
    <row r="19622" spans="8:9" x14ac:dyDescent="0.2">
      <c r="H19622" s="1"/>
      <c r="I19622" s="1"/>
    </row>
    <row r="19623" spans="8:9" x14ac:dyDescent="0.2">
      <c r="H19623" s="1"/>
      <c r="I19623" s="1"/>
    </row>
    <row r="19624" spans="8:9" x14ac:dyDescent="0.2">
      <c r="H19624" s="1"/>
      <c r="I19624" s="1"/>
    </row>
    <row r="19625" spans="8:9" x14ac:dyDescent="0.2">
      <c r="H19625" s="1"/>
      <c r="I19625" s="1"/>
    </row>
    <row r="19626" spans="8:9" x14ac:dyDescent="0.2">
      <c r="H19626" s="1"/>
      <c r="I19626" s="1"/>
    </row>
    <row r="19627" spans="8:9" x14ac:dyDescent="0.2">
      <c r="H19627" s="1"/>
      <c r="I19627" s="1"/>
    </row>
    <row r="19628" spans="8:9" x14ac:dyDescent="0.2">
      <c r="H19628" s="1"/>
      <c r="I19628" s="1"/>
    </row>
    <row r="19629" spans="8:9" x14ac:dyDescent="0.2">
      <c r="H19629" s="1"/>
      <c r="I19629" s="1"/>
    </row>
    <row r="19630" spans="8:9" x14ac:dyDescent="0.2">
      <c r="H19630" s="1"/>
      <c r="I19630" s="1"/>
    </row>
    <row r="19631" spans="8:9" x14ac:dyDescent="0.2">
      <c r="H19631" s="1"/>
      <c r="I19631" s="1"/>
    </row>
    <row r="19632" spans="8:9" x14ac:dyDescent="0.2">
      <c r="H19632" s="1"/>
      <c r="I19632" s="1"/>
    </row>
    <row r="19633" spans="8:9" x14ac:dyDescent="0.2">
      <c r="H19633" s="1"/>
      <c r="I19633" s="1"/>
    </row>
    <row r="19634" spans="8:9" x14ac:dyDescent="0.2">
      <c r="H19634" s="1"/>
      <c r="I19634" s="1"/>
    </row>
    <row r="19635" spans="8:9" x14ac:dyDescent="0.2">
      <c r="H19635" s="1"/>
      <c r="I19635" s="1"/>
    </row>
    <row r="19636" spans="8:9" x14ac:dyDescent="0.2">
      <c r="H19636" s="1"/>
      <c r="I19636" s="1"/>
    </row>
    <row r="19637" spans="8:9" x14ac:dyDescent="0.2">
      <c r="H19637" s="1"/>
      <c r="I19637" s="1"/>
    </row>
    <row r="19638" spans="8:9" x14ac:dyDescent="0.2">
      <c r="H19638" s="1"/>
      <c r="I19638" s="1"/>
    </row>
    <row r="19639" spans="8:9" x14ac:dyDescent="0.2">
      <c r="H19639" s="1"/>
      <c r="I19639" s="1"/>
    </row>
    <row r="19640" spans="8:9" x14ac:dyDescent="0.2">
      <c r="H19640" s="1"/>
      <c r="I19640" s="1"/>
    </row>
    <row r="19641" spans="8:9" x14ac:dyDescent="0.2">
      <c r="H19641" s="1"/>
      <c r="I19641" s="1"/>
    </row>
    <row r="19642" spans="8:9" x14ac:dyDescent="0.2">
      <c r="H19642" s="1"/>
      <c r="I19642" s="1"/>
    </row>
    <row r="19643" spans="8:9" x14ac:dyDescent="0.2">
      <c r="H19643" s="1"/>
      <c r="I19643" s="1"/>
    </row>
    <row r="19644" spans="8:9" x14ac:dyDescent="0.2">
      <c r="H19644" s="1"/>
      <c r="I19644" s="1"/>
    </row>
    <row r="19645" spans="8:9" x14ac:dyDescent="0.2">
      <c r="H19645" s="1"/>
      <c r="I19645" s="1"/>
    </row>
    <row r="19646" spans="8:9" x14ac:dyDescent="0.2">
      <c r="H19646" s="1"/>
      <c r="I19646" s="1"/>
    </row>
    <row r="19647" spans="8:9" x14ac:dyDescent="0.2">
      <c r="H19647" s="1"/>
      <c r="I19647" s="1"/>
    </row>
    <row r="19648" spans="8:9" x14ac:dyDescent="0.2">
      <c r="H19648" s="1"/>
      <c r="I19648" s="1"/>
    </row>
    <row r="19649" spans="8:9" x14ac:dyDescent="0.2">
      <c r="H19649" s="1"/>
      <c r="I19649" s="1"/>
    </row>
    <row r="19650" spans="8:9" x14ac:dyDescent="0.2">
      <c r="H19650" s="1"/>
      <c r="I19650" s="1"/>
    </row>
    <row r="19651" spans="8:9" x14ac:dyDescent="0.2">
      <c r="H19651" s="1"/>
      <c r="I19651" s="1"/>
    </row>
    <row r="19652" spans="8:9" x14ac:dyDescent="0.2">
      <c r="H19652" s="1"/>
      <c r="I19652" s="1"/>
    </row>
    <row r="19653" spans="8:9" x14ac:dyDescent="0.2">
      <c r="H19653" s="1"/>
      <c r="I19653" s="1"/>
    </row>
    <row r="19654" spans="8:9" x14ac:dyDescent="0.2">
      <c r="H19654" s="1"/>
      <c r="I19654" s="1"/>
    </row>
    <row r="19655" spans="8:9" x14ac:dyDescent="0.2">
      <c r="H19655" s="1"/>
      <c r="I19655" s="1"/>
    </row>
    <row r="19656" spans="8:9" x14ac:dyDescent="0.2">
      <c r="H19656" s="1"/>
      <c r="I19656" s="1"/>
    </row>
    <row r="19657" spans="8:9" x14ac:dyDescent="0.2">
      <c r="H19657" s="1"/>
      <c r="I19657" s="1"/>
    </row>
    <row r="19658" spans="8:9" x14ac:dyDescent="0.2">
      <c r="H19658" s="1"/>
      <c r="I19658" s="1"/>
    </row>
    <row r="19659" spans="8:9" x14ac:dyDescent="0.2">
      <c r="H19659" s="1"/>
      <c r="I19659" s="1"/>
    </row>
    <row r="19660" spans="8:9" x14ac:dyDescent="0.2">
      <c r="H19660" s="1"/>
      <c r="I19660" s="1"/>
    </row>
    <row r="19661" spans="8:9" x14ac:dyDescent="0.2">
      <c r="H19661" s="1"/>
      <c r="I19661" s="1"/>
    </row>
    <row r="19662" spans="8:9" x14ac:dyDescent="0.2">
      <c r="H19662" s="1"/>
      <c r="I19662" s="1"/>
    </row>
    <row r="19663" spans="8:9" x14ac:dyDescent="0.2">
      <c r="H19663" s="1"/>
      <c r="I19663" s="1"/>
    </row>
    <row r="19664" spans="8:9" x14ac:dyDescent="0.2">
      <c r="H19664" s="1"/>
      <c r="I19664" s="1"/>
    </row>
    <row r="19665" spans="8:9" x14ac:dyDescent="0.2">
      <c r="H19665" s="1"/>
      <c r="I19665" s="1"/>
    </row>
    <row r="19666" spans="8:9" x14ac:dyDescent="0.2">
      <c r="H19666" s="1"/>
      <c r="I19666" s="1"/>
    </row>
    <row r="19667" spans="8:9" x14ac:dyDescent="0.2">
      <c r="H19667" s="1"/>
      <c r="I19667" s="1"/>
    </row>
    <row r="19668" spans="8:9" x14ac:dyDescent="0.2">
      <c r="H19668" s="1"/>
      <c r="I19668" s="1"/>
    </row>
    <row r="19669" spans="8:9" x14ac:dyDescent="0.2">
      <c r="H19669" s="1"/>
      <c r="I19669" s="1"/>
    </row>
    <row r="19670" spans="8:9" x14ac:dyDescent="0.2">
      <c r="H19670" s="1"/>
      <c r="I19670" s="1"/>
    </row>
    <row r="19671" spans="8:9" x14ac:dyDescent="0.2">
      <c r="H19671" s="1"/>
      <c r="I19671" s="1"/>
    </row>
    <row r="19672" spans="8:9" x14ac:dyDescent="0.2">
      <c r="H19672" s="1"/>
      <c r="I19672" s="1"/>
    </row>
    <row r="19673" spans="8:9" x14ac:dyDescent="0.2">
      <c r="H19673" s="1"/>
      <c r="I19673" s="1"/>
    </row>
    <row r="19674" spans="8:9" x14ac:dyDescent="0.2">
      <c r="H19674" s="1"/>
      <c r="I19674" s="1"/>
    </row>
    <row r="19675" spans="8:9" x14ac:dyDescent="0.2">
      <c r="H19675" s="1"/>
      <c r="I19675" s="1"/>
    </row>
    <row r="19676" spans="8:9" x14ac:dyDescent="0.2">
      <c r="H19676" s="1"/>
      <c r="I19676" s="1"/>
    </row>
    <row r="19677" spans="8:9" x14ac:dyDescent="0.2">
      <c r="H19677" s="1"/>
      <c r="I19677" s="1"/>
    </row>
    <row r="19678" spans="8:9" x14ac:dyDescent="0.2">
      <c r="H19678" s="1"/>
      <c r="I19678" s="1"/>
    </row>
    <row r="19679" spans="8:9" x14ac:dyDescent="0.2">
      <c r="H19679" s="1"/>
      <c r="I19679" s="1"/>
    </row>
    <row r="19680" spans="8:9" x14ac:dyDescent="0.2">
      <c r="H19680" s="1"/>
      <c r="I19680" s="1"/>
    </row>
    <row r="19681" spans="8:9" x14ac:dyDescent="0.2">
      <c r="H19681" s="1"/>
      <c r="I19681" s="1"/>
    </row>
    <row r="19682" spans="8:9" x14ac:dyDescent="0.2">
      <c r="H19682" s="1"/>
      <c r="I19682" s="1"/>
    </row>
    <row r="19683" spans="8:9" x14ac:dyDescent="0.2">
      <c r="H19683" s="1"/>
      <c r="I19683" s="1"/>
    </row>
    <row r="19684" spans="8:9" x14ac:dyDescent="0.2">
      <c r="H19684" s="1"/>
      <c r="I19684" s="1"/>
    </row>
    <row r="19685" spans="8:9" x14ac:dyDescent="0.2">
      <c r="H19685" s="1"/>
      <c r="I19685" s="1"/>
    </row>
    <row r="19686" spans="8:9" x14ac:dyDescent="0.2">
      <c r="H19686" s="1"/>
      <c r="I19686" s="1"/>
    </row>
    <row r="19687" spans="8:9" x14ac:dyDescent="0.2">
      <c r="H19687" s="1"/>
      <c r="I19687" s="1"/>
    </row>
    <row r="19688" spans="8:9" x14ac:dyDescent="0.2">
      <c r="H19688" s="1"/>
      <c r="I19688" s="1"/>
    </row>
    <row r="19689" spans="8:9" x14ac:dyDescent="0.2">
      <c r="H19689" s="1"/>
      <c r="I19689" s="1"/>
    </row>
    <row r="19690" spans="8:9" x14ac:dyDescent="0.2">
      <c r="H19690" s="1"/>
      <c r="I19690" s="1"/>
    </row>
    <row r="19691" spans="8:9" x14ac:dyDescent="0.2">
      <c r="H19691" s="1"/>
      <c r="I19691" s="1"/>
    </row>
    <row r="19692" spans="8:9" x14ac:dyDescent="0.2">
      <c r="H19692" s="1"/>
      <c r="I19692" s="1"/>
    </row>
    <row r="19693" spans="8:9" x14ac:dyDescent="0.2">
      <c r="H19693" s="1"/>
      <c r="I19693" s="1"/>
    </row>
    <row r="19694" spans="8:9" x14ac:dyDescent="0.2">
      <c r="H19694" s="1"/>
      <c r="I19694" s="1"/>
    </row>
    <row r="19695" spans="8:9" x14ac:dyDescent="0.2">
      <c r="H19695" s="1"/>
      <c r="I19695" s="1"/>
    </row>
    <row r="19696" spans="8:9" x14ac:dyDescent="0.2">
      <c r="H19696" s="1"/>
      <c r="I19696" s="1"/>
    </row>
    <row r="19697" spans="8:9" x14ac:dyDescent="0.2">
      <c r="H19697" s="1"/>
      <c r="I19697" s="1"/>
    </row>
    <row r="19698" spans="8:9" x14ac:dyDescent="0.2">
      <c r="H19698" s="1"/>
      <c r="I19698" s="1"/>
    </row>
    <row r="19699" spans="8:9" x14ac:dyDescent="0.2">
      <c r="H19699" s="1"/>
      <c r="I19699" s="1"/>
    </row>
    <row r="19700" spans="8:9" x14ac:dyDescent="0.2">
      <c r="H19700" s="1"/>
      <c r="I19700" s="1"/>
    </row>
    <row r="19701" spans="8:9" x14ac:dyDescent="0.2">
      <c r="H19701" s="1"/>
      <c r="I19701" s="1"/>
    </row>
    <row r="19702" spans="8:9" x14ac:dyDescent="0.2">
      <c r="H19702" s="1"/>
      <c r="I19702" s="1"/>
    </row>
    <row r="19703" spans="8:9" x14ac:dyDescent="0.2">
      <c r="H19703" s="1"/>
      <c r="I19703" s="1"/>
    </row>
    <row r="19704" spans="8:9" x14ac:dyDescent="0.2">
      <c r="H19704" s="1"/>
      <c r="I19704" s="1"/>
    </row>
    <row r="19705" spans="8:9" x14ac:dyDescent="0.2">
      <c r="H19705" s="1"/>
      <c r="I19705" s="1"/>
    </row>
    <row r="19706" spans="8:9" x14ac:dyDescent="0.2">
      <c r="H19706" s="1"/>
      <c r="I19706" s="1"/>
    </row>
    <row r="19707" spans="8:9" x14ac:dyDescent="0.2">
      <c r="H19707" s="1"/>
      <c r="I19707" s="1"/>
    </row>
    <row r="19708" spans="8:9" x14ac:dyDescent="0.2">
      <c r="H19708" s="1"/>
      <c r="I19708" s="1"/>
    </row>
    <row r="19709" spans="8:9" x14ac:dyDescent="0.2">
      <c r="H19709" s="1"/>
      <c r="I19709" s="1"/>
    </row>
    <row r="19710" spans="8:9" x14ac:dyDescent="0.2">
      <c r="H19710" s="1"/>
      <c r="I19710" s="1"/>
    </row>
    <row r="19711" spans="8:9" x14ac:dyDescent="0.2">
      <c r="H19711" s="1"/>
      <c r="I19711" s="1"/>
    </row>
    <row r="19712" spans="8:9" x14ac:dyDescent="0.2">
      <c r="H19712" s="1"/>
      <c r="I19712" s="1"/>
    </row>
    <row r="19713" spans="8:9" x14ac:dyDescent="0.2">
      <c r="H19713" s="1"/>
      <c r="I19713" s="1"/>
    </row>
    <row r="19714" spans="8:9" x14ac:dyDescent="0.2">
      <c r="H19714" s="1"/>
      <c r="I19714" s="1"/>
    </row>
    <row r="19715" spans="8:9" x14ac:dyDescent="0.2">
      <c r="H19715" s="1"/>
      <c r="I19715" s="1"/>
    </row>
    <row r="19716" spans="8:9" x14ac:dyDescent="0.2">
      <c r="H19716" s="1"/>
      <c r="I19716" s="1"/>
    </row>
    <row r="19717" spans="8:9" x14ac:dyDescent="0.2">
      <c r="H19717" s="1"/>
      <c r="I19717" s="1"/>
    </row>
    <row r="19718" spans="8:9" x14ac:dyDescent="0.2">
      <c r="H19718" s="1"/>
      <c r="I19718" s="1"/>
    </row>
    <row r="19719" spans="8:9" x14ac:dyDescent="0.2">
      <c r="H19719" s="1"/>
      <c r="I19719" s="1"/>
    </row>
    <row r="19720" spans="8:9" x14ac:dyDescent="0.2">
      <c r="H19720" s="1"/>
      <c r="I19720" s="1"/>
    </row>
    <row r="19721" spans="8:9" x14ac:dyDescent="0.2">
      <c r="H19721" s="1"/>
      <c r="I19721" s="1"/>
    </row>
    <row r="19722" spans="8:9" x14ac:dyDescent="0.2">
      <c r="H19722" s="1"/>
      <c r="I19722" s="1"/>
    </row>
    <row r="19723" spans="8:9" x14ac:dyDescent="0.2">
      <c r="H19723" s="1"/>
      <c r="I19723" s="1"/>
    </row>
    <row r="19724" spans="8:9" x14ac:dyDescent="0.2">
      <c r="H19724" s="1"/>
      <c r="I19724" s="1"/>
    </row>
    <row r="19725" spans="8:9" x14ac:dyDescent="0.2">
      <c r="H19725" s="1"/>
      <c r="I19725" s="1"/>
    </row>
    <row r="19726" spans="8:9" x14ac:dyDescent="0.2">
      <c r="H19726" s="1"/>
      <c r="I19726" s="1"/>
    </row>
    <row r="19727" spans="8:9" x14ac:dyDescent="0.2">
      <c r="H19727" s="1"/>
      <c r="I19727" s="1"/>
    </row>
    <row r="19728" spans="8:9" x14ac:dyDescent="0.2">
      <c r="H19728" s="1"/>
      <c r="I19728" s="1"/>
    </row>
    <row r="19729" spans="8:9" x14ac:dyDescent="0.2">
      <c r="H19729" s="1"/>
      <c r="I19729" s="1"/>
    </row>
    <row r="19730" spans="8:9" x14ac:dyDescent="0.2">
      <c r="H19730" s="1"/>
      <c r="I19730" s="1"/>
    </row>
    <row r="19731" spans="8:9" x14ac:dyDescent="0.2">
      <c r="H19731" s="1"/>
      <c r="I19731" s="1"/>
    </row>
    <row r="19732" spans="8:9" x14ac:dyDescent="0.2">
      <c r="H19732" s="1"/>
      <c r="I19732" s="1"/>
    </row>
    <row r="19733" spans="8:9" x14ac:dyDescent="0.2">
      <c r="H19733" s="1"/>
      <c r="I19733" s="1"/>
    </row>
    <row r="19734" spans="8:9" x14ac:dyDescent="0.2">
      <c r="H19734" s="1"/>
      <c r="I19734" s="1"/>
    </row>
    <row r="19735" spans="8:9" x14ac:dyDescent="0.2">
      <c r="H19735" s="1"/>
      <c r="I19735" s="1"/>
    </row>
    <row r="19736" spans="8:9" x14ac:dyDescent="0.2">
      <c r="H19736" s="1"/>
      <c r="I19736" s="1"/>
    </row>
    <row r="19737" spans="8:9" x14ac:dyDescent="0.2">
      <c r="H19737" s="1"/>
      <c r="I19737" s="1"/>
    </row>
    <row r="19738" spans="8:9" x14ac:dyDescent="0.2">
      <c r="H19738" s="1"/>
      <c r="I19738" s="1"/>
    </row>
    <row r="19739" spans="8:9" x14ac:dyDescent="0.2">
      <c r="H19739" s="1"/>
      <c r="I19739" s="1"/>
    </row>
    <row r="19740" spans="8:9" x14ac:dyDescent="0.2">
      <c r="H19740" s="1"/>
      <c r="I19740" s="1"/>
    </row>
    <row r="19741" spans="8:9" x14ac:dyDescent="0.2">
      <c r="H19741" s="1"/>
      <c r="I19741" s="1"/>
    </row>
    <row r="19742" spans="8:9" x14ac:dyDescent="0.2">
      <c r="H19742" s="1"/>
      <c r="I19742" s="1"/>
    </row>
    <row r="19743" spans="8:9" x14ac:dyDescent="0.2">
      <c r="H19743" s="1"/>
      <c r="I19743" s="1"/>
    </row>
    <row r="19744" spans="8:9" x14ac:dyDescent="0.2">
      <c r="H19744" s="1"/>
      <c r="I19744" s="1"/>
    </row>
    <row r="19745" spans="8:9" x14ac:dyDescent="0.2">
      <c r="H19745" s="1"/>
      <c r="I19745" s="1"/>
    </row>
    <row r="19746" spans="8:9" x14ac:dyDescent="0.2">
      <c r="H19746" s="1"/>
      <c r="I19746" s="1"/>
    </row>
    <row r="19747" spans="8:9" x14ac:dyDescent="0.2">
      <c r="H19747" s="1"/>
      <c r="I19747" s="1"/>
    </row>
    <row r="19748" spans="8:9" x14ac:dyDescent="0.2">
      <c r="H19748" s="1"/>
      <c r="I19748" s="1"/>
    </row>
    <row r="19749" spans="8:9" x14ac:dyDescent="0.2">
      <c r="H19749" s="1"/>
      <c r="I19749" s="1"/>
    </row>
    <row r="19750" spans="8:9" x14ac:dyDescent="0.2">
      <c r="H19750" s="1"/>
      <c r="I19750" s="1"/>
    </row>
    <row r="19751" spans="8:9" x14ac:dyDescent="0.2">
      <c r="H19751" s="1"/>
      <c r="I19751" s="1"/>
    </row>
    <row r="19752" spans="8:9" x14ac:dyDescent="0.2">
      <c r="H19752" s="1"/>
      <c r="I19752" s="1"/>
    </row>
    <row r="19753" spans="8:9" x14ac:dyDescent="0.2">
      <c r="H19753" s="1"/>
      <c r="I19753" s="1"/>
    </row>
    <row r="19754" spans="8:9" x14ac:dyDescent="0.2">
      <c r="H19754" s="1"/>
      <c r="I19754" s="1"/>
    </row>
    <row r="19755" spans="8:9" x14ac:dyDescent="0.2">
      <c r="H19755" s="1"/>
      <c r="I19755" s="1"/>
    </row>
    <row r="19756" spans="8:9" x14ac:dyDescent="0.2">
      <c r="H19756" s="1"/>
      <c r="I19756" s="1"/>
    </row>
    <row r="19757" spans="8:9" x14ac:dyDescent="0.2">
      <c r="H19757" s="1"/>
      <c r="I19757" s="1"/>
    </row>
    <row r="19758" spans="8:9" x14ac:dyDescent="0.2">
      <c r="H19758" s="1"/>
      <c r="I19758" s="1"/>
    </row>
    <row r="19759" spans="8:9" x14ac:dyDescent="0.2">
      <c r="H19759" s="1"/>
      <c r="I19759" s="1"/>
    </row>
    <row r="19760" spans="8:9" x14ac:dyDescent="0.2">
      <c r="H19760" s="1"/>
      <c r="I19760" s="1"/>
    </row>
    <row r="19761" spans="8:9" x14ac:dyDescent="0.2">
      <c r="H19761" s="1"/>
      <c r="I19761" s="1"/>
    </row>
    <row r="19762" spans="8:9" x14ac:dyDescent="0.2">
      <c r="H19762" s="1"/>
      <c r="I19762" s="1"/>
    </row>
    <row r="19763" spans="8:9" x14ac:dyDescent="0.2">
      <c r="H19763" s="1"/>
      <c r="I19763" s="1"/>
    </row>
    <row r="19764" spans="8:9" x14ac:dyDescent="0.2">
      <c r="H19764" s="1"/>
      <c r="I19764" s="1"/>
    </row>
    <row r="19765" spans="8:9" x14ac:dyDescent="0.2">
      <c r="H19765" s="1"/>
      <c r="I19765" s="1"/>
    </row>
    <row r="19766" spans="8:9" x14ac:dyDescent="0.2">
      <c r="H19766" s="1"/>
      <c r="I19766" s="1"/>
    </row>
    <row r="19767" spans="8:9" x14ac:dyDescent="0.2">
      <c r="H19767" s="1"/>
      <c r="I19767" s="1"/>
    </row>
    <row r="19768" spans="8:9" x14ac:dyDescent="0.2">
      <c r="H19768" s="1"/>
      <c r="I19768" s="1"/>
    </row>
    <row r="19769" spans="8:9" x14ac:dyDescent="0.2">
      <c r="H19769" s="1"/>
      <c r="I19769" s="1"/>
    </row>
    <row r="19770" spans="8:9" x14ac:dyDescent="0.2">
      <c r="H19770" s="1"/>
      <c r="I19770" s="1"/>
    </row>
    <row r="19771" spans="8:9" x14ac:dyDescent="0.2">
      <c r="H19771" s="1"/>
      <c r="I19771" s="1"/>
    </row>
    <row r="19772" spans="8:9" x14ac:dyDescent="0.2">
      <c r="H19772" s="1"/>
      <c r="I19772" s="1"/>
    </row>
    <row r="19773" spans="8:9" x14ac:dyDescent="0.2">
      <c r="H19773" s="1"/>
      <c r="I19773" s="1"/>
    </row>
    <row r="19774" spans="8:9" x14ac:dyDescent="0.2">
      <c r="H19774" s="1"/>
      <c r="I19774" s="1"/>
    </row>
    <row r="19775" spans="8:9" x14ac:dyDescent="0.2">
      <c r="H19775" s="1"/>
      <c r="I19775" s="1"/>
    </row>
    <row r="19776" spans="8:9" x14ac:dyDescent="0.2">
      <c r="H19776" s="1"/>
      <c r="I19776" s="1"/>
    </row>
    <row r="19777" spans="8:9" x14ac:dyDescent="0.2">
      <c r="H19777" s="1"/>
      <c r="I19777" s="1"/>
    </row>
    <row r="19778" spans="8:9" x14ac:dyDescent="0.2">
      <c r="H19778" s="1"/>
      <c r="I19778" s="1"/>
    </row>
    <row r="19779" spans="8:9" x14ac:dyDescent="0.2">
      <c r="H19779" s="1"/>
      <c r="I19779" s="1"/>
    </row>
    <row r="19780" spans="8:9" x14ac:dyDescent="0.2">
      <c r="H19780" s="1"/>
      <c r="I19780" s="1"/>
    </row>
    <row r="19781" spans="8:9" x14ac:dyDescent="0.2">
      <c r="H19781" s="1"/>
      <c r="I19781" s="1"/>
    </row>
    <row r="19782" spans="8:9" x14ac:dyDescent="0.2">
      <c r="H19782" s="1"/>
      <c r="I19782" s="1"/>
    </row>
    <row r="19783" spans="8:9" x14ac:dyDescent="0.2">
      <c r="H19783" s="1"/>
      <c r="I19783" s="1"/>
    </row>
    <row r="19784" spans="8:9" x14ac:dyDescent="0.2">
      <c r="H19784" s="1"/>
      <c r="I19784" s="1"/>
    </row>
    <row r="19785" spans="8:9" x14ac:dyDescent="0.2">
      <c r="H19785" s="1"/>
      <c r="I19785" s="1"/>
    </row>
    <row r="19786" spans="8:9" x14ac:dyDescent="0.2">
      <c r="H19786" s="1"/>
      <c r="I19786" s="1"/>
    </row>
    <row r="19787" spans="8:9" x14ac:dyDescent="0.2">
      <c r="H19787" s="1"/>
      <c r="I19787" s="1"/>
    </row>
    <row r="19788" spans="8:9" x14ac:dyDescent="0.2">
      <c r="H19788" s="1"/>
      <c r="I19788" s="1"/>
    </row>
    <row r="19789" spans="8:9" x14ac:dyDescent="0.2">
      <c r="H19789" s="1"/>
      <c r="I19789" s="1"/>
    </row>
    <row r="19790" spans="8:9" x14ac:dyDescent="0.2">
      <c r="H19790" s="1"/>
      <c r="I19790" s="1"/>
    </row>
    <row r="19791" spans="8:9" x14ac:dyDescent="0.2">
      <c r="H19791" s="1"/>
      <c r="I19791" s="1"/>
    </row>
    <row r="19792" spans="8:9" x14ac:dyDescent="0.2">
      <c r="H19792" s="1"/>
      <c r="I19792" s="1"/>
    </row>
    <row r="19793" spans="8:9" x14ac:dyDescent="0.2">
      <c r="H19793" s="1"/>
      <c r="I19793" s="1"/>
    </row>
    <row r="19794" spans="8:9" x14ac:dyDescent="0.2">
      <c r="H19794" s="1"/>
      <c r="I19794" s="1"/>
    </row>
    <row r="19795" spans="8:9" x14ac:dyDescent="0.2">
      <c r="H19795" s="1"/>
      <c r="I19795" s="1"/>
    </row>
    <row r="19796" spans="8:9" x14ac:dyDescent="0.2">
      <c r="H19796" s="1"/>
      <c r="I19796" s="1"/>
    </row>
    <row r="19797" spans="8:9" x14ac:dyDescent="0.2">
      <c r="H19797" s="1"/>
      <c r="I19797" s="1"/>
    </row>
    <row r="19798" spans="8:9" x14ac:dyDescent="0.2">
      <c r="H19798" s="1"/>
      <c r="I19798" s="1"/>
    </row>
    <row r="19799" spans="8:9" x14ac:dyDescent="0.2">
      <c r="H19799" s="1"/>
      <c r="I19799" s="1"/>
    </row>
    <row r="19800" spans="8:9" x14ac:dyDescent="0.2">
      <c r="H19800" s="1"/>
      <c r="I19800" s="1"/>
    </row>
    <row r="19801" spans="8:9" x14ac:dyDescent="0.2">
      <c r="H19801" s="1"/>
      <c r="I19801" s="1"/>
    </row>
    <row r="19802" spans="8:9" x14ac:dyDescent="0.2">
      <c r="H19802" s="1"/>
      <c r="I19802" s="1"/>
    </row>
    <row r="19803" spans="8:9" x14ac:dyDescent="0.2">
      <c r="H19803" s="1"/>
      <c r="I19803" s="1"/>
    </row>
    <row r="19804" spans="8:9" x14ac:dyDescent="0.2">
      <c r="H19804" s="1"/>
      <c r="I19804" s="1"/>
    </row>
    <row r="19805" spans="8:9" x14ac:dyDescent="0.2">
      <c r="H19805" s="1"/>
      <c r="I19805" s="1"/>
    </row>
    <row r="19806" spans="8:9" x14ac:dyDescent="0.2">
      <c r="H19806" s="1"/>
      <c r="I19806" s="1"/>
    </row>
    <row r="19807" spans="8:9" x14ac:dyDescent="0.2">
      <c r="H19807" s="1"/>
      <c r="I19807" s="1"/>
    </row>
    <row r="19808" spans="8:9" x14ac:dyDescent="0.2">
      <c r="H19808" s="1"/>
      <c r="I19808" s="1"/>
    </row>
    <row r="19809" spans="8:9" x14ac:dyDescent="0.2">
      <c r="H19809" s="1"/>
      <c r="I19809" s="1"/>
    </row>
    <row r="19810" spans="8:9" x14ac:dyDescent="0.2">
      <c r="H19810" s="1"/>
      <c r="I19810" s="1"/>
    </row>
    <row r="19811" spans="8:9" x14ac:dyDescent="0.2">
      <c r="H19811" s="1"/>
      <c r="I19811" s="1"/>
    </row>
    <row r="19812" spans="8:9" x14ac:dyDescent="0.2">
      <c r="H19812" s="1"/>
      <c r="I19812" s="1"/>
    </row>
    <row r="19813" spans="8:9" x14ac:dyDescent="0.2">
      <c r="H19813" s="1"/>
      <c r="I19813" s="1"/>
    </row>
    <row r="19814" spans="8:9" x14ac:dyDescent="0.2">
      <c r="H19814" s="1"/>
      <c r="I19814" s="1"/>
    </row>
    <row r="19815" spans="8:9" x14ac:dyDescent="0.2">
      <c r="H19815" s="1"/>
      <c r="I19815" s="1"/>
    </row>
    <row r="19816" spans="8:9" x14ac:dyDescent="0.2">
      <c r="H19816" s="1"/>
      <c r="I19816" s="1"/>
    </row>
    <row r="19817" spans="8:9" x14ac:dyDescent="0.2">
      <c r="H19817" s="1"/>
      <c r="I19817" s="1"/>
    </row>
    <row r="19818" spans="8:9" x14ac:dyDescent="0.2">
      <c r="H19818" s="1"/>
      <c r="I19818" s="1"/>
    </row>
    <row r="19819" spans="8:9" x14ac:dyDescent="0.2">
      <c r="H19819" s="1"/>
      <c r="I19819" s="1"/>
    </row>
    <row r="19820" spans="8:9" x14ac:dyDescent="0.2">
      <c r="H19820" s="1"/>
      <c r="I19820" s="1"/>
    </row>
    <row r="19821" spans="8:9" x14ac:dyDescent="0.2">
      <c r="H19821" s="1"/>
      <c r="I19821" s="1"/>
    </row>
    <row r="19822" spans="8:9" x14ac:dyDescent="0.2">
      <c r="H19822" s="1"/>
      <c r="I19822" s="1"/>
    </row>
    <row r="19823" spans="8:9" x14ac:dyDescent="0.2">
      <c r="H19823" s="1"/>
      <c r="I19823" s="1"/>
    </row>
    <row r="19824" spans="8:9" x14ac:dyDescent="0.2">
      <c r="H19824" s="1"/>
      <c r="I19824" s="1"/>
    </row>
    <row r="19825" spans="8:9" x14ac:dyDescent="0.2">
      <c r="H19825" s="1"/>
      <c r="I19825" s="1"/>
    </row>
    <row r="19826" spans="8:9" x14ac:dyDescent="0.2">
      <c r="H19826" s="1"/>
      <c r="I19826" s="1"/>
    </row>
    <row r="19827" spans="8:9" x14ac:dyDescent="0.2">
      <c r="H19827" s="1"/>
      <c r="I19827" s="1"/>
    </row>
    <row r="19828" spans="8:9" x14ac:dyDescent="0.2">
      <c r="H19828" s="1"/>
      <c r="I19828" s="1"/>
    </row>
    <row r="19829" spans="8:9" x14ac:dyDescent="0.2">
      <c r="H19829" s="1"/>
      <c r="I19829" s="1"/>
    </row>
    <row r="19830" spans="8:9" x14ac:dyDescent="0.2">
      <c r="H19830" s="1"/>
      <c r="I19830" s="1"/>
    </row>
    <row r="19831" spans="8:9" x14ac:dyDescent="0.2">
      <c r="H19831" s="1"/>
      <c r="I19831" s="1"/>
    </row>
    <row r="19832" spans="8:9" x14ac:dyDescent="0.2">
      <c r="H19832" s="1"/>
      <c r="I19832" s="1"/>
    </row>
    <row r="19833" spans="8:9" x14ac:dyDescent="0.2">
      <c r="H19833" s="1"/>
      <c r="I19833" s="1"/>
    </row>
    <row r="19834" spans="8:9" x14ac:dyDescent="0.2">
      <c r="H19834" s="1"/>
      <c r="I19834" s="1"/>
    </row>
    <row r="19835" spans="8:9" x14ac:dyDescent="0.2">
      <c r="H19835" s="1"/>
      <c r="I19835" s="1"/>
    </row>
    <row r="19836" spans="8:9" x14ac:dyDescent="0.2">
      <c r="H19836" s="1"/>
      <c r="I19836" s="1"/>
    </row>
    <row r="19837" spans="8:9" x14ac:dyDescent="0.2">
      <c r="H19837" s="1"/>
      <c r="I19837" s="1"/>
    </row>
    <row r="19838" spans="8:9" x14ac:dyDescent="0.2">
      <c r="H19838" s="1"/>
      <c r="I19838" s="1"/>
    </row>
    <row r="19839" spans="8:9" x14ac:dyDescent="0.2">
      <c r="H19839" s="1"/>
      <c r="I19839" s="1"/>
    </row>
    <row r="19840" spans="8:9" x14ac:dyDescent="0.2">
      <c r="H19840" s="1"/>
      <c r="I19840" s="1"/>
    </row>
    <row r="19841" spans="8:9" x14ac:dyDescent="0.2">
      <c r="H19841" s="1"/>
      <c r="I19841" s="1"/>
    </row>
    <row r="19842" spans="8:9" x14ac:dyDescent="0.2">
      <c r="H19842" s="1"/>
      <c r="I19842" s="1"/>
    </row>
    <row r="19843" spans="8:9" x14ac:dyDescent="0.2">
      <c r="H19843" s="1"/>
      <c r="I19843" s="1"/>
    </row>
    <row r="19844" spans="8:9" x14ac:dyDescent="0.2">
      <c r="H19844" s="1"/>
      <c r="I19844" s="1"/>
    </row>
    <row r="19845" spans="8:9" x14ac:dyDescent="0.2">
      <c r="H19845" s="1"/>
      <c r="I19845" s="1"/>
    </row>
    <row r="19846" spans="8:9" x14ac:dyDescent="0.2">
      <c r="H19846" s="1"/>
      <c r="I19846" s="1"/>
    </row>
    <row r="19847" spans="8:9" x14ac:dyDescent="0.2">
      <c r="H19847" s="1"/>
      <c r="I19847" s="1"/>
    </row>
    <row r="19848" spans="8:9" x14ac:dyDescent="0.2">
      <c r="H19848" s="1"/>
      <c r="I19848" s="1"/>
    </row>
    <row r="19849" spans="8:9" x14ac:dyDescent="0.2">
      <c r="H19849" s="1"/>
      <c r="I19849" s="1"/>
    </row>
    <row r="19850" spans="8:9" x14ac:dyDescent="0.2">
      <c r="H19850" s="1"/>
      <c r="I19850" s="1"/>
    </row>
    <row r="19851" spans="8:9" x14ac:dyDescent="0.2">
      <c r="H19851" s="1"/>
      <c r="I19851" s="1"/>
    </row>
    <row r="19852" spans="8:9" x14ac:dyDescent="0.2">
      <c r="H19852" s="1"/>
      <c r="I19852" s="1"/>
    </row>
    <row r="19853" spans="8:9" x14ac:dyDescent="0.2">
      <c r="H19853" s="1"/>
      <c r="I19853" s="1"/>
    </row>
    <row r="19854" spans="8:9" x14ac:dyDescent="0.2">
      <c r="H19854" s="1"/>
      <c r="I19854" s="1"/>
    </row>
    <row r="19855" spans="8:9" x14ac:dyDescent="0.2">
      <c r="H19855" s="1"/>
      <c r="I19855" s="1"/>
    </row>
    <row r="19856" spans="8:9" x14ac:dyDescent="0.2">
      <c r="H19856" s="1"/>
      <c r="I19856" s="1"/>
    </row>
    <row r="19857" spans="8:9" x14ac:dyDescent="0.2">
      <c r="H19857" s="1"/>
      <c r="I19857" s="1"/>
    </row>
    <row r="19858" spans="8:9" x14ac:dyDescent="0.2">
      <c r="H19858" s="1"/>
      <c r="I19858" s="1"/>
    </row>
    <row r="19859" spans="8:9" x14ac:dyDescent="0.2">
      <c r="H19859" s="1"/>
      <c r="I19859" s="1"/>
    </row>
    <row r="19860" spans="8:9" x14ac:dyDescent="0.2">
      <c r="H19860" s="1"/>
      <c r="I19860" s="1"/>
    </row>
    <row r="19861" spans="8:9" x14ac:dyDescent="0.2">
      <c r="H19861" s="1"/>
      <c r="I19861" s="1"/>
    </row>
    <row r="19862" spans="8:9" x14ac:dyDescent="0.2">
      <c r="H19862" s="1"/>
      <c r="I19862" s="1"/>
    </row>
    <row r="19863" spans="8:9" x14ac:dyDescent="0.2">
      <c r="H19863" s="1"/>
      <c r="I19863" s="1"/>
    </row>
    <row r="19864" spans="8:9" x14ac:dyDescent="0.2">
      <c r="H19864" s="1"/>
      <c r="I19864" s="1"/>
    </row>
    <row r="19865" spans="8:9" x14ac:dyDescent="0.2">
      <c r="H19865" s="1"/>
      <c r="I19865" s="1"/>
    </row>
    <row r="19866" spans="8:9" x14ac:dyDescent="0.2">
      <c r="H19866" s="1"/>
      <c r="I19866" s="1"/>
    </row>
    <row r="19867" spans="8:9" x14ac:dyDescent="0.2">
      <c r="H19867" s="1"/>
      <c r="I19867" s="1"/>
    </row>
    <row r="19868" spans="8:9" x14ac:dyDescent="0.2">
      <c r="H19868" s="1"/>
      <c r="I19868" s="1"/>
    </row>
    <row r="19869" spans="8:9" x14ac:dyDescent="0.2">
      <c r="H19869" s="1"/>
      <c r="I19869" s="1"/>
    </row>
    <row r="19870" spans="8:9" x14ac:dyDescent="0.2">
      <c r="H19870" s="1"/>
      <c r="I19870" s="1"/>
    </row>
    <row r="19871" spans="8:9" x14ac:dyDescent="0.2">
      <c r="H19871" s="1"/>
      <c r="I19871" s="1"/>
    </row>
    <row r="19872" spans="8:9" x14ac:dyDescent="0.2">
      <c r="H19872" s="1"/>
      <c r="I19872" s="1"/>
    </row>
    <row r="19873" spans="8:9" x14ac:dyDescent="0.2">
      <c r="H19873" s="1"/>
      <c r="I19873" s="1"/>
    </row>
    <row r="19874" spans="8:9" x14ac:dyDescent="0.2">
      <c r="H19874" s="1"/>
      <c r="I19874" s="1"/>
    </row>
    <row r="19875" spans="8:9" x14ac:dyDescent="0.2">
      <c r="H19875" s="1"/>
      <c r="I19875" s="1"/>
    </row>
    <row r="19876" spans="8:9" x14ac:dyDescent="0.2">
      <c r="H19876" s="1"/>
      <c r="I19876" s="1"/>
    </row>
    <row r="19877" spans="8:9" x14ac:dyDescent="0.2">
      <c r="H19877" s="1"/>
      <c r="I19877" s="1"/>
    </row>
    <row r="19878" spans="8:9" x14ac:dyDescent="0.2">
      <c r="H19878" s="1"/>
      <c r="I19878" s="1"/>
    </row>
    <row r="19879" spans="8:9" x14ac:dyDescent="0.2">
      <c r="H19879" s="1"/>
      <c r="I19879" s="1"/>
    </row>
    <row r="19880" spans="8:9" x14ac:dyDescent="0.2">
      <c r="H19880" s="1"/>
      <c r="I19880" s="1"/>
    </row>
    <row r="19881" spans="8:9" x14ac:dyDescent="0.2">
      <c r="H19881" s="1"/>
      <c r="I19881" s="1"/>
    </row>
    <row r="19882" spans="8:9" x14ac:dyDescent="0.2">
      <c r="H19882" s="1"/>
      <c r="I19882" s="1"/>
    </row>
    <row r="19883" spans="8:9" x14ac:dyDescent="0.2">
      <c r="H19883" s="1"/>
      <c r="I19883" s="1"/>
    </row>
    <row r="19884" spans="8:9" x14ac:dyDescent="0.2">
      <c r="H19884" s="1"/>
      <c r="I19884" s="1"/>
    </row>
    <row r="19885" spans="8:9" x14ac:dyDescent="0.2">
      <c r="H19885" s="1"/>
      <c r="I19885" s="1"/>
    </row>
    <row r="19886" spans="8:9" x14ac:dyDescent="0.2">
      <c r="H19886" s="1"/>
      <c r="I19886" s="1"/>
    </row>
    <row r="19887" spans="8:9" x14ac:dyDescent="0.2">
      <c r="H19887" s="1"/>
      <c r="I19887" s="1"/>
    </row>
    <row r="19888" spans="8:9" x14ac:dyDescent="0.2">
      <c r="H19888" s="1"/>
      <c r="I19888" s="1"/>
    </row>
    <row r="19889" spans="8:9" x14ac:dyDescent="0.2">
      <c r="H19889" s="1"/>
      <c r="I19889" s="1"/>
    </row>
    <row r="19890" spans="8:9" x14ac:dyDescent="0.2">
      <c r="H19890" s="1"/>
      <c r="I19890" s="1"/>
    </row>
    <row r="19891" spans="8:9" x14ac:dyDescent="0.2">
      <c r="H19891" s="1"/>
      <c r="I19891" s="1"/>
    </row>
    <row r="19892" spans="8:9" x14ac:dyDescent="0.2">
      <c r="H19892" s="1"/>
      <c r="I19892" s="1"/>
    </row>
    <row r="19893" spans="8:9" x14ac:dyDescent="0.2">
      <c r="H19893" s="1"/>
      <c r="I19893" s="1"/>
    </row>
    <row r="19894" spans="8:9" x14ac:dyDescent="0.2">
      <c r="H19894" s="1"/>
      <c r="I19894" s="1"/>
    </row>
    <row r="19895" spans="8:9" x14ac:dyDescent="0.2">
      <c r="H19895" s="1"/>
      <c r="I19895" s="1"/>
    </row>
    <row r="19896" spans="8:9" x14ac:dyDescent="0.2">
      <c r="H19896" s="1"/>
      <c r="I19896" s="1"/>
    </row>
    <row r="19897" spans="8:9" x14ac:dyDescent="0.2">
      <c r="H19897" s="1"/>
      <c r="I19897" s="1"/>
    </row>
    <row r="19898" spans="8:9" x14ac:dyDescent="0.2">
      <c r="H19898" s="1"/>
      <c r="I19898" s="1"/>
    </row>
    <row r="19899" spans="8:9" x14ac:dyDescent="0.2">
      <c r="H19899" s="1"/>
      <c r="I19899" s="1"/>
    </row>
    <row r="19900" spans="8:9" x14ac:dyDescent="0.2">
      <c r="H19900" s="1"/>
      <c r="I19900" s="1"/>
    </row>
    <row r="19901" spans="8:9" x14ac:dyDescent="0.2">
      <c r="H19901" s="1"/>
      <c r="I19901" s="1"/>
    </row>
    <row r="19902" spans="8:9" x14ac:dyDescent="0.2">
      <c r="H19902" s="1"/>
      <c r="I19902" s="1"/>
    </row>
    <row r="19903" spans="8:9" x14ac:dyDescent="0.2">
      <c r="H19903" s="1"/>
      <c r="I19903" s="1"/>
    </row>
    <row r="19904" spans="8:9" x14ac:dyDescent="0.2">
      <c r="H19904" s="1"/>
      <c r="I19904" s="1"/>
    </row>
    <row r="19905" spans="8:9" x14ac:dyDescent="0.2">
      <c r="H19905" s="1"/>
      <c r="I19905" s="1"/>
    </row>
    <row r="19906" spans="8:9" x14ac:dyDescent="0.2">
      <c r="H19906" s="1"/>
      <c r="I19906" s="1"/>
    </row>
    <row r="19907" spans="8:9" x14ac:dyDescent="0.2">
      <c r="H19907" s="1"/>
      <c r="I19907" s="1"/>
    </row>
    <row r="19908" spans="8:9" x14ac:dyDescent="0.2">
      <c r="H19908" s="1"/>
      <c r="I19908" s="1"/>
    </row>
    <row r="19909" spans="8:9" x14ac:dyDescent="0.2">
      <c r="H19909" s="1"/>
      <c r="I19909" s="1"/>
    </row>
    <row r="19910" spans="8:9" x14ac:dyDescent="0.2">
      <c r="H19910" s="1"/>
      <c r="I19910" s="1"/>
    </row>
    <row r="19911" spans="8:9" x14ac:dyDescent="0.2">
      <c r="H19911" s="1"/>
      <c r="I19911" s="1"/>
    </row>
    <row r="19912" spans="8:9" x14ac:dyDescent="0.2">
      <c r="H19912" s="1"/>
      <c r="I19912" s="1"/>
    </row>
    <row r="19913" spans="8:9" x14ac:dyDescent="0.2">
      <c r="H19913" s="1"/>
      <c r="I19913" s="1"/>
    </row>
    <row r="19914" spans="8:9" x14ac:dyDescent="0.2">
      <c r="H19914" s="1"/>
      <c r="I19914" s="1"/>
    </row>
    <row r="19915" spans="8:9" x14ac:dyDescent="0.2">
      <c r="H19915" s="1"/>
      <c r="I19915" s="1"/>
    </row>
    <row r="19916" spans="8:9" x14ac:dyDescent="0.2">
      <c r="H19916" s="1"/>
      <c r="I19916" s="1"/>
    </row>
    <row r="19917" spans="8:9" x14ac:dyDescent="0.2">
      <c r="H19917" s="1"/>
      <c r="I19917" s="1"/>
    </row>
    <row r="19918" spans="8:9" x14ac:dyDescent="0.2">
      <c r="H19918" s="1"/>
      <c r="I19918" s="1"/>
    </row>
    <row r="19919" spans="8:9" x14ac:dyDescent="0.2">
      <c r="H19919" s="1"/>
      <c r="I19919" s="1"/>
    </row>
    <row r="19920" spans="8:9" x14ac:dyDescent="0.2">
      <c r="H19920" s="1"/>
      <c r="I19920" s="1"/>
    </row>
    <row r="19921" spans="8:9" x14ac:dyDescent="0.2">
      <c r="H19921" s="1"/>
      <c r="I19921" s="1"/>
    </row>
    <row r="19922" spans="8:9" x14ac:dyDescent="0.2">
      <c r="H19922" s="1"/>
      <c r="I19922" s="1"/>
    </row>
    <row r="19923" spans="8:9" x14ac:dyDescent="0.2">
      <c r="H19923" s="1"/>
      <c r="I19923" s="1"/>
    </row>
    <row r="19924" spans="8:9" x14ac:dyDescent="0.2">
      <c r="H19924" s="1"/>
      <c r="I19924" s="1"/>
    </row>
    <row r="19925" spans="8:9" x14ac:dyDescent="0.2">
      <c r="H19925" s="1"/>
      <c r="I19925" s="1"/>
    </row>
    <row r="19926" spans="8:9" x14ac:dyDescent="0.2">
      <c r="H19926" s="1"/>
      <c r="I19926" s="1"/>
    </row>
    <row r="19927" spans="8:9" x14ac:dyDescent="0.2">
      <c r="H19927" s="1"/>
      <c r="I19927" s="1"/>
    </row>
    <row r="19928" spans="8:9" x14ac:dyDescent="0.2">
      <c r="H19928" s="1"/>
      <c r="I19928" s="1"/>
    </row>
    <row r="19929" spans="8:9" x14ac:dyDescent="0.2">
      <c r="H19929" s="1"/>
      <c r="I19929" s="1"/>
    </row>
    <row r="19930" spans="8:9" x14ac:dyDescent="0.2">
      <c r="H19930" s="1"/>
      <c r="I19930" s="1"/>
    </row>
    <row r="19931" spans="8:9" x14ac:dyDescent="0.2">
      <c r="H19931" s="1"/>
      <c r="I19931" s="1"/>
    </row>
    <row r="19932" spans="8:9" x14ac:dyDescent="0.2">
      <c r="H19932" s="1"/>
      <c r="I19932" s="1"/>
    </row>
    <row r="19933" spans="8:9" x14ac:dyDescent="0.2">
      <c r="H19933" s="1"/>
      <c r="I19933" s="1"/>
    </row>
    <row r="19934" spans="8:9" x14ac:dyDescent="0.2">
      <c r="H19934" s="1"/>
      <c r="I19934" s="1"/>
    </row>
    <row r="19935" spans="8:9" x14ac:dyDescent="0.2">
      <c r="H19935" s="1"/>
      <c r="I19935" s="1"/>
    </row>
    <row r="19936" spans="8:9" x14ac:dyDescent="0.2">
      <c r="H19936" s="1"/>
      <c r="I19936" s="1"/>
    </row>
    <row r="19937" spans="8:9" x14ac:dyDescent="0.2">
      <c r="H19937" s="1"/>
      <c r="I19937" s="1"/>
    </row>
    <row r="19938" spans="8:9" x14ac:dyDescent="0.2">
      <c r="H19938" s="1"/>
      <c r="I19938" s="1"/>
    </row>
    <row r="19939" spans="8:9" x14ac:dyDescent="0.2">
      <c r="H19939" s="1"/>
      <c r="I19939" s="1"/>
    </row>
    <row r="19940" spans="8:9" x14ac:dyDescent="0.2">
      <c r="H19940" s="1"/>
      <c r="I19940" s="1"/>
    </row>
    <row r="19941" spans="8:9" x14ac:dyDescent="0.2">
      <c r="H19941" s="1"/>
      <c r="I19941" s="1"/>
    </row>
    <row r="19942" spans="8:9" x14ac:dyDescent="0.2">
      <c r="H19942" s="1"/>
      <c r="I19942" s="1"/>
    </row>
    <row r="19943" spans="8:9" x14ac:dyDescent="0.2">
      <c r="H19943" s="1"/>
      <c r="I19943" s="1"/>
    </row>
    <row r="19944" spans="8:9" x14ac:dyDescent="0.2">
      <c r="H19944" s="1"/>
      <c r="I19944" s="1"/>
    </row>
    <row r="19945" spans="8:9" x14ac:dyDescent="0.2">
      <c r="H19945" s="1"/>
      <c r="I19945" s="1"/>
    </row>
    <row r="19946" spans="8:9" x14ac:dyDescent="0.2">
      <c r="H19946" s="1"/>
      <c r="I19946" s="1"/>
    </row>
    <row r="19947" spans="8:9" x14ac:dyDescent="0.2">
      <c r="H19947" s="1"/>
      <c r="I19947" s="1"/>
    </row>
    <row r="19948" spans="8:9" x14ac:dyDescent="0.2">
      <c r="H19948" s="1"/>
      <c r="I19948" s="1"/>
    </row>
    <row r="19949" spans="8:9" x14ac:dyDescent="0.2">
      <c r="H19949" s="1"/>
      <c r="I19949" s="1"/>
    </row>
    <row r="19950" spans="8:9" x14ac:dyDescent="0.2">
      <c r="H19950" s="1"/>
      <c r="I19950" s="1"/>
    </row>
    <row r="19951" spans="8:9" x14ac:dyDescent="0.2">
      <c r="H19951" s="1"/>
      <c r="I19951" s="1"/>
    </row>
    <row r="19952" spans="8:9" x14ac:dyDescent="0.2">
      <c r="H19952" s="1"/>
      <c r="I19952" s="1"/>
    </row>
    <row r="19953" spans="8:9" x14ac:dyDescent="0.2">
      <c r="H19953" s="1"/>
      <c r="I19953" s="1"/>
    </row>
    <row r="19954" spans="8:9" x14ac:dyDescent="0.2">
      <c r="H19954" s="1"/>
      <c r="I19954" s="1"/>
    </row>
    <row r="19955" spans="8:9" x14ac:dyDescent="0.2">
      <c r="H19955" s="1"/>
      <c r="I19955" s="1"/>
    </row>
    <row r="19956" spans="8:9" x14ac:dyDescent="0.2">
      <c r="H19956" s="1"/>
      <c r="I19956" s="1"/>
    </row>
    <row r="19957" spans="8:9" x14ac:dyDescent="0.2">
      <c r="H19957" s="1"/>
      <c r="I19957" s="1"/>
    </row>
    <row r="19958" spans="8:9" x14ac:dyDescent="0.2">
      <c r="H19958" s="1"/>
      <c r="I19958" s="1"/>
    </row>
    <row r="19959" spans="8:9" x14ac:dyDescent="0.2">
      <c r="H19959" s="1"/>
      <c r="I19959" s="1"/>
    </row>
    <row r="19960" spans="8:9" x14ac:dyDescent="0.2">
      <c r="H19960" s="1"/>
      <c r="I19960" s="1"/>
    </row>
    <row r="19961" spans="8:9" x14ac:dyDescent="0.2">
      <c r="H19961" s="1"/>
      <c r="I19961" s="1"/>
    </row>
    <row r="19962" spans="8:9" x14ac:dyDescent="0.2">
      <c r="H19962" s="1"/>
      <c r="I19962" s="1"/>
    </row>
    <row r="19963" spans="8:9" x14ac:dyDescent="0.2">
      <c r="H19963" s="1"/>
      <c r="I19963" s="1"/>
    </row>
    <row r="19964" spans="8:9" x14ac:dyDescent="0.2">
      <c r="H19964" s="1"/>
      <c r="I19964" s="1"/>
    </row>
    <row r="19965" spans="8:9" x14ac:dyDescent="0.2">
      <c r="H19965" s="1"/>
      <c r="I19965" s="1"/>
    </row>
    <row r="19966" spans="8:9" x14ac:dyDescent="0.2">
      <c r="H19966" s="1"/>
      <c r="I19966" s="1"/>
    </row>
    <row r="19967" spans="8:9" x14ac:dyDescent="0.2">
      <c r="H19967" s="1"/>
      <c r="I19967" s="1"/>
    </row>
    <row r="19968" spans="8:9" x14ac:dyDescent="0.2">
      <c r="H19968" s="1"/>
      <c r="I19968" s="1"/>
    </row>
    <row r="19969" spans="8:9" x14ac:dyDescent="0.2">
      <c r="H19969" s="1"/>
      <c r="I19969" s="1"/>
    </row>
    <row r="19970" spans="8:9" x14ac:dyDescent="0.2">
      <c r="H19970" s="1"/>
      <c r="I19970" s="1"/>
    </row>
    <row r="19971" spans="8:9" x14ac:dyDescent="0.2">
      <c r="H19971" s="1"/>
      <c r="I19971" s="1"/>
    </row>
    <row r="19972" spans="8:9" x14ac:dyDescent="0.2">
      <c r="H19972" s="1"/>
      <c r="I19972" s="1"/>
    </row>
    <row r="19973" spans="8:9" x14ac:dyDescent="0.2">
      <c r="H19973" s="1"/>
      <c r="I19973" s="1"/>
    </row>
    <row r="19974" spans="8:9" x14ac:dyDescent="0.2">
      <c r="H19974" s="1"/>
      <c r="I19974" s="1"/>
    </row>
    <row r="19975" spans="8:9" x14ac:dyDescent="0.2">
      <c r="H19975" s="1"/>
      <c r="I19975" s="1"/>
    </row>
    <row r="19976" spans="8:9" x14ac:dyDescent="0.2">
      <c r="H19976" s="1"/>
      <c r="I19976" s="1"/>
    </row>
    <row r="19977" spans="8:9" x14ac:dyDescent="0.2">
      <c r="H19977" s="1"/>
      <c r="I19977" s="1"/>
    </row>
    <row r="19978" spans="8:9" x14ac:dyDescent="0.2">
      <c r="H19978" s="1"/>
      <c r="I19978" s="1"/>
    </row>
    <row r="19979" spans="8:9" x14ac:dyDescent="0.2">
      <c r="H19979" s="1"/>
      <c r="I19979" s="1"/>
    </row>
    <row r="19980" spans="8:9" x14ac:dyDescent="0.2">
      <c r="H19980" s="1"/>
      <c r="I19980" s="1"/>
    </row>
    <row r="19981" spans="8:9" x14ac:dyDescent="0.2">
      <c r="H19981" s="1"/>
      <c r="I19981" s="1"/>
    </row>
    <row r="19982" spans="8:9" x14ac:dyDescent="0.2">
      <c r="H19982" s="1"/>
      <c r="I19982" s="1"/>
    </row>
    <row r="19983" spans="8:9" x14ac:dyDescent="0.2">
      <c r="H19983" s="1"/>
      <c r="I19983" s="1"/>
    </row>
    <row r="19984" spans="8:9" x14ac:dyDescent="0.2">
      <c r="H19984" s="1"/>
      <c r="I19984" s="1"/>
    </row>
    <row r="19985" spans="8:9" x14ac:dyDescent="0.2">
      <c r="H19985" s="1"/>
      <c r="I19985" s="1"/>
    </row>
    <row r="19986" spans="8:9" x14ac:dyDescent="0.2">
      <c r="H19986" s="1"/>
      <c r="I19986" s="1"/>
    </row>
    <row r="19987" spans="8:9" x14ac:dyDescent="0.2">
      <c r="H19987" s="1"/>
      <c r="I19987" s="1"/>
    </row>
    <row r="19988" spans="8:9" x14ac:dyDescent="0.2">
      <c r="H19988" s="1"/>
      <c r="I19988" s="1"/>
    </row>
    <row r="19989" spans="8:9" x14ac:dyDescent="0.2">
      <c r="H19989" s="1"/>
      <c r="I19989" s="1"/>
    </row>
    <row r="19990" spans="8:9" x14ac:dyDescent="0.2">
      <c r="H19990" s="1"/>
      <c r="I19990" s="1"/>
    </row>
    <row r="19991" spans="8:9" x14ac:dyDescent="0.2">
      <c r="H19991" s="1"/>
      <c r="I19991" s="1"/>
    </row>
    <row r="19992" spans="8:9" x14ac:dyDescent="0.2">
      <c r="H19992" s="1"/>
      <c r="I19992" s="1"/>
    </row>
    <row r="19993" spans="8:9" x14ac:dyDescent="0.2">
      <c r="H19993" s="1"/>
      <c r="I19993" s="1"/>
    </row>
    <row r="19994" spans="8:9" x14ac:dyDescent="0.2">
      <c r="H19994" s="1"/>
      <c r="I19994" s="1"/>
    </row>
    <row r="19995" spans="8:9" x14ac:dyDescent="0.2">
      <c r="H19995" s="1"/>
      <c r="I19995" s="1"/>
    </row>
    <row r="19996" spans="8:9" x14ac:dyDescent="0.2">
      <c r="H19996" s="1"/>
      <c r="I19996" s="1"/>
    </row>
    <row r="19997" spans="8:9" x14ac:dyDescent="0.2">
      <c r="H19997" s="1"/>
      <c r="I19997" s="1"/>
    </row>
    <row r="19998" spans="8:9" x14ac:dyDescent="0.2">
      <c r="H19998" s="1"/>
      <c r="I19998" s="1"/>
    </row>
    <row r="19999" spans="8:9" x14ac:dyDescent="0.2">
      <c r="H19999" s="1"/>
      <c r="I19999" s="1"/>
    </row>
    <row r="20000" spans="8:9" x14ac:dyDescent="0.2">
      <c r="H20000" s="1"/>
      <c r="I20000" s="1"/>
    </row>
    <row r="20001" spans="8:9" x14ac:dyDescent="0.2">
      <c r="H20001" s="1"/>
      <c r="I20001" s="1"/>
    </row>
    <row r="20002" spans="8:9" x14ac:dyDescent="0.2">
      <c r="H20002" s="1"/>
      <c r="I20002" s="1"/>
    </row>
    <row r="20003" spans="8:9" x14ac:dyDescent="0.2">
      <c r="H20003" s="1"/>
      <c r="I20003" s="1"/>
    </row>
    <row r="20004" spans="8:9" x14ac:dyDescent="0.2">
      <c r="H20004" s="1"/>
      <c r="I20004" s="1"/>
    </row>
    <row r="20005" spans="8:9" x14ac:dyDescent="0.2">
      <c r="H20005" s="1"/>
      <c r="I20005" s="1"/>
    </row>
    <row r="20006" spans="8:9" x14ac:dyDescent="0.2">
      <c r="H20006" s="1"/>
      <c r="I20006" s="1"/>
    </row>
    <row r="20007" spans="8:9" x14ac:dyDescent="0.2">
      <c r="H20007" s="1"/>
      <c r="I20007" s="1"/>
    </row>
    <row r="20008" spans="8:9" x14ac:dyDescent="0.2">
      <c r="H20008" s="1"/>
      <c r="I20008" s="1"/>
    </row>
    <row r="20009" spans="8:9" x14ac:dyDescent="0.2">
      <c r="H20009" s="1"/>
      <c r="I20009" s="1"/>
    </row>
    <row r="20010" spans="8:9" x14ac:dyDescent="0.2">
      <c r="H20010" s="1"/>
      <c r="I20010" s="1"/>
    </row>
    <row r="20011" spans="8:9" x14ac:dyDescent="0.2">
      <c r="H20011" s="1"/>
      <c r="I20011" s="1"/>
    </row>
    <row r="20012" spans="8:9" x14ac:dyDescent="0.2">
      <c r="H20012" s="1"/>
      <c r="I20012" s="1"/>
    </row>
    <row r="20013" spans="8:9" x14ac:dyDescent="0.2">
      <c r="H20013" s="1"/>
      <c r="I20013" s="1"/>
    </row>
    <row r="20014" spans="8:9" x14ac:dyDescent="0.2">
      <c r="H20014" s="1"/>
      <c r="I20014" s="1"/>
    </row>
    <row r="20015" spans="8:9" x14ac:dyDescent="0.2">
      <c r="H20015" s="1"/>
      <c r="I20015" s="1"/>
    </row>
    <row r="20016" spans="8:9" x14ac:dyDescent="0.2">
      <c r="H20016" s="1"/>
      <c r="I20016" s="1"/>
    </row>
    <row r="20017" spans="8:9" x14ac:dyDescent="0.2">
      <c r="H20017" s="1"/>
      <c r="I20017" s="1"/>
    </row>
    <row r="20018" spans="8:9" x14ac:dyDescent="0.2">
      <c r="H20018" s="1"/>
      <c r="I20018" s="1"/>
    </row>
    <row r="20019" spans="8:9" x14ac:dyDescent="0.2">
      <c r="H20019" s="1"/>
      <c r="I20019" s="1"/>
    </row>
    <row r="20020" spans="8:9" x14ac:dyDescent="0.2">
      <c r="H20020" s="1"/>
      <c r="I20020" s="1"/>
    </row>
    <row r="20021" spans="8:9" x14ac:dyDescent="0.2">
      <c r="H20021" s="1"/>
      <c r="I20021" s="1"/>
    </row>
    <row r="20022" spans="8:9" x14ac:dyDescent="0.2">
      <c r="H20022" s="1"/>
      <c r="I20022" s="1"/>
    </row>
    <row r="20023" spans="8:9" x14ac:dyDescent="0.2">
      <c r="H20023" s="1"/>
      <c r="I20023" s="1"/>
    </row>
    <row r="20024" spans="8:9" x14ac:dyDescent="0.2">
      <c r="H20024" s="1"/>
      <c r="I20024" s="1"/>
    </row>
    <row r="20025" spans="8:9" x14ac:dyDescent="0.2">
      <c r="H20025" s="1"/>
      <c r="I20025" s="1"/>
    </row>
    <row r="20026" spans="8:9" x14ac:dyDescent="0.2">
      <c r="H20026" s="1"/>
      <c r="I20026" s="1"/>
    </row>
    <row r="20027" spans="8:9" x14ac:dyDescent="0.2">
      <c r="H20027" s="1"/>
      <c r="I20027" s="1"/>
    </row>
    <row r="20028" spans="8:9" x14ac:dyDescent="0.2">
      <c r="H20028" s="1"/>
      <c r="I20028" s="1"/>
    </row>
    <row r="20029" spans="8:9" x14ac:dyDescent="0.2">
      <c r="H20029" s="1"/>
      <c r="I20029" s="1"/>
    </row>
    <row r="20030" spans="8:9" x14ac:dyDescent="0.2">
      <c r="H20030" s="1"/>
      <c r="I20030" s="1"/>
    </row>
    <row r="20031" spans="8:9" x14ac:dyDescent="0.2">
      <c r="H20031" s="1"/>
      <c r="I20031" s="1"/>
    </row>
    <row r="20032" spans="8:9" x14ac:dyDescent="0.2">
      <c r="H20032" s="1"/>
      <c r="I20032" s="1"/>
    </row>
    <row r="20033" spans="8:9" x14ac:dyDescent="0.2">
      <c r="H20033" s="1"/>
      <c r="I20033" s="1"/>
    </row>
    <row r="20034" spans="8:9" x14ac:dyDescent="0.2">
      <c r="H20034" s="1"/>
      <c r="I20034" s="1"/>
    </row>
    <row r="20035" spans="8:9" x14ac:dyDescent="0.2">
      <c r="H20035" s="1"/>
      <c r="I20035" s="1"/>
    </row>
    <row r="20036" spans="8:9" x14ac:dyDescent="0.2">
      <c r="H20036" s="1"/>
      <c r="I20036" s="1"/>
    </row>
    <row r="20037" spans="8:9" x14ac:dyDescent="0.2">
      <c r="H20037" s="1"/>
      <c r="I20037" s="1"/>
    </row>
    <row r="20038" spans="8:9" x14ac:dyDescent="0.2">
      <c r="H20038" s="1"/>
      <c r="I20038" s="1"/>
    </row>
    <row r="20039" spans="8:9" x14ac:dyDescent="0.2">
      <c r="H20039" s="1"/>
      <c r="I20039" s="1"/>
    </row>
    <row r="20040" spans="8:9" x14ac:dyDescent="0.2">
      <c r="H20040" s="1"/>
      <c r="I20040" s="1"/>
    </row>
    <row r="20041" spans="8:9" x14ac:dyDescent="0.2">
      <c r="H20041" s="1"/>
      <c r="I20041" s="1"/>
    </row>
    <row r="20042" spans="8:9" x14ac:dyDescent="0.2">
      <c r="H20042" s="1"/>
      <c r="I20042" s="1"/>
    </row>
    <row r="20043" spans="8:9" x14ac:dyDescent="0.2">
      <c r="H20043" s="1"/>
      <c r="I20043" s="1"/>
    </row>
    <row r="20044" spans="8:9" x14ac:dyDescent="0.2">
      <c r="H20044" s="1"/>
      <c r="I20044" s="1"/>
    </row>
    <row r="20045" spans="8:9" x14ac:dyDescent="0.2">
      <c r="H20045" s="1"/>
      <c r="I20045" s="1"/>
    </row>
    <row r="20046" spans="8:9" x14ac:dyDescent="0.2">
      <c r="H20046" s="1"/>
      <c r="I20046" s="1"/>
    </row>
    <row r="20047" spans="8:9" x14ac:dyDescent="0.2">
      <c r="H20047" s="1"/>
      <c r="I20047" s="1"/>
    </row>
    <row r="20048" spans="8:9" x14ac:dyDescent="0.2">
      <c r="H20048" s="1"/>
      <c r="I20048" s="1"/>
    </row>
    <row r="20049" spans="8:9" x14ac:dyDescent="0.2">
      <c r="H20049" s="1"/>
      <c r="I20049" s="1"/>
    </row>
    <row r="20050" spans="8:9" x14ac:dyDescent="0.2">
      <c r="H20050" s="1"/>
      <c r="I20050" s="1"/>
    </row>
    <row r="20051" spans="8:9" x14ac:dyDescent="0.2">
      <c r="H20051" s="1"/>
      <c r="I20051" s="1"/>
    </row>
    <row r="20052" spans="8:9" x14ac:dyDescent="0.2">
      <c r="H20052" s="1"/>
      <c r="I20052" s="1"/>
    </row>
    <row r="20053" spans="8:9" x14ac:dyDescent="0.2">
      <c r="H20053" s="1"/>
      <c r="I20053" s="1"/>
    </row>
    <row r="20054" spans="8:9" x14ac:dyDescent="0.2">
      <c r="H20054" s="1"/>
      <c r="I20054" s="1"/>
    </row>
    <row r="20055" spans="8:9" x14ac:dyDescent="0.2">
      <c r="H20055" s="1"/>
      <c r="I20055" s="1"/>
    </row>
    <row r="20056" spans="8:9" x14ac:dyDescent="0.2">
      <c r="H20056" s="1"/>
      <c r="I20056" s="1"/>
    </row>
    <row r="20057" spans="8:9" x14ac:dyDescent="0.2">
      <c r="H20057" s="1"/>
      <c r="I20057" s="1"/>
    </row>
    <row r="20058" spans="8:9" x14ac:dyDescent="0.2">
      <c r="H20058" s="1"/>
      <c r="I20058" s="1"/>
    </row>
    <row r="20059" spans="8:9" x14ac:dyDescent="0.2">
      <c r="H20059" s="1"/>
      <c r="I20059" s="1"/>
    </row>
    <row r="20060" spans="8:9" x14ac:dyDescent="0.2">
      <c r="H20060" s="1"/>
      <c r="I20060" s="1"/>
    </row>
    <row r="20061" spans="8:9" x14ac:dyDescent="0.2">
      <c r="H20061" s="1"/>
      <c r="I20061" s="1"/>
    </row>
    <row r="20062" spans="8:9" x14ac:dyDescent="0.2">
      <c r="H20062" s="1"/>
      <c r="I20062" s="1"/>
    </row>
    <row r="20063" spans="8:9" x14ac:dyDescent="0.2">
      <c r="H20063" s="1"/>
      <c r="I20063" s="1"/>
    </row>
    <row r="20064" spans="8:9" x14ac:dyDescent="0.2">
      <c r="H20064" s="1"/>
      <c r="I20064" s="1"/>
    </row>
    <row r="20065" spans="8:9" x14ac:dyDescent="0.2">
      <c r="H20065" s="1"/>
      <c r="I20065" s="1"/>
    </row>
    <row r="20066" spans="8:9" x14ac:dyDescent="0.2">
      <c r="H20066" s="1"/>
      <c r="I20066" s="1"/>
    </row>
    <row r="20067" spans="8:9" x14ac:dyDescent="0.2">
      <c r="H20067" s="1"/>
      <c r="I20067" s="1"/>
    </row>
    <row r="20068" spans="8:9" x14ac:dyDescent="0.2">
      <c r="H20068" s="1"/>
      <c r="I20068" s="1"/>
    </row>
    <row r="20069" spans="8:9" x14ac:dyDescent="0.2">
      <c r="H20069" s="1"/>
      <c r="I20069" s="1"/>
    </row>
    <row r="20070" spans="8:9" x14ac:dyDescent="0.2">
      <c r="H20070" s="1"/>
      <c r="I20070" s="1"/>
    </row>
    <row r="20071" spans="8:9" x14ac:dyDescent="0.2">
      <c r="H20071" s="1"/>
      <c r="I20071" s="1"/>
    </row>
    <row r="20072" spans="8:9" x14ac:dyDescent="0.2">
      <c r="H20072" s="1"/>
      <c r="I20072" s="1"/>
    </row>
    <row r="20073" spans="8:9" x14ac:dyDescent="0.2">
      <c r="H20073" s="1"/>
      <c r="I20073" s="1"/>
    </row>
    <row r="20074" spans="8:9" x14ac:dyDescent="0.2">
      <c r="H20074" s="1"/>
      <c r="I20074" s="1"/>
    </row>
    <row r="20075" spans="8:9" x14ac:dyDescent="0.2">
      <c r="H20075" s="1"/>
      <c r="I20075" s="1"/>
    </row>
    <row r="20076" spans="8:9" x14ac:dyDescent="0.2">
      <c r="H20076" s="1"/>
      <c r="I20076" s="1"/>
    </row>
    <row r="20077" spans="8:9" x14ac:dyDescent="0.2">
      <c r="H20077" s="1"/>
      <c r="I20077" s="1"/>
    </row>
    <row r="20078" spans="8:9" x14ac:dyDescent="0.2">
      <c r="H20078" s="1"/>
      <c r="I20078" s="1"/>
    </row>
    <row r="20079" spans="8:9" x14ac:dyDescent="0.2">
      <c r="H20079" s="1"/>
      <c r="I20079" s="1"/>
    </row>
    <row r="20080" spans="8:9" x14ac:dyDescent="0.2">
      <c r="H20080" s="1"/>
      <c r="I20080" s="1"/>
    </row>
    <row r="20081" spans="8:9" x14ac:dyDescent="0.2">
      <c r="H20081" s="1"/>
      <c r="I20081" s="1"/>
    </row>
    <row r="20082" spans="8:9" x14ac:dyDescent="0.2">
      <c r="H20082" s="1"/>
      <c r="I20082" s="1"/>
    </row>
    <row r="20083" spans="8:9" x14ac:dyDescent="0.2">
      <c r="H20083" s="1"/>
      <c r="I20083" s="1"/>
    </row>
    <row r="20084" spans="8:9" x14ac:dyDescent="0.2">
      <c r="H20084" s="1"/>
      <c r="I20084" s="1"/>
    </row>
    <row r="20085" spans="8:9" x14ac:dyDescent="0.2">
      <c r="H20085" s="1"/>
      <c r="I20085" s="1"/>
    </row>
    <row r="20086" spans="8:9" x14ac:dyDescent="0.2">
      <c r="H20086" s="1"/>
      <c r="I20086" s="1"/>
    </row>
    <row r="20087" spans="8:9" x14ac:dyDescent="0.2">
      <c r="H20087" s="1"/>
      <c r="I20087" s="1"/>
    </row>
    <row r="20088" spans="8:9" x14ac:dyDescent="0.2">
      <c r="H20088" s="1"/>
      <c r="I20088" s="1"/>
    </row>
    <row r="20089" spans="8:9" x14ac:dyDescent="0.2">
      <c r="H20089" s="1"/>
      <c r="I20089" s="1"/>
    </row>
    <row r="20090" spans="8:9" x14ac:dyDescent="0.2">
      <c r="H20090" s="1"/>
      <c r="I20090" s="1"/>
    </row>
    <row r="20091" spans="8:9" x14ac:dyDescent="0.2">
      <c r="H20091" s="1"/>
      <c r="I20091" s="1"/>
    </row>
    <row r="20092" spans="8:9" x14ac:dyDescent="0.2">
      <c r="H20092" s="1"/>
      <c r="I20092" s="1"/>
    </row>
    <row r="20093" spans="8:9" x14ac:dyDescent="0.2">
      <c r="H20093" s="1"/>
      <c r="I20093" s="1"/>
    </row>
    <row r="20094" spans="8:9" x14ac:dyDescent="0.2">
      <c r="H20094" s="1"/>
      <c r="I20094" s="1"/>
    </row>
    <row r="20095" spans="8:9" x14ac:dyDescent="0.2">
      <c r="H20095" s="1"/>
      <c r="I20095" s="1"/>
    </row>
    <row r="20096" spans="8:9" x14ac:dyDescent="0.2">
      <c r="H20096" s="1"/>
      <c r="I20096" s="1"/>
    </row>
    <row r="20097" spans="8:9" x14ac:dyDescent="0.2">
      <c r="H20097" s="1"/>
      <c r="I20097" s="1"/>
    </row>
    <row r="20098" spans="8:9" x14ac:dyDescent="0.2">
      <c r="H20098" s="1"/>
      <c r="I20098" s="1"/>
    </row>
    <row r="20099" spans="8:9" x14ac:dyDescent="0.2">
      <c r="H20099" s="1"/>
      <c r="I20099" s="1"/>
    </row>
    <row r="20100" spans="8:9" x14ac:dyDescent="0.2">
      <c r="H20100" s="1"/>
      <c r="I20100" s="1"/>
    </row>
    <row r="20101" spans="8:9" x14ac:dyDescent="0.2">
      <c r="H20101" s="1"/>
      <c r="I20101" s="1"/>
    </row>
    <row r="20102" spans="8:9" x14ac:dyDescent="0.2">
      <c r="H20102" s="1"/>
      <c r="I20102" s="1"/>
    </row>
    <row r="20103" spans="8:9" x14ac:dyDescent="0.2">
      <c r="H20103" s="1"/>
      <c r="I20103" s="1"/>
    </row>
    <row r="20104" spans="8:9" x14ac:dyDescent="0.2">
      <c r="H20104" s="1"/>
      <c r="I20104" s="1"/>
    </row>
    <row r="20105" spans="8:9" x14ac:dyDescent="0.2">
      <c r="H20105" s="1"/>
      <c r="I20105" s="1"/>
    </row>
    <row r="20106" spans="8:9" x14ac:dyDescent="0.2">
      <c r="H20106" s="1"/>
      <c r="I20106" s="1"/>
    </row>
    <row r="20107" spans="8:9" x14ac:dyDescent="0.2">
      <c r="H20107" s="1"/>
      <c r="I20107" s="1"/>
    </row>
    <row r="20108" spans="8:9" x14ac:dyDescent="0.2">
      <c r="H20108" s="1"/>
      <c r="I20108" s="1"/>
    </row>
    <row r="20109" spans="8:9" x14ac:dyDescent="0.2">
      <c r="H20109" s="1"/>
      <c r="I20109" s="1"/>
    </row>
    <row r="20110" spans="8:9" x14ac:dyDescent="0.2">
      <c r="H20110" s="1"/>
      <c r="I20110" s="1"/>
    </row>
    <row r="20111" spans="8:9" x14ac:dyDescent="0.2">
      <c r="H20111" s="1"/>
      <c r="I20111" s="1"/>
    </row>
    <row r="20112" spans="8:9" x14ac:dyDescent="0.2">
      <c r="H20112" s="1"/>
      <c r="I20112" s="1"/>
    </row>
    <row r="20113" spans="8:9" x14ac:dyDescent="0.2">
      <c r="H20113" s="1"/>
      <c r="I20113" s="1"/>
    </row>
    <row r="20114" spans="8:9" x14ac:dyDescent="0.2">
      <c r="H20114" s="1"/>
      <c r="I20114" s="1"/>
    </row>
    <row r="20115" spans="8:9" x14ac:dyDescent="0.2">
      <c r="H20115" s="1"/>
      <c r="I20115" s="1"/>
    </row>
    <row r="20116" spans="8:9" x14ac:dyDescent="0.2">
      <c r="H20116" s="1"/>
      <c r="I20116" s="1"/>
    </row>
    <row r="20117" spans="8:9" x14ac:dyDescent="0.2">
      <c r="H20117" s="1"/>
      <c r="I20117" s="1"/>
    </row>
    <row r="20118" spans="8:9" x14ac:dyDescent="0.2">
      <c r="H20118" s="1"/>
      <c r="I20118" s="1"/>
    </row>
    <row r="20119" spans="8:9" x14ac:dyDescent="0.2">
      <c r="H20119" s="1"/>
      <c r="I20119" s="1"/>
    </row>
    <row r="20120" spans="8:9" x14ac:dyDescent="0.2">
      <c r="H20120" s="1"/>
      <c r="I20120" s="1"/>
    </row>
    <row r="20121" spans="8:9" x14ac:dyDescent="0.2">
      <c r="H20121" s="1"/>
      <c r="I20121" s="1"/>
    </row>
    <row r="20122" spans="8:9" x14ac:dyDescent="0.2">
      <c r="H20122" s="1"/>
      <c r="I20122" s="1"/>
    </row>
    <row r="20123" spans="8:9" x14ac:dyDescent="0.2">
      <c r="H20123" s="1"/>
      <c r="I20123" s="1"/>
    </row>
    <row r="20124" spans="8:9" x14ac:dyDescent="0.2">
      <c r="H20124" s="1"/>
      <c r="I20124" s="1"/>
    </row>
    <row r="20125" spans="8:9" x14ac:dyDescent="0.2">
      <c r="H20125" s="1"/>
      <c r="I20125" s="1"/>
    </row>
    <row r="20126" spans="8:9" x14ac:dyDescent="0.2">
      <c r="H20126" s="1"/>
      <c r="I20126" s="1"/>
    </row>
    <row r="20127" spans="8:9" x14ac:dyDescent="0.2">
      <c r="H20127" s="1"/>
      <c r="I20127" s="1"/>
    </row>
    <row r="20128" spans="8:9" x14ac:dyDescent="0.2">
      <c r="H20128" s="1"/>
      <c r="I20128" s="1"/>
    </row>
    <row r="20129" spans="8:9" x14ac:dyDescent="0.2">
      <c r="H20129" s="1"/>
      <c r="I20129" s="1"/>
    </row>
    <row r="20130" spans="8:9" x14ac:dyDescent="0.2">
      <c r="H20130" s="1"/>
      <c r="I20130" s="1"/>
    </row>
    <row r="20131" spans="8:9" x14ac:dyDescent="0.2">
      <c r="H20131" s="1"/>
      <c r="I20131" s="1"/>
    </row>
    <row r="20132" spans="8:9" x14ac:dyDescent="0.2">
      <c r="H20132" s="1"/>
      <c r="I20132" s="1"/>
    </row>
    <row r="20133" spans="8:9" x14ac:dyDescent="0.2">
      <c r="H20133" s="1"/>
      <c r="I20133" s="1"/>
    </row>
    <row r="20134" spans="8:9" x14ac:dyDescent="0.2">
      <c r="H20134" s="1"/>
      <c r="I20134" s="1"/>
    </row>
    <row r="20135" spans="8:9" x14ac:dyDescent="0.2">
      <c r="H20135" s="1"/>
      <c r="I20135" s="1"/>
    </row>
    <row r="20136" spans="8:9" x14ac:dyDescent="0.2">
      <c r="H20136" s="1"/>
      <c r="I20136" s="1"/>
    </row>
    <row r="20137" spans="8:9" x14ac:dyDescent="0.2">
      <c r="H20137" s="1"/>
      <c r="I20137" s="1"/>
    </row>
    <row r="20138" spans="8:9" x14ac:dyDescent="0.2">
      <c r="H20138" s="1"/>
      <c r="I20138" s="1"/>
    </row>
    <row r="20139" spans="8:9" x14ac:dyDescent="0.2">
      <c r="H20139" s="1"/>
      <c r="I20139" s="1"/>
    </row>
    <row r="20140" spans="8:9" x14ac:dyDescent="0.2">
      <c r="H20140" s="1"/>
      <c r="I20140" s="1"/>
    </row>
    <row r="20141" spans="8:9" x14ac:dyDescent="0.2">
      <c r="H20141" s="1"/>
      <c r="I20141" s="1"/>
    </row>
    <row r="20142" spans="8:9" x14ac:dyDescent="0.2">
      <c r="H20142" s="1"/>
      <c r="I20142" s="1"/>
    </row>
    <row r="20143" spans="8:9" x14ac:dyDescent="0.2">
      <c r="H20143" s="1"/>
      <c r="I20143" s="1"/>
    </row>
    <row r="20144" spans="8:9" x14ac:dyDescent="0.2">
      <c r="H20144" s="1"/>
      <c r="I20144" s="1"/>
    </row>
    <row r="20145" spans="8:9" x14ac:dyDescent="0.2">
      <c r="H20145" s="1"/>
      <c r="I20145" s="1"/>
    </row>
    <row r="20146" spans="8:9" x14ac:dyDescent="0.2">
      <c r="H20146" s="1"/>
      <c r="I20146" s="1"/>
    </row>
    <row r="20147" spans="8:9" x14ac:dyDescent="0.2">
      <c r="H20147" s="1"/>
      <c r="I20147" s="1"/>
    </row>
    <row r="20148" spans="8:9" x14ac:dyDescent="0.2">
      <c r="H20148" s="1"/>
      <c r="I20148" s="1"/>
    </row>
    <row r="20149" spans="8:9" x14ac:dyDescent="0.2">
      <c r="H20149" s="1"/>
      <c r="I20149" s="1"/>
    </row>
    <row r="20150" spans="8:9" x14ac:dyDescent="0.2">
      <c r="H20150" s="1"/>
      <c r="I20150" s="1"/>
    </row>
    <row r="20151" spans="8:9" x14ac:dyDescent="0.2">
      <c r="H20151" s="1"/>
      <c r="I20151" s="1"/>
    </row>
    <row r="20152" spans="8:9" x14ac:dyDescent="0.2">
      <c r="H20152" s="1"/>
      <c r="I20152" s="1"/>
    </row>
    <row r="20153" spans="8:9" x14ac:dyDescent="0.2">
      <c r="H20153" s="1"/>
      <c r="I20153" s="1"/>
    </row>
    <row r="20154" spans="8:9" x14ac:dyDescent="0.2">
      <c r="H20154" s="1"/>
      <c r="I20154" s="1"/>
    </row>
    <row r="20155" spans="8:9" x14ac:dyDescent="0.2">
      <c r="H20155" s="1"/>
      <c r="I20155" s="1"/>
    </row>
    <row r="20156" spans="8:9" x14ac:dyDescent="0.2">
      <c r="H20156" s="1"/>
      <c r="I20156" s="1"/>
    </row>
    <row r="20157" spans="8:9" x14ac:dyDescent="0.2">
      <c r="H20157" s="1"/>
      <c r="I20157" s="1"/>
    </row>
    <row r="20158" spans="8:9" x14ac:dyDescent="0.2">
      <c r="H20158" s="1"/>
      <c r="I20158" s="1"/>
    </row>
    <row r="20159" spans="8:9" x14ac:dyDescent="0.2">
      <c r="H20159" s="1"/>
      <c r="I20159" s="1"/>
    </row>
    <row r="20160" spans="8:9" x14ac:dyDescent="0.2">
      <c r="H20160" s="1"/>
      <c r="I20160" s="1"/>
    </row>
    <row r="20161" spans="8:9" x14ac:dyDescent="0.2">
      <c r="H20161" s="1"/>
      <c r="I20161" s="1"/>
    </row>
    <row r="20162" spans="8:9" x14ac:dyDescent="0.2">
      <c r="H20162" s="1"/>
      <c r="I20162" s="1"/>
    </row>
    <row r="20163" spans="8:9" x14ac:dyDescent="0.2">
      <c r="H20163" s="1"/>
      <c r="I20163" s="1"/>
    </row>
    <row r="20164" spans="8:9" x14ac:dyDescent="0.2">
      <c r="H20164" s="1"/>
      <c r="I20164" s="1"/>
    </row>
    <row r="20165" spans="8:9" x14ac:dyDescent="0.2">
      <c r="H20165" s="1"/>
      <c r="I20165" s="1"/>
    </row>
    <row r="20166" spans="8:9" x14ac:dyDescent="0.2">
      <c r="H20166" s="1"/>
      <c r="I20166" s="1"/>
    </row>
    <row r="20167" spans="8:9" x14ac:dyDescent="0.2">
      <c r="H20167" s="1"/>
      <c r="I20167" s="1"/>
    </row>
    <row r="20168" spans="8:9" x14ac:dyDescent="0.2">
      <c r="H20168" s="1"/>
      <c r="I20168" s="1"/>
    </row>
    <row r="20169" spans="8:9" x14ac:dyDescent="0.2">
      <c r="H20169" s="1"/>
      <c r="I20169" s="1"/>
    </row>
    <row r="20170" spans="8:9" x14ac:dyDescent="0.2">
      <c r="H20170" s="1"/>
      <c r="I20170" s="1"/>
    </row>
    <row r="20171" spans="8:9" x14ac:dyDescent="0.2">
      <c r="H20171" s="1"/>
      <c r="I20171" s="1"/>
    </row>
    <row r="20172" spans="8:9" x14ac:dyDescent="0.2">
      <c r="H20172" s="1"/>
      <c r="I20172" s="1"/>
    </row>
    <row r="20173" spans="8:9" x14ac:dyDescent="0.2">
      <c r="H20173" s="1"/>
      <c r="I20173" s="1"/>
    </row>
    <row r="20174" spans="8:9" x14ac:dyDescent="0.2">
      <c r="H20174" s="1"/>
      <c r="I20174" s="1"/>
    </row>
    <row r="20175" spans="8:9" x14ac:dyDescent="0.2">
      <c r="H20175" s="1"/>
      <c r="I20175" s="1"/>
    </row>
    <row r="20176" spans="8:9" x14ac:dyDescent="0.2">
      <c r="H20176" s="1"/>
      <c r="I20176" s="1"/>
    </row>
    <row r="20177" spans="8:9" x14ac:dyDescent="0.2">
      <c r="H20177" s="1"/>
      <c r="I20177" s="1"/>
    </row>
    <row r="20178" spans="8:9" x14ac:dyDescent="0.2">
      <c r="H20178" s="1"/>
      <c r="I20178" s="1"/>
    </row>
    <row r="20179" spans="8:9" x14ac:dyDescent="0.2">
      <c r="H20179" s="1"/>
      <c r="I20179" s="1"/>
    </row>
    <row r="20180" spans="8:9" x14ac:dyDescent="0.2">
      <c r="H20180" s="1"/>
      <c r="I20180" s="1"/>
    </row>
    <row r="20181" spans="8:9" x14ac:dyDescent="0.2">
      <c r="H20181" s="1"/>
      <c r="I20181" s="1"/>
    </row>
    <row r="20182" spans="8:9" x14ac:dyDescent="0.2">
      <c r="H20182" s="1"/>
      <c r="I20182" s="1"/>
    </row>
    <row r="20183" spans="8:9" x14ac:dyDescent="0.2">
      <c r="H20183" s="1"/>
      <c r="I20183" s="1"/>
    </row>
    <row r="20184" spans="8:9" x14ac:dyDescent="0.2">
      <c r="H20184" s="1"/>
      <c r="I20184" s="1"/>
    </row>
    <row r="20185" spans="8:9" x14ac:dyDescent="0.2">
      <c r="H20185" s="1"/>
      <c r="I20185" s="1"/>
    </row>
    <row r="20186" spans="8:9" x14ac:dyDescent="0.2">
      <c r="H20186" s="1"/>
      <c r="I20186" s="1"/>
    </row>
    <row r="20187" spans="8:9" x14ac:dyDescent="0.2">
      <c r="H20187" s="1"/>
      <c r="I20187" s="1"/>
    </row>
    <row r="20188" spans="8:9" x14ac:dyDescent="0.2">
      <c r="H20188" s="1"/>
      <c r="I20188" s="1"/>
    </row>
    <row r="20189" spans="8:9" x14ac:dyDescent="0.2">
      <c r="H20189" s="1"/>
      <c r="I20189" s="1"/>
    </row>
    <row r="20190" spans="8:9" x14ac:dyDescent="0.2">
      <c r="H20190" s="1"/>
      <c r="I20190" s="1"/>
    </row>
    <row r="20191" spans="8:9" x14ac:dyDescent="0.2">
      <c r="H20191" s="1"/>
      <c r="I20191" s="1"/>
    </row>
    <row r="20192" spans="8:9" x14ac:dyDescent="0.2">
      <c r="H20192" s="1"/>
      <c r="I20192" s="1"/>
    </row>
    <row r="20193" spans="8:9" x14ac:dyDescent="0.2">
      <c r="H20193" s="1"/>
      <c r="I20193" s="1"/>
    </row>
    <row r="20194" spans="8:9" x14ac:dyDescent="0.2">
      <c r="H20194" s="1"/>
      <c r="I20194" s="1"/>
    </row>
    <row r="20195" spans="8:9" x14ac:dyDescent="0.2">
      <c r="H20195" s="1"/>
      <c r="I20195" s="1"/>
    </row>
    <row r="20196" spans="8:9" x14ac:dyDescent="0.2">
      <c r="H20196" s="1"/>
      <c r="I20196" s="1"/>
    </row>
    <row r="20197" spans="8:9" x14ac:dyDescent="0.2">
      <c r="H20197" s="1"/>
      <c r="I20197" s="1"/>
    </row>
    <row r="20198" spans="8:9" x14ac:dyDescent="0.2">
      <c r="H20198" s="1"/>
      <c r="I20198" s="1"/>
    </row>
    <row r="20199" spans="8:9" x14ac:dyDescent="0.2">
      <c r="H20199" s="1"/>
      <c r="I20199" s="1"/>
    </row>
    <row r="20200" spans="8:9" x14ac:dyDescent="0.2">
      <c r="H20200" s="1"/>
      <c r="I20200" s="1"/>
    </row>
    <row r="20201" spans="8:9" x14ac:dyDescent="0.2">
      <c r="H20201" s="1"/>
      <c r="I20201" s="1"/>
    </row>
    <row r="20202" spans="8:9" x14ac:dyDescent="0.2">
      <c r="H20202" s="1"/>
      <c r="I20202" s="1"/>
    </row>
    <row r="20203" spans="8:9" x14ac:dyDescent="0.2">
      <c r="H20203" s="1"/>
      <c r="I20203" s="1"/>
    </row>
    <row r="20204" spans="8:9" x14ac:dyDescent="0.2">
      <c r="H20204" s="1"/>
      <c r="I20204" s="1"/>
    </row>
    <row r="20205" spans="8:9" x14ac:dyDescent="0.2">
      <c r="H20205" s="1"/>
      <c r="I20205" s="1"/>
    </row>
    <row r="20206" spans="8:9" x14ac:dyDescent="0.2">
      <c r="H20206" s="1"/>
      <c r="I20206" s="1"/>
    </row>
    <row r="20207" spans="8:9" x14ac:dyDescent="0.2">
      <c r="H20207" s="1"/>
      <c r="I20207" s="1"/>
    </row>
    <row r="20208" spans="8:9" x14ac:dyDescent="0.2">
      <c r="H20208" s="1"/>
      <c r="I20208" s="1"/>
    </row>
    <row r="20209" spans="8:9" x14ac:dyDescent="0.2">
      <c r="H20209" s="1"/>
      <c r="I20209" s="1"/>
    </row>
    <row r="20210" spans="8:9" x14ac:dyDescent="0.2">
      <c r="H20210" s="1"/>
      <c r="I20210" s="1"/>
    </row>
    <row r="20211" spans="8:9" x14ac:dyDescent="0.2">
      <c r="H20211" s="1"/>
      <c r="I20211" s="1"/>
    </row>
    <row r="20212" spans="8:9" x14ac:dyDescent="0.2">
      <c r="H20212" s="1"/>
      <c r="I20212" s="1"/>
    </row>
    <row r="20213" spans="8:9" x14ac:dyDescent="0.2">
      <c r="H20213" s="1"/>
      <c r="I20213" s="1"/>
    </row>
    <row r="20214" spans="8:9" x14ac:dyDescent="0.2">
      <c r="H20214" s="1"/>
      <c r="I20214" s="1"/>
    </row>
    <row r="20215" spans="8:9" x14ac:dyDescent="0.2">
      <c r="H20215" s="1"/>
      <c r="I20215" s="1"/>
    </row>
    <row r="20216" spans="8:9" x14ac:dyDescent="0.2">
      <c r="H20216" s="1"/>
      <c r="I20216" s="1"/>
    </row>
    <row r="20217" spans="8:9" x14ac:dyDescent="0.2">
      <c r="H20217" s="1"/>
      <c r="I20217" s="1"/>
    </row>
    <row r="20218" spans="8:9" x14ac:dyDescent="0.2">
      <c r="H20218" s="1"/>
      <c r="I20218" s="1"/>
    </row>
    <row r="20219" spans="8:9" x14ac:dyDescent="0.2">
      <c r="H20219" s="1"/>
      <c r="I20219" s="1"/>
    </row>
    <row r="20220" spans="8:9" x14ac:dyDescent="0.2">
      <c r="H20220" s="1"/>
      <c r="I20220" s="1"/>
    </row>
    <row r="20221" spans="8:9" x14ac:dyDescent="0.2">
      <c r="H20221" s="1"/>
      <c r="I20221" s="1"/>
    </row>
    <row r="20222" spans="8:9" x14ac:dyDescent="0.2">
      <c r="H20222" s="1"/>
      <c r="I20222" s="1"/>
    </row>
    <row r="20223" spans="8:9" x14ac:dyDescent="0.2">
      <c r="H20223" s="1"/>
      <c r="I20223" s="1"/>
    </row>
    <row r="20224" spans="8:9" x14ac:dyDescent="0.2">
      <c r="H20224" s="1"/>
      <c r="I20224" s="1"/>
    </row>
    <row r="20225" spans="8:9" x14ac:dyDescent="0.2">
      <c r="H20225" s="1"/>
      <c r="I20225" s="1"/>
    </row>
    <row r="20226" spans="8:9" x14ac:dyDescent="0.2">
      <c r="H20226" s="1"/>
      <c r="I20226" s="1"/>
    </row>
    <row r="20227" spans="8:9" x14ac:dyDescent="0.2">
      <c r="H20227" s="1"/>
      <c r="I20227" s="1"/>
    </row>
    <row r="20228" spans="8:9" x14ac:dyDescent="0.2">
      <c r="H20228" s="1"/>
      <c r="I20228" s="1"/>
    </row>
    <row r="20229" spans="8:9" x14ac:dyDescent="0.2">
      <c r="H20229" s="1"/>
      <c r="I20229" s="1"/>
    </row>
    <row r="20230" spans="8:9" x14ac:dyDescent="0.2">
      <c r="H20230" s="1"/>
      <c r="I20230" s="1"/>
    </row>
    <row r="20231" spans="8:9" x14ac:dyDescent="0.2">
      <c r="H20231" s="1"/>
      <c r="I20231" s="1"/>
    </row>
    <row r="20232" spans="8:9" x14ac:dyDescent="0.2">
      <c r="H20232" s="1"/>
      <c r="I20232" s="1"/>
    </row>
    <row r="20233" spans="8:9" x14ac:dyDescent="0.2">
      <c r="H20233" s="1"/>
      <c r="I20233" s="1"/>
    </row>
    <row r="20234" spans="8:9" x14ac:dyDescent="0.2">
      <c r="H20234" s="1"/>
      <c r="I20234" s="1"/>
    </row>
    <row r="20235" spans="8:9" x14ac:dyDescent="0.2">
      <c r="H20235" s="1"/>
      <c r="I20235" s="1"/>
    </row>
    <row r="20236" spans="8:9" x14ac:dyDescent="0.2">
      <c r="H20236" s="1"/>
      <c r="I20236" s="1"/>
    </row>
    <row r="20237" spans="8:9" x14ac:dyDescent="0.2">
      <c r="H20237" s="1"/>
      <c r="I20237" s="1"/>
    </row>
    <row r="20238" spans="8:9" x14ac:dyDescent="0.2">
      <c r="H20238" s="1"/>
      <c r="I20238" s="1"/>
    </row>
    <row r="20239" spans="8:9" x14ac:dyDescent="0.2">
      <c r="H20239" s="1"/>
      <c r="I20239" s="1"/>
    </row>
    <row r="20240" spans="8:9" x14ac:dyDescent="0.2">
      <c r="H20240" s="1"/>
      <c r="I20240" s="1"/>
    </row>
    <row r="20241" spans="8:9" x14ac:dyDescent="0.2">
      <c r="H20241" s="1"/>
      <c r="I20241" s="1"/>
    </row>
    <row r="20242" spans="8:9" x14ac:dyDescent="0.2">
      <c r="H20242" s="1"/>
      <c r="I20242" s="1"/>
    </row>
    <row r="20243" spans="8:9" x14ac:dyDescent="0.2">
      <c r="H20243" s="1"/>
      <c r="I20243" s="1"/>
    </row>
    <row r="20244" spans="8:9" x14ac:dyDescent="0.2">
      <c r="H20244" s="1"/>
      <c r="I20244" s="1"/>
    </row>
    <row r="20245" spans="8:9" x14ac:dyDescent="0.2">
      <c r="H20245" s="1"/>
      <c r="I20245" s="1"/>
    </row>
    <row r="20246" spans="8:9" x14ac:dyDescent="0.2">
      <c r="H20246" s="1"/>
      <c r="I20246" s="1"/>
    </row>
    <row r="20247" spans="8:9" x14ac:dyDescent="0.2">
      <c r="H20247" s="1"/>
      <c r="I20247" s="1"/>
    </row>
    <row r="20248" spans="8:9" x14ac:dyDescent="0.2">
      <c r="H20248" s="1"/>
      <c r="I20248" s="1"/>
    </row>
    <row r="20249" spans="8:9" x14ac:dyDescent="0.2">
      <c r="H20249" s="1"/>
      <c r="I20249" s="1"/>
    </row>
    <row r="20250" spans="8:9" x14ac:dyDescent="0.2">
      <c r="H20250" s="1"/>
      <c r="I20250" s="1"/>
    </row>
    <row r="20251" spans="8:9" x14ac:dyDescent="0.2">
      <c r="H20251" s="1"/>
      <c r="I20251" s="1"/>
    </row>
    <row r="20252" spans="8:9" x14ac:dyDescent="0.2">
      <c r="H20252" s="1"/>
      <c r="I20252" s="1"/>
    </row>
    <row r="20253" spans="8:9" x14ac:dyDescent="0.2">
      <c r="H20253" s="1"/>
      <c r="I20253" s="1"/>
    </row>
    <row r="20254" spans="8:9" x14ac:dyDescent="0.2">
      <c r="H20254" s="1"/>
      <c r="I20254" s="1"/>
    </row>
    <row r="20255" spans="8:9" x14ac:dyDescent="0.2">
      <c r="H20255" s="1"/>
      <c r="I20255" s="1"/>
    </row>
    <row r="20256" spans="8:9" x14ac:dyDescent="0.2">
      <c r="H20256" s="1"/>
      <c r="I20256" s="1"/>
    </row>
    <row r="20257" spans="8:9" x14ac:dyDescent="0.2">
      <c r="H20257" s="1"/>
      <c r="I20257" s="1"/>
    </row>
    <row r="20258" spans="8:9" x14ac:dyDescent="0.2">
      <c r="H20258" s="1"/>
      <c r="I20258" s="1"/>
    </row>
    <row r="20259" spans="8:9" x14ac:dyDescent="0.2">
      <c r="H20259" s="1"/>
      <c r="I20259" s="1"/>
    </row>
    <row r="20260" spans="8:9" x14ac:dyDescent="0.2">
      <c r="H20260" s="1"/>
      <c r="I20260" s="1"/>
    </row>
    <row r="20261" spans="8:9" x14ac:dyDescent="0.2">
      <c r="H20261" s="1"/>
      <c r="I20261" s="1"/>
    </row>
    <row r="20262" spans="8:9" x14ac:dyDescent="0.2">
      <c r="H20262" s="1"/>
      <c r="I20262" s="1"/>
    </row>
    <row r="20263" spans="8:9" x14ac:dyDescent="0.2">
      <c r="H20263" s="1"/>
      <c r="I20263" s="1"/>
    </row>
    <row r="20264" spans="8:9" x14ac:dyDescent="0.2">
      <c r="H20264" s="1"/>
      <c r="I20264" s="1"/>
    </row>
    <row r="20265" spans="8:9" x14ac:dyDescent="0.2">
      <c r="H20265" s="1"/>
      <c r="I20265" s="1"/>
    </row>
    <row r="20266" spans="8:9" x14ac:dyDescent="0.2">
      <c r="H20266" s="1"/>
      <c r="I20266" s="1"/>
    </row>
    <row r="20267" spans="8:9" x14ac:dyDescent="0.2">
      <c r="H20267" s="1"/>
      <c r="I20267" s="1"/>
    </row>
    <row r="20268" spans="8:9" x14ac:dyDescent="0.2">
      <c r="H20268" s="1"/>
      <c r="I20268" s="1"/>
    </row>
    <row r="20269" spans="8:9" x14ac:dyDescent="0.2">
      <c r="H20269" s="1"/>
      <c r="I20269" s="1"/>
    </row>
    <row r="20270" spans="8:9" x14ac:dyDescent="0.2">
      <c r="H20270" s="1"/>
      <c r="I20270" s="1"/>
    </row>
    <row r="20271" spans="8:9" x14ac:dyDescent="0.2">
      <c r="H20271" s="1"/>
      <c r="I20271" s="1"/>
    </row>
    <row r="20272" spans="8:9" x14ac:dyDescent="0.2">
      <c r="H20272" s="1"/>
      <c r="I20272" s="1"/>
    </row>
    <row r="20273" spans="8:9" x14ac:dyDescent="0.2">
      <c r="H20273" s="1"/>
      <c r="I20273" s="1"/>
    </row>
    <row r="20274" spans="8:9" x14ac:dyDescent="0.2">
      <c r="H20274" s="1"/>
      <c r="I20274" s="1"/>
    </row>
    <row r="20275" spans="8:9" x14ac:dyDescent="0.2">
      <c r="H20275" s="1"/>
      <c r="I20275" s="1"/>
    </row>
    <row r="20276" spans="8:9" x14ac:dyDescent="0.2">
      <c r="H20276" s="1"/>
      <c r="I20276" s="1"/>
    </row>
    <row r="20277" spans="8:9" x14ac:dyDescent="0.2">
      <c r="H20277" s="1"/>
      <c r="I20277" s="1"/>
    </row>
    <row r="20278" spans="8:9" x14ac:dyDescent="0.2">
      <c r="H20278" s="1"/>
      <c r="I20278" s="1"/>
    </row>
    <row r="20279" spans="8:9" x14ac:dyDescent="0.2">
      <c r="H20279" s="1"/>
      <c r="I20279" s="1"/>
    </row>
    <row r="20280" spans="8:9" x14ac:dyDescent="0.2">
      <c r="H20280" s="1"/>
      <c r="I20280" s="1"/>
    </row>
    <row r="20281" spans="8:9" x14ac:dyDescent="0.2">
      <c r="H20281" s="1"/>
      <c r="I20281" s="1"/>
    </row>
    <row r="20282" spans="8:9" x14ac:dyDescent="0.2">
      <c r="H20282" s="1"/>
      <c r="I20282" s="1"/>
    </row>
    <row r="20283" spans="8:9" x14ac:dyDescent="0.2">
      <c r="H20283" s="1"/>
      <c r="I20283" s="1"/>
    </row>
    <row r="20284" spans="8:9" x14ac:dyDescent="0.2">
      <c r="H20284" s="1"/>
      <c r="I20284" s="1"/>
    </row>
    <row r="20285" spans="8:9" x14ac:dyDescent="0.2">
      <c r="H20285" s="1"/>
      <c r="I20285" s="1"/>
    </row>
    <row r="20286" spans="8:9" x14ac:dyDescent="0.2">
      <c r="H20286" s="1"/>
      <c r="I20286" s="1"/>
    </row>
    <row r="20287" spans="8:9" x14ac:dyDescent="0.2">
      <c r="H20287" s="1"/>
      <c r="I20287" s="1"/>
    </row>
    <row r="20288" spans="8:9" x14ac:dyDescent="0.2">
      <c r="H20288" s="1"/>
      <c r="I20288" s="1"/>
    </row>
    <row r="20289" spans="8:9" x14ac:dyDescent="0.2">
      <c r="H20289" s="1"/>
      <c r="I20289" s="1"/>
    </row>
    <row r="20290" spans="8:9" x14ac:dyDescent="0.2">
      <c r="H20290" s="1"/>
      <c r="I20290" s="1"/>
    </row>
    <row r="20291" spans="8:9" x14ac:dyDescent="0.2">
      <c r="H20291" s="1"/>
      <c r="I20291" s="1"/>
    </row>
    <row r="20292" spans="8:9" x14ac:dyDescent="0.2">
      <c r="H20292" s="1"/>
      <c r="I20292" s="1"/>
    </row>
    <row r="20293" spans="8:9" x14ac:dyDescent="0.2">
      <c r="H20293" s="1"/>
      <c r="I20293" s="1"/>
    </row>
    <row r="20294" spans="8:9" x14ac:dyDescent="0.2">
      <c r="H20294" s="1"/>
      <c r="I20294" s="1"/>
    </row>
    <row r="20295" spans="8:9" x14ac:dyDescent="0.2">
      <c r="H20295" s="1"/>
      <c r="I20295" s="1"/>
    </row>
    <row r="20296" spans="8:9" x14ac:dyDescent="0.2">
      <c r="H20296" s="1"/>
      <c r="I20296" s="1"/>
    </row>
    <row r="20297" spans="8:9" x14ac:dyDescent="0.2">
      <c r="H20297" s="1"/>
      <c r="I20297" s="1"/>
    </row>
    <row r="20298" spans="8:9" x14ac:dyDescent="0.2">
      <c r="H20298" s="1"/>
      <c r="I20298" s="1"/>
    </row>
    <row r="20299" spans="8:9" x14ac:dyDescent="0.2">
      <c r="H20299" s="1"/>
      <c r="I20299" s="1"/>
    </row>
    <row r="20300" spans="8:9" x14ac:dyDescent="0.2">
      <c r="H20300" s="1"/>
      <c r="I20300" s="1"/>
    </row>
    <row r="20301" spans="8:9" x14ac:dyDescent="0.2">
      <c r="H20301" s="1"/>
      <c r="I20301" s="1"/>
    </row>
    <row r="20302" spans="8:9" x14ac:dyDescent="0.2">
      <c r="H20302" s="1"/>
      <c r="I20302" s="1"/>
    </row>
    <row r="20303" spans="8:9" x14ac:dyDescent="0.2">
      <c r="H20303" s="1"/>
      <c r="I20303" s="1"/>
    </row>
    <row r="20304" spans="8:9" x14ac:dyDescent="0.2">
      <c r="H20304" s="1"/>
      <c r="I20304" s="1"/>
    </row>
    <row r="20305" spans="8:9" x14ac:dyDescent="0.2">
      <c r="H20305" s="1"/>
      <c r="I20305" s="1"/>
    </row>
    <row r="20306" spans="8:9" x14ac:dyDescent="0.2">
      <c r="H20306" s="1"/>
      <c r="I20306" s="1"/>
    </row>
    <row r="20307" spans="8:9" x14ac:dyDescent="0.2">
      <c r="H20307" s="1"/>
      <c r="I20307" s="1"/>
    </row>
    <row r="20308" spans="8:9" x14ac:dyDescent="0.2">
      <c r="H20308" s="1"/>
      <c r="I20308" s="1"/>
    </row>
    <row r="20309" spans="8:9" x14ac:dyDescent="0.2">
      <c r="H20309" s="1"/>
      <c r="I20309" s="1"/>
    </row>
    <row r="20310" spans="8:9" x14ac:dyDescent="0.2">
      <c r="H20310" s="1"/>
      <c r="I20310" s="1"/>
    </row>
    <row r="20311" spans="8:9" x14ac:dyDescent="0.2">
      <c r="H20311" s="1"/>
      <c r="I20311" s="1"/>
    </row>
    <row r="20312" spans="8:9" x14ac:dyDescent="0.2">
      <c r="H20312" s="1"/>
      <c r="I20312" s="1"/>
    </row>
    <row r="20313" spans="8:9" x14ac:dyDescent="0.2">
      <c r="H20313" s="1"/>
      <c r="I20313" s="1"/>
    </row>
    <row r="20314" spans="8:9" x14ac:dyDescent="0.2">
      <c r="H20314" s="1"/>
      <c r="I20314" s="1"/>
    </row>
    <row r="20315" spans="8:9" x14ac:dyDescent="0.2">
      <c r="H20315" s="1"/>
      <c r="I20315" s="1"/>
    </row>
    <row r="20316" spans="8:9" x14ac:dyDescent="0.2">
      <c r="H20316" s="1"/>
      <c r="I20316" s="1"/>
    </row>
    <row r="20317" spans="8:9" x14ac:dyDescent="0.2">
      <c r="H20317" s="1"/>
      <c r="I20317" s="1"/>
    </row>
    <row r="20318" spans="8:9" x14ac:dyDescent="0.2">
      <c r="H20318" s="1"/>
      <c r="I20318" s="1"/>
    </row>
    <row r="20319" spans="8:9" x14ac:dyDescent="0.2">
      <c r="H20319" s="1"/>
      <c r="I20319" s="1"/>
    </row>
    <row r="20320" spans="8:9" x14ac:dyDescent="0.2">
      <c r="H20320" s="1"/>
      <c r="I20320" s="1"/>
    </row>
    <row r="20321" spans="8:9" x14ac:dyDescent="0.2">
      <c r="H20321" s="1"/>
      <c r="I20321" s="1"/>
    </row>
    <row r="20322" spans="8:9" x14ac:dyDescent="0.2">
      <c r="H20322" s="1"/>
      <c r="I20322" s="1"/>
    </row>
    <row r="20323" spans="8:9" x14ac:dyDescent="0.2">
      <c r="H20323" s="1"/>
      <c r="I20323" s="1"/>
    </row>
    <row r="20324" spans="8:9" x14ac:dyDescent="0.2">
      <c r="H20324" s="1"/>
      <c r="I20324" s="1"/>
    </row>
    <row r="20325" spans="8:9" x14ac:dyDescent="0.2">
      <c r="H20325" s="1"/>
      <c r="I20325" s="1"/>
    </row>
    <row r="20326" spans="8:9" x14ac:dyDescent="0.2">
      <c r="H20326" s="1"/>
      <c r="I20326" s="1"/>
    </row>
    <row r="20327" spans="8:9" x14ac:dyDescent="0.2">
      <c r="H20327" s="1"/>
      <c r="I20327" s="1"/>
    </row>
    <row r="20328" spans="8:9" x14ac:dyDescent="0.2">
      <c r="H20328" s="1"/>
      <c r="I20328" s="1"/>
    </row>
    <row r="20329" spans="8:9" x14ac:dyDescent="0.2">
      <c r="H20329" s="1"/>
      <c r="I20329" s="1"/>
    </row>
    <row r="20330" spans="8:9" x14ac:dyDescent="0.2">
      <c r="H20330" s="1"/>
      <c r="I20330" s="1"/>
    </row>
    <row r="20331" spans="8:9" x14ac:dyDescent="0.2">
      <c r="H20331" s="1"/>
      <c r="I20331" s="1"/>
    </row>
    <row r="20332" spans="8:9" x14ac:dyDescent="0.2">
      <c r="H20332" s="1"/>
      <c r="I20332" s="1"/>
    </row>
    <row r="20333" spans="8:9" x14ac:dyDescent="0.2">
      <c r="H20333" s="1"/>
      <c r="I20333" s="1"/>
    </row>
    <row r="20334" spans="8:9" x14ac:dyDescent="0.2">
      <c r="H20334" s="1"/>
      <c r="I20334" s="1"/>
    </row>
    <row r="20335" spans="8:9" x14ac:dyDescent="0.2">
      <c r="H20335" s="1"/>
      <c r="I20335" s="1"/>
    </row>
    <row r="20336" spans="8:9" x14ac:dyDescent="0.2">
      <c r="H20336" s="1"/>
      <c r="I20336" s="1"/>
    </row>
    <row r="20337" spans="8:9" x14ac:dyDescent="0.2">
      <c r="H20337" s="1"/>
      <c r="I20337" s="1"/>
    </row>
    <row r="20338" spans="8:9" x14ac:dyDescent="0.2">
      <c r="H20338" s="1"/>
      <c r="I20338" s="1"/>
    </row>
    <row r="20339" spans="8:9" x14ac:dyDescent="0.2">
      <c r="H20339" s="1"/>
      <c r="I20339" s="1"/>
    </row>
    <row r="20340" spans="8:9" x14ac:dyDescent="0.2">
      <c r="H20340" s="1"/>
      <c r="I20340" s="1"/>
    </row>
    <row r="20341" spans="8:9" x14ac:dyDescent="0.2">
      <c r="H20341" s="1"/>
      <c r="I20341" s="1"/>
    </row>
    <row r="20342" spans="8:9" x14ac:dyDescent="0.2">
      <c r="H20342" s="1"/>
      <c r="I20342" s="1"/>
    </row>
    <row r="20343" spans="8:9" x14ac:dyDescent="0.2">
      <c r="H20343" s="1"/>
      <c r="I20343" s="1"/>
    </row>
    <row r="20344" spans="8:9" x14ac:dyDescent="0.2">
      <c r="H20344" s="1"/>
      <c r="I20344" s="1"/>
    </row>
    <row r="20345" spans="8:9" x14ac:dyDescent="0.2">
      <c r="H20345" s="1"/>
      <c r="I20345" s="1"/>
    </row>
    <row r="20346" spans="8:9" x14ac:dyDescent="0.2">
      <c r="H20346" s="1"/>
      <c r="I20346" s="1"/>
    </row>
    <row r="20347" spans="8:9" x14ac:dyDescent="0.2">
      <c r="H20347" s="1"/>
      <c r="I20347" s="1"/>
    </row>
    <row r="20348" spans="8:9" x14ac:dyDescent="0.2">
      <c r="H20348" s="1"/>
      <c r="I20348" s="1"/>
    </row>
    <row r="20349" spans="8:9" x14ac:dyDescent="0.2">
      <c r="H20349" s="1"/>
      <c r="I20349" s="1"/>
    </row>
    <row r="20350" spans="8:9" x14ac:dyDescent="0.2">
      <c r="H20350" s="1"/>
      <c r="I20350" s="1"/>
    </row>
    <row r="20351" spans="8:9" x14ac:dyDescent="0.2">
      <c r="H20351" s="1"/>
      <c r="I20351" s="1"/>
    </row>
    <row r="20352" spans="8:9" x14ac:dyDescent="0.2">
      <c r="H20352" s="1"/>
      <c r="I20352" s="1"/>
    </row>
    <row r="20353" spans="8:9" x14ac:dyDescent="0.2">
      <c r="H20353" s="1"/>
      <c r="I20353" s="1"/>
    </row>
    <row r="20354" spans="8:9" x14ac:dyDescent="0.2">
      <c r="H20354" s="1"/>
      <c r="I20354" s="1"/>
    </row>
    <row r="20355" spans="8:9" x14ac:dyDescent="0.2">
      <c r="H20355" s="1"/>
      <c r="I20355" s="1"/>
    </row>
    <row r="20356" spans="8:9" x14ac:dyDescent="0.2">
      <c r="H20356" s="1"/>
      <c r="I20356" s="1"/>
    </row>
    <row r="20357" spans="8:9" x14ac:dyDescent="0.2">
      <c r="H20357" s="1"/>
      <c r="I20357" s="1"/>
    </row>
    <row r="20358" spans="8:9" x14ac:dyDescent="0.2">
      <c r="H20358" s="1"/>
      <c r="I20358" s="1"/>
    </row>
    <row r="20359" spans="8:9" x14ac:dyDescent="0.2">
      <c r="H20359" s="1"/>
      <c r="I20359" s="1"/>
    </row>
    <row r="20360" spans="8:9" x14ac:dyDescent="0.2">
      <c r="H20360" s="1"/>
      <c r="I20360" s="1"/>
    </row>
    <row r="20361" spans="8:9" x14ac:dyDescent="0.2">
      <c r="H20361" s="1"/>
      <c r="I20361" s="1"/>
    </row>
    <row r="20362" spans="8:9" x14ac:dyDescent="0.2">
      <c r="H20362" s="1"/>
      <c r="I20362" s="1"/>
    </row>
    <row r="20363" spans="8:9" x14ac:dyDescent="0.2">
      <c r="H20363" s="1"/>
      <c r="I20363" s="1"/>
    </row>
    <row r="20364" spans="8:9" x14ac:dyDescent="0.2">
      <c r="H20364" s="1"/>
      <c r="I20364" s="1"/>
    </row>
    <row r="20365" spans="8:9" x14ac:dyDescent="0.2">
      <c r="H20365" s="1"/>
      <c r="I20365" s="1"/>
    </row>
    <row r="20366" spans="8:9" x14ac:dyDescent="0.2">
      <c r="H20366" s="1"/>
      <c r="I20366" s="1"/>
    </row>
    <row r="20367" spans="8:9" x14ac:dyDescent="0.2">
      <c r="H20367" s="1"/>
      <c r="I20367" s="1"/>
    </row>
    <row r="20368" spans="8:9" x14ac:dyDescent="0.2">
      <c r="H20368" s="1"/>
      <c r="I20368" s="1"/>
    </row>
    <row r="20369" spans="8:9" x14ac:dyDescent="0.2">
      <c r="H20369" s="1"/>
      <c r="I20369" s="1"/>
    </row>
    <row r="20370" spans="8:9" x14ac:dyDescent="0.2">
      <c r="H20370" s="1"/>
      <c r="I20370" s="1"/>
    </row>
    <row r="20371" spans="8:9" x14ac:dyDescent="0.2">
      <c r="H20371" s="1"/>
      <c r="I20371" s="1"/>
    </row>
    <row r="20372" spans="8:9" x14ac:dyDescent="0.2">
      <c r="H20372" s="1"/>
      <c r="I20372" s="1"/>
    </row>
    <row r="20373" spans="8:9" x14ac:dyDescent="0.2">
      <c r="H20373" s="1"/>
      <c r="I20373" s="1"/>
    </row>
    <row r="20374" spans="8:9" x14ac:dyDescent="0.2">
      <c r="H20374" s="1"/>
      <c r="I20374" s="1"/>
    </row>
    <row r="20375" spans="8:9" x14ac:dyDescent="0.2">
      <c r="H20375" s="1"/>
      <c r="I20375" s="1"/>
    </row>
    <row r="20376" spans="8:9" x14ac:dyDescent="0.2">
      <c r="H20376" s="1"/>
      <c r="I20376" s="1"/>
    </row>
    <row r="20377" spans="8:9" x14ac:dyDescent="0.2">
      <c r="H20377" s="1"/>
      <c r="I20377" s="1"/>
    </row>
    <row r="20378" spans="8:9" x14ac:dyDescent="0.2">
      <c r="H20378" s="1"/>
      <c r="I20378" s="1"/>
    </row>
    <row r="20379" spans="8:9" x14ac:dyDescent="0.2">
      <c r="H20379" s="1"/>
      <c r="I20379" s="1"/>
    </row>
    <row r="20380" spans="8:9" x14ac:dyDescent="0.2">
      <c r="H20380" s="1"/>
      <c r="I20380" s="1"/>
    </row>
    <row r="20381" spans="8:9" x14ac:dyDescent="0.2">
      <c r="H20381" s="1"/>
      <c r="I20381" s="1"/>
    </row>
    <row r="20382" spans="8:9" x14ac:dyDescent="0.2">
      <c r="H20382" s="1"/>
      <c r="I20382" s="1"/>
    </row>
    <row r="20383" spans="8:9" x14ac:dyDescent="0.2">
      <c r="H20383" s="1"/>
      <c r="I20383" s="1"/>
    </row>
    <row r="20384" spans="8:9" x14ac:dyDescent="0.2">
      <c r="H20384" s="1"/>
      <c r="I20384" s="1"/>
    </row>
    <row r="20385" spans="8:9" x14ac:dyDescent="0.2">
      <c r="H20385" s="1"/>
      <c r="I20385" s="1"/>
    </row>
    <row r="20386" spans="8:9" x14ac:dyDescent="0.2">
      <c r="H20386" s="1"/>
      <c r="I20386" s="1"/>
    </row>
    <row r="20387" spans="8:9" x14ac:dyDescent="0.2">
      <c r="H20387" s="1"/>
      <c r="I20387" s="1"/>
    </row>
    <row r="20388" spans="8:9" x14ac:dyDescent="0.2">
      <c r="H20388" s="1"/>
      <c r="I20388" s="1"/>
    </row>
    <row r="20389" spans="8:9" x14ac:dyDescent="0.2">
      <c r="H20389" s="1"/>
      <c r="I20389" s="1"/>
    </row>
    <row r="20390" spans="8:9" x14ac:dyDescent="0.2">
      <c r="H20390" s="1"/>
      <c r="I20390" s="1"/>
    </row>
    <row r="20391" spans="8:9" x14ac:dyDescent="0.2">
      <c r="H20391" s="1"/>
      <c r="I20391" s="1"/>
    </row>
    <row r="20392" spans="8:9" x14ac:dyDescent="0.2">
      <c r="H20392" s="1"/>
      <c r="I20392" s="1"/>
    </row>
    <row r="20393" spans="8:9" x14ac:dyDescent="0.2">
      <c r="H20393" s="1"/>
      <c r="I20393" s="1"/>
    </row>
    <row r="20394" spans="8:9" x14ac:dyDescent="0.2">
      <c r="H20394" s="1"/>
      <c r="I20394" s="1"/>
    </row>
    <row r="20395" spans="8:9" x14ac:dyDescent="0.2">
      <c r="H20395" s="1"/>
      <c r="I20395" s="1"/>
    </row>
    <row r="20396" spans="8:9" x14ac:dyDescent="0.2">
      <c r="H20396" s="1"/>
      <c r="I20396" s="1"/>
    </row>
    <row r="20397" spans="8:9" x14ac:dyDescent="0.2">
      <c r="H20397" s="1"/>
      <c r="I20397" s="1"/>
    </row>
    <row r="20398" spans="8:9" x14ac:dyDescent="0.2">
      <c r="H20398" s="1"/>
      <c r="I20398" s="1"/>
    </row>
    <row r="20399" spans="8:9" x14ac:dyDescent="0.2">
      <c r="H20399" s="1"/>
      <c r="I20399" s="1"/>
    </row>
    <row r="20400" spans="8:9" x14ac:dyDescent="0.2">
      <c r="H20400" s="1"/>
      <c r="I20400" s="1"/>
    </row>
    <row r="20401" spans="8:9" x14ac:dyDescent="0.2">
      <c r="H20401" s="1"/>
      <c r="I20401" s="1"/>
    </row>
    <row r="20402" spans="8:9" x14ac:dyDescent="0.2">
      <c r="H20402" s="1"/>
      <c r="I20402" s="1"/>
    </row>
    <row r="20403" spans="8:9" x14ac:dyDescent="0.2">
      <c r="H20403" s="1"/>
      <c r="I20403" s="1"/>
    </row>
    <row r="20404" spans="8:9" x14ac:dyDescent="0.2">
      <c r="H20404" s="1"/>
      <c r="I20404" s="1"/>
    </row>
    <row r="20405" spans="8:9" x14ac:dyDescent="0.2">
      <c r="H20405" s="1"/>
      <c r="I20405" s="1"/>
    </row>
    <row r="20406" spans="8:9" x14ac:dyDescent="0.2">
      <c r="H20406" s="1"/>
      <c r="I20406" s="1"/>
    </row>
    <row r="20407" spans="8:9" x14ac:dyDescent="0.2">
      <c r="H20407" s="1"/>
      <c r="I20407" s="1"/>
    </row>
    <row r="20408" spans="8:9" x14ac:dyDescent="0.2">
      <c r="H20408" s="1"/>
      <c r="I20408" s="1"/>
    </row>
    <row r="20409" spans="8:9" x14ac:dyDescent="0.2">
      <c r="H20409" s="1"/>
      <c r="I20409" s="1"/>
    </row>
    <row r="20410" spans="8:9" x14ac:dyDescent="0.2">
      <c r="H20410" s="1"/>
      <c r="I20410" s="1"/>
    </row>
    <row r="20411" spans="8:9" x14ac:dyDescent="0.2">
      <c r="H20411" s="1"/>
      <c r="I20411" s="1"/>
    </row>
    <row r="20412" spans="8:9" x14ac:dyDescent="0.2">
      <c r="H20412" s="1"/>
      <c r="I20412" s="1"/>
    </row>
    <row r="20413" spans="8:9" x14ac:dyDescent="0.2">
      <c r="H20413" s="1"/>
      <c r="I20413" s="1"/>
    </row>
    <row r="20414" spans="8:9" x14ac:dyDescent="0.2">
      <c r="H20414" s="1"/>
      <c r="I20414" s="1"/>
    </row>
    <row r="20415" spans="8:9" x14ac:dyDescent="0.2">
      <c r="H20415" s="1"/>
      <c r="I20415" s="1"/>
    </row>
    <row r="20416" spans="8:9" x14ac:dyDescent="0.2">
      <c r="H20416" s="1"/>
      <c r="I20416" s="1"/>
    </row>
    <row r="20417" spans="8:9" x14ac:dyDescent="0.2">
      <c r="H20417" s="1"/>
      <c r="I20417" s="1"/>
    </row>
    <row r="20418" spans="8:9" x14ac:dyDescent="0.2">
      <c r="H20418" s="1"/>
      <c r="I20418" s="1"/>
    </row>
    <row r="20419" spans="8:9" x14ac:dyDescent="0.2">
      <c r="H20419" s="1"/>
      <c r="I20419" s="1"/>
    </row>
    <row r="20420" spans="8:9" x14ac:dyDescent="0.2">
      <c r="H20420" s="1"/>
      <c r="I20420" s="1"/>
    </row>
    <row r="20421" spans="8:9" x14ac:dyDescent="0.2">
      <c r="H20421" s="1"/>
      <c r="I20421" s="1"/>
    </row>
    <row r="20422" spans="8:9" x14ac:dyDescent="0.2">
      <c r="H20422" s="1"/>
      <c r="I20422" s="1"/>
    </row>
    <row r="20423" spans="8:9" x14ac:dyDescent="0.2">
      <c r="H20423" s="1"/>
      <c r="I20423" s="1"/>
    </row>
    <row r="20424" spans="8:9" x14ac:dyDescent="0.2">
      <c r="H20424" s="1"/>
      <c r="I20424" s="1"/>
    </row>
    <row r="20425" spans="8:9" x14ac:dyDescent="0.2">
      <c r="H20425" s="1"/>
      <c r="I20425" s="1"/>
    </row>
    <row r="20426" spans="8:9" x14ac:dyDescent="0.2">
      <c r="H20426" s="1"/>
      <c r="I20426" s="1"/>
    </row>
    <row r="20427" spans="8:9" x14ac:dyDescent="0.2">
      <c r="H20427" s="1"/>
      <c r="I20427" s="1"/>
    </row>
    <row r="20428" spans="8:9" x14ac:dyDescent="0.2">
      <c r="H20428" s="1"/>
      <c r="I20428" s="1"/>
    </row>
    <row r="20429" spans="8:9" x14ac:dyDescent="0.2">
      <c r="H20429" s="1"/>
      <c r="I20429" s="1"/>
    </row>
    <row r="20430" spans="8:9" x14ac:dyDescent="0.2">
      <c r="H20430" s="1"/>
      <c r="I20430" s="1"/>
    </row>
    <row r="20431" spans="8:9" x14ac:dyDescent="0.2">
      <c r="H20431" s="1"/>
      <c r="I20431" s="1"/>
    </row>
    <row r="20432" spans="8:9" x14ac:dyDescent="0.2">
      <c r="H20432" s="1"/>
      <c r="I20432" s="1"/>
    </row>
    <row r="20433" spans="8:9" x14ac:dyDescent="0.2">
      <c r="H20433" s="1"/>
      <c r="I20433" s="1"/>
    </row>
    <row r="20434" spans="8:9" x14ac:dyDescent="0.2">
      <c r="H20434" s="1"/>
      <c r="I20434" s="1"/>
    </row>
    <row r="20435" spans="8:9" x14ac:dyDescent="0.2">
      <c r="H20435" s="1"/>
      <c r="I20435" s="1"/>
    </row>
    <row r="20436" spans="8:9" x14ac:dyDescent="0.2">
      <c r="H20436" s="1"/>
      <c r="I20436" s="1"/>
    </row>
    <row r="20437" spans="8:9" x14ac:dyDescent="0.2">
      <c r="H20437" s="1"/>
      <c r="I20437" s="1"/>
    </row>
    <row r="20438" spans="8:9" x14ac:dyDescent="0.2">
      <c r="H20438" s="1"/>
      <c r="I20438" s="1"/>
    </row>
    <row r="20439" spans="8:9" x14ac:dyDescent="0.2">
      <c r="H20439" s="1"/>
      <c r="I20439" s="1"/>
    </row>
    <row r="20440" spans="8:9" x14ac:dyDescent="0.2">
      <c r="H20440" s="1"/>
      <c r="I20440" s="1"/>
    </row>
    <row r="20441" spans="8:9" x14ac:dyDescent="0.2">
      <c r="H20441" s="1"/>
      <c r="I20441" s="1"/>
    </row>
    <row r="20442" spans="8:9" x14ac:dyDescent="0.2">
      <c r="H20442" s="1"/>
      <c r="I20442" s="1"/>
    </row>
    <row r="20443" spans="8:9" x14ac:dyDescent="0.2">
      <c r="H20443" s="1"/>
      <c r="I20443" s="1"/>
    </row>
    <row r="20444" spans="8:9" x14ac:dyDescent="0.2">
      <c r="H20444" s="1"/>
      <c r="I20444" s="1"/>
    </row>
    <row r="20445" spans="8:9" x14ac:dyDescent="0.2">
      <c r="H20445" s="1"/>
      <c r="I20445" s="1"/>
    </row>
    <row r="20446" spans="8:9" x14ac:dyDescent="0.2">
      <c r="H20446" s="1"/>
      <c r="I20446" s="1"/>
    </row>
    <row r="20447" spans="8:9" x14ac:dyDescent="0.2">
      <c r="H20447" s="1"/>
      <c r="I20447" s="1"/>
    </row>
    <row r="20448" spans="8:9" x14ac:dyDescent="0.2">
      <c r="H20448" s="1"/>
      <c r="I20448" s="1"/>
    </row>
    <row r="20449" spans="8:9" x14ac:dyDescent="0.2">
      <c r="H20449" s="1"/>
      <c r="I20449" s="1"/>
    </row>
    <row r="20450" spans="8:9" x14ac:dyDescent="0.2">
      <c r="H20450" s="1"/>
      <c r="I20450" s="1"/>
    </row>
    <row r="20451" spans="8:9" x14ac:dyDescent="0.2">
      <c r="H20451" s="1"/>
      <c r="I20451" s="1"/>
    </row>
    <row r="20452" spans="8:9" x14ac:dyDescent="0.2">
      <c r="H20452" s="1"/>
      <c r="I20452" s="1"/>
    </row>
    <row r="20453" spans="8:9" x14ac:dyDescent="0.2">
      <c r="H20453" s="1"/>
      <c r="I20453" s="1"/>
    </row>
    <row r="20454" spans="8:9" x14ac:dyDescent="0.2">
      <c r="H20454" s="1"/>
      <c r="I20454" s="1"/>
    </row>
    <row r="20455" spans="8:9" x14ac:dyDescent="0.2">
      <c r="H20455" s="1"/>
      <c r="I20455" s="1"/>
    </row>
    <row r="20456" spans="8:9" x14ac:dyDescent="0.2">
      <c r="H20456" s="1"/>
      <c r="I20456" s="1"/>
    </row>
    <row r="20457" spans="8:9" x14ac:dyDescent="0.2">
      <c r="H20457" s="1"/>
      <c r="I20457" s="1"/>
    </row>
    <row r="20458" spans="8:9" x14ac:dyDescent="0.2">
      <c r="H20458" s="1"/>
      <c r="I20458" s="1"/>
    </row>
    <row r="20459" spans="8:9" x14ac:dyDescent="0.2">
      <c r="H20459" s="1"/>
      <c r="I20459" s="1"/>
    </row>
    <row r="20460" spans="8:9" x14ac:dyDescent="0.2">
      <c r="H20460" s="1"/>
      <c r="I20460" s="1"/>
    </row>
    <row r="20461" spans="8:9" x14ac:dyDescent="0.2">
      <c r="H20461" s="1"/>
      <c r="I20461" s="1"/>
    </row>
    <row r="20462" spans="8:9" x14ac:dyDescent="0.2">
      <c r="H20462" s="1"/>
      <c r="I20462" s="1"/>
    </row>
    <row r="20463" spans="8:9" x14ac:dyDescent="0.2">
      <c r="H20463" s="1"/>
      <c r="I20463" s="1"/>
    </row>
    <row r="20464" spans="8:9" x14ac:dyDescent="0.2">
      <c r="H20464" s="1"/>
      <c r="I20464" s="1"/>
    </row>
    <row r="20465" spans="8:9" x14ac:dyDescent="0.2">
      <c r="H20465" s="1"/>
      <c r="I20465" s="1"/>
    </row>
    <row r="20466" spans="8:9" x14ac:dyDescent="0.2">
      <c r="H20466" s="1"/>
      <c r="I20466" s="1"/>
    </row>
    <row r="20467" spans="8:9" x14ac:dyDescent="0.2">
      <c r="H20467" s="1"/>
      <c r="I20467" s="1"/>
    </row>
    <row r="20468" spans="8:9" x14ac:dyDescent="0.2">
      <c r="H20468" s="1"/>
      <c r="I20468" s="1"/>
    </row>
    <row r="20469" spans="8:9" x14ac:dyDescent="0.2">
      <c r="H20469" s="1"/>
      <c r="I20469" s="1"/>
    </row>
    <row r="20470" spans="8:9" x14ac:dyDescent="0.2">
      <c r="H20470" s="1"/>
      <c r="I20470" s="1"/>
    </row>
    <row r="20471" spans="8:9" x14ac:dyDescent="0.2">
      <c r="H20471" s="1"/>
      <c r="I20471" s="1"/>
    </row>
    <row r="20472" spans="8:9" x14ac:dyDescent="0.2">
      <c r="H20472" s="1"/>
      <c r="I20472" s="1"/>
    </row>
    <row r="20473" spans="8:9" x14ac:dyDescent="0.2">
      <c r="H20473" s="1"/>
      <c r="I20473" s="1"/>
    </row>
    <row r="20474" spans="8:9" x14ac:dyDescent="0.2">
      <c r="H20474" s="1"/>
      <c r="I20474" s="1"/>
    </row>
    <row r="20475" spans="8:9" x14ac:dyDescent="0.2">
      <c r="H20475" s="1"/>
      <c r="I20475" s="1"/>
    </row>
    <row r="20476" spans="8:9" x14ac:dyDescent="0.2">
      <c r="H20476" s="1"/>
      <c r="I20476" s="1"/>
    </row>
    <row r="20477" spans="8:9" x14ac:dyDescent="0.2">
      <c r="H20477" s="1"/>
      <c r="I20477" s="1"/>
    </row>
    <row r="20478" spans="8:9" x14ac:dyDescent="0.2">
      <c r="H20478" s="1"/>
      <c r="I20478" s="1"/>
    </row>
    <row r="20479" spans="8:9" x14ac:dyDescent="0.2">
      <c r="H20479" s="1"/>
      <c r="I20479" s="1"/>
    </row>
    <row r="20480" spans="8:9" x14ac:dyDescent="0.2">
      <c r="H20480" s="1"/>
      <c r="I20480" s="1"/>
    </row>
    <row r="20481" spans="8:9" x14ac:dyDescent="0.2">
      <c r="H20481" s="1"/>
      <c r="I20481" s="1"/>
    </row>
    <row r="20482" spans="8:9" x14ac:dyDescent="0.2">
      <c r="H20482" s="1"/>
      <c r="I20482" s="1"/>
    </row>
    <row r="20483" spans="8:9" x14ac:dyDescent="0.2">
      <c r="H20483" s="1"/>
      <c r="I20483" s="1"/>
    </row>
    <row r="20484" spans="8:9" x14ac:dyDescent="0.2">
      <c r="H20484" s="1"/>
      <c r="I20484" s="1"/>
    </row>
    <row r="20485" spans="8:9" x14ac:dyDescent="0.2">
      <c r="H20485" s="1"/>
      <c r="I20485" s="1"/>
    </row>
    <row r="20486" spans="8:9" x14ac:dyDescent="0.2">
      <c r="H20486" s="1"/>
      <c r="I20486" s="1"/>
    </row>
    <row r="20487" spans="8:9" x14ac:dyDescent="0.2">
      <c r="H20487" s="1"/>
      <c r="I20487" s="1"/>
    </row>
    <row r="20488" spans="8:9" x14ac:dyDescent="0.2">
      <c r="H20488" s="1"/>
      <c r="I20488" s="1"/>
    </row>
    <row r="20489" spans="8:9" x14ac:dyDescent="0.2">
      <c r="H20489" s="1"/>
      <c r="I20489" s="1"/>
    </row>
    <row r="20490" spans="8:9" x14ac:dyDescent="0.2">
      <c r="H20490" s="1"/>
      <c r="I20490" s="1"/>
    </row>
    <row r="20491" spans="8:9" x14ac:dyDescent="0.2">
      <c r="H20491" s="1"/>
      <c r="I20491" s="1"/>
    </row>
    <row r="20492" spans="8:9" x14ac:dyDescent="0.2">
      <c r="H20492" s="1"/>
      <c r="I20492" s="1"/>
    </row>
    <row r="20493" spans="8:9" x14ac:dyDescent="0.2">
      <c r="H20493" s="1"/>
      <c r="I20493" s="1"/>
    </row>
    <row r="20494" spans="8:9" x14ac:dyDescent="0.2">
      <c r="H20494" s="1"/>
      <c r="I20494" s="1"/>
    </row>
    <row r="20495" spans="8:9" x14ac:dyDescent="0.2">
      <c r="H20495" s="1"/>
      <c r="I20495" s="1"/>
    </row>
    <row r="20496" spans="8:9" x14ac:dyDescent="0.2">
      <c r="H20496" s="1"/>
      <c r="I20496" s="1"/>
    </row>
    <row r="20497" spans="8:9" x14ac:dyDescent="0.2">
      <c r="H20497" s="1"/>
      <c r="I20497" s="1"/>
    </row>
    <row r="20498" spans="8:9" x14ac:dyDescent="0.2">
      <c r="H20498" s="1"/>
      <c r="I20498" s="1"/>
    </row>
    <row r="20499" spans="8:9" x14ac:dyDescent="0.2">
      <c r="H20499" s="1"/>
      <c r="I20499" s="1"/>
    </row>
    <row r="20500" spans="8:9" x14ac:dyDescent="0.2">
      <c r="H20500" s="1"/>
      <c r="I20500" s="1"/>
    </row>
    <row r="20501" spans="8:9" x14ac:dyDescent="0.2">
      <c r="H20501" s="1"/>
      <c r="I20501" s="1"/>
    </row>
    <row r="20502" spans="8:9" x14ac:dyDescent="0.2">
      <c r="H20502" s="1"/>
      <c r="I20502" s="1"/>
    </row>
    <row r="20503" spans="8:9" x14ac:dyDescent="0.2">
      <c r="H20503" s="1"/>
      <c r="I20503" s="1"/>
    </row>
    <row r="20504" spans="8:9" x14ac:dyDescent="0.2">
      <c r="H20504" s="1"/>
      <c r="I20504" s="1"/>
    </row>
    <row r="20505" spans="8:9" x14ac:dyDescent="0.2">
      <c r="H20505" s="1"/>
      <c r="I20505" s="1"/>
    </row>
    <row r="20506" spans="8:9" x14ac:dyDescent="0.2">
      <c r="H20506" s="1"/>
      <c r="I20506" s="1"/>
    </row>
    <row r="20507" spans="8:9" x14ac:dyDescent="0.2">
      <c r="H20507" s="1"/>
      <c r="I20507" s="1"/>
    </row>
    <row r="20508" spans="8:9" x14ac:dyDescent="0.2">
      <c r="H20508" s="1"/>
      <c r="I20508" s="1"/>
    </row>
    <row r="20509" spans="8:9" x14ac:dyDescent="0.2">
      <c r="H20509" s="1"/>
      <c r="I20509" s="1"/>
    </row>
    <row r="20510" spans="8:9" x14ac:dyDescent="0.2">
      <c r="H20510" s="1"/>
      <c r="I20510" s="1"/>
    </row>
    <row r="20511" spans="8:9" x14ac:dyDescent="0.2">
      <c r="H20511" s="1"/>
      <c r="I20511" s="1"/>
    </row>
    <row r="20512" spans="8:9" x14ac:dyDescent="0.2">
      <c r="H20512" s="1"/>
      <c r="I20512" s="1"/>
    </row>
    <row r="20513" spans="8:9" x14ac:dyDescent="0.2">
      <c r="H20513" s="1"/>
      <c r="I20513" s="1"/>
    </row>
    <row r="20514" spans="8:9" x14ac:dyDescent="0.2">
      <c r="H20514" s="1"/>
      <c r="I20514" s="1"/>
    </row>
    <row r="20515" spans="8:9" x14ac:dyDescent="0.2">
      <c r="H20515" s="1"/>
      <c r="I20515" s="1"/>
    </row>
    <row r="20516" spans="8:9" x14ac:dyDescent="0.2">
      <c r="H20516" s="1"/>
      <c r="I20516" s="1"/>
    </row>
    <row r="20517" spans="8:9" x14ac:dyDescent="0.2">
      <c r="H20517" s="1"/>
      <c r="I20517" s="1"/>
    </row>
    <row r="20518" spans="8:9" x14ac:dyDescent="0.2">
      <c r="H20518" s="1"/>
      <c r="I20518" s="1"/>
    </row>
    <row r="20519" spans="8:9" x14ac:dyDescent="0.2">
      <c r="H20519" s="1"/>
      <c r="I20519" s="1"/>
    </row>
    <row r="20520" spans="8:9" x14ac:dyDescent="0.2">
      <c r="H20520" s="1"/>
      <c r="I20520" s="1"/>
    </row>
    <row r="20521" spans="8:9" x14ac:dyDescent="0.2">
      <c r="H20521" s="1"/>
      <c r="I20521" s="1"/>
    </row>
    <row r="20522" spans="8:9" x14ac:dyDescent="0.2">
      <c r="H20522" s="1"/>
      <c r="I20522" s="1"/>
    </row>
    <row r="20523" spans="8:9" x14ac:dyDescent="0.2">
      <c r="H20523" s="1"/>
      <c r="I20523" s="1"/>
    </row>
    <row r="20524" spans="8:9" x14ac:dyDescent="0.2">
      <c r="H20524" s="1"/>
      <c r="I20524" s="1"/>
    </row>
    <row r="20525" spans="8:9" x14ac:dyDescent="0.2">
      <c r="H20525" s="1"/>
      <c r="I20525" s="1"/>
    </row>
    <row r="20526" spans="8:9" x14ac:dyDescent="0.2">
      <c r="H20526" s="1"/>
      <c r="I20526" s="1"/>
    </row>
    <row r="20527" spans="8:9" x14ac:dyDescent="0.2">
      <c r="H20527" s="1"/>
      <c r="I20527" s="1"/>
    </row>
    <row r="20528" spans="8:9" x14ac:dyDescent="0.2">
      <c r="H20528" s="1"/>
      <c r="I20528" s="1"/>
    </row>
    <row r="20529" spans="8:9" x14ac:dyDescent="0.2">
      <c r="H20529" s="1"/>
      <c r="I20529" s="1"/>
    </row>
    <row r="20530" spans="8:9" x14ac:dyDescent="0.2">
      <c r="H20530" s="1"/>
      <c r="I20530" s="1"/>
    </row>
    <row r="20531" spans="8:9" x14ac:dyDescent="0.2">
      <c r="H20531" s="1"/>
      <c r="I20531" s="1"/>
    </row>
    <row r="20532" spans="8:9" x14ac:dyDescent="0.2">
      <c r="H20532" s="1"/>
      <c r="I20532" s="1"/>
    </row>
    <row r="20533" spans="8:9" x14ac:dyDescent="0.2">
      <c r="H20533" s="1"/>
      <c r="I20533" s="1"/>
    </row>
    <row r="20534" spans="8:9" x14ac:dyDescent="0.2">
      <c r="H20534" s="1"/>
      <c r="I20534" s="1"/>
    </row>
    <row r="20535" spans="8:9" x14ac:dyDescent="0.2">
      <c r="H20535" s="1"/>
      <c r="I20535" s="1"/>
    </row>
    <row r="20536" spans="8:9" x14ac:dyDescent="0.2">
      <c r="H20536" s="1"/>
      <c r="I20536" s="1"/>
    </row>
    <row r="20537" spans="8:9" x14ac:dyDescent="0.2">
      <c r="H20537" s="1"/>
      <c r="I20537" s="1"/>
    </row>
    <row r="20538" spans="8:9" x14ac:dyDescent="0.2">
      <c r="H20538" s="1"/>
      <c r="I20538" s="1"/>
    </row>
    <row r="20539" spans="8:9" x14ac:dyDescent="0.2">
      <c r="H20539" s="1"/>
      <c r="I20539" s="1"/>
    </row>
    <row r="20540" spans="8:9" x14ac:dyDescent="0.2">
      <c r="H20540" s="1"/>
      <c r="I20540" s="1"/>
    </row>
    <row r="20541" spans="8:9" x14ac:dyDescent="0.2">
      <c r="H20541" s="1"/>
      <c r="I20541" s="1"/>
    </row>
    <row r="20542" spans="8:9" x14ac:dyDescent="0.2">
      <c r="H20542" s="1"/>
      <c r="I20542" s="1"/>
    </row>
    <row r="20543" spans="8:9" x14ac:dyDescent="0.2">
      <c r="H20543" s="1"/>
      <c r="I20543" s="1"/>
    </row>
    <row r="20544" spans="8:9" x14ac:dyDescent="0.2">
      <c r="H20544" s="1"/>
      <c r="I20544" s="1"/>
    </row>
    <row r="20545" spans="8:9" x14ac:dyDescent="0.2">
      <c r="H20545" s="1"/>
      <c r="I20545" s="1"/>
    </row>
    <row r="20546" spans="8:9" x14ac:dyDescent="0.2">
      <c r="H20546" s="1"/>
      <c r="I20546" s="1"/>
    </row>
    <row r="20547" spans="8:9" x14ac:dyDescent="0.2">
      <c r="H20547" s="1"/>
      <c r="I20547" s="1"/>
    </row>
    <row r="20548" spans="8:9" x14ac:dyDescent="0.2">
      <c r="H20548" s="1"/>
      <c r="I20548" s="1"/>
    </row>
    <row r="20549" spans="8:9" x14ac:dyDescent="0.2">
      <c r="H20549" s="1"/>
      <c r="I20549" s="1"/>
    </row>
    <row r="20550" spans="8:9" x14ac:dyDescent="0.2">
      <c r="H20550" s="1"/>
      <c r="I20550" s="1"/>
    </row>
    <row r="20551" spans="8:9" x14ac:dyDescent="0.2">
      <c r="H20551" s="1"/>
      <c r="I20551" s="1"/>
    </row>
    <row r="20552" spans="8:9" x14ac:dyDescent="0.2">
      <c r="H20552" s="1"/>
      <c r="I20552" s="1"/>
    </row>
    <row r="20553" spans="8:9" x14ac:dyDescent="0.2">
      <c r="H20553" s="1"/>
      <c r="I20553" s="1"/>
    </row>
    <row r="20554" spans="8:9" x14ac:dyDescent="0.2">
      <c r="H20554" s="1"/>
      <c r="I20554" s="1"/>
    </row>
    <row r="20555" spans="8:9" x14ac:dyDescent="0.2">
      <c r="H20555" s="1"/>
      <c r="I20555" s="1"/>
    </row>
    <row r="20556" spans="8:9" x14ac:dyDescent="0.2">
      <c r="H20556" s="1"/>
      <c r="I20556" s="1"/>
    </row>
    <row r="20557" spans="8:9" x14ac:dyDescent="0.2">
      <c r="H20557" s="1"/>
      <c r="I20557" s="1"/>
    </row>
    <row r="20558" spans="8:9" x14ac:dyDescent="0.2">
      <c r="H20558" s="1"/>
      <c r="I20558" s="1"/>
    </row>
    <row r="20559" spans="8:9" x14ac:dyDescent="0.2">
      <c r="H20559" s="1"/>
      <c r="I20559" s="1"/>
    </row>
    <row r="20560" spans="8:9" x14ac:dyDescent="0.2">
      <c r="H20560" s="1"/>
      <c r="I20560" s="1"/>
    </row>
    <row r="20561" spans="8:9" x14ac:dyDescent="0.2">
      <c r="H20561" s="1"/>
      <c r="I20561" s="1"/>
    </row>
    <row r="20562" spans="8:9" x14ac:dyDescent="0.2">
      <c r="H20562" s="1"/>
      <c r="I20562" s="1"/>
    </row>
    <row r="20563" spans="8:9" x14ac:dyDescent="0.2">
      <c r="H20563" s="1"/>
      <c r="I20563" s="1"/>
    </row>
    <row r="20564" spans="8:9" x14ac:dyDescent="0.2">
      <c r="H20564" s="1"/>
      <c r="I20564" s="1"/>
    </row>
    <row r="20565" spans="8:9" x14ac:dyDescent="0.2">
      <c r="H20565" s="1"/>
      <c r="I20565" s="1"/>
    </row>
    <row r="20566" spans="8:9" x14ac:dyDescent="0.2">
      <c r="H20566" s="1"/>
      <c r="I20566" s="1"/>
    </row>
    <row r="20567" spans="8:9" x14ac:dyDescent="0.2">
      <c r="H20567" s="1"/>
      <c r="I20567" s="1"/>
    </row>
    <row r="20568" spans="8:9" x14ac:dyDescent="0.2">
      <c r="H20568" s="1"/>
      <c r="I20568" s="1"/>
    </row>
    <row r="20569" spans="8:9" x14ac:dyDescent="0.2">
      <c r="H20569" s="1"/>
      <c r="I20569" s="1"/>
    </row>
    <row r="20570" spans="8:9" x14ac:dyDescent="0.2">
      <c r="H20570" s="1"/>
      <c r="I20570" s="1"/>
    </row>
    <row r="20571" spans="8:9" x14ac:dyDescent="0.2">
      <c r="H20571" s="1"/>
      <c r="I20571" s="1"/>
    </row>
    <row r="20572" spans="8:9" x14ac:dyDescent="0.2">
      <c r="H20572" s="1"/>
      <c r="I20572" s="1"/>
    </row>
    <row r="20573" spans="8:9" x14ac:dyDescent="0.2">
      <c r="H20573" s="1"/>
      <c r="I20573" s="1"/>
    </row>
    <row r="20574" spans="8:9" x14ac:dyDescent="0.2">
      <c r="H20574" s="1"/>
      <c r="I20574" s="1"/>
    </row>
    <row r="20575" spans="8:9" x14ac:dyDescent="0.2">
      <c r="H20575" s="1"/>
      <c r="I20575" s="1"/>
    </row>
    <row r="20576" spans="8:9" x14ac:dyDescent="0.2">
      <c r="H20576" s="1"/>
      <c r="I20576" s="1"/>
    </row>
    <row r="20577" spans="8:9" x14ac:dyDescent="0.2">
      <c r="H20577" s="1"/>
      <c r="I20577" s="1"/>
    </row>
    <row r="20578" spans="8:9" x14ac:dyDescent="0.2">
      <c r="H20578" s="1"/>
      <c r="I20578" s="1"/>
    </row>
    <row r="20579" spans="8:9" x14ac:dyDescent="0.2">
      <c r="H20579" s="1"/>
      <c r="I20579" s="1"/>
    </row>
    <row r="20580" spans="8:9" x14ac:dyDescent="0.2">
      <c r="H20580" s="1"/>
      <c r="I20580" s="1"/>
    </row>
    <row r="20581" spans="8:9" x14ac:dyDescent="0.2">
      <c r="H20581" s="1"/>
      <c r="I20581" s="1"/>
    </row>
    <row r="20582" spans="8:9" x14ac:dyDescent="0.2">
      <c r="H20582" s="1"/>
      <c r="I20582" s="1"/>
    </row>
    <row r="20583" spans="8:9" x14ac:dyDescent="0.2">
      <c r="H20583" s="1"/>
      <c r="I20583" s="1"/>
    </row>
    <row r="20584" spans="8:9" x14ac:dyDescent="0.2">
      <c r="H20584" s="1"/>
      <c r="I20584" s="1"/>
    </row>
    <row r="20585" spans="8:9" x14ac:dyDescent="0.2">
      <c r="H20585" s="1"/>
      <c r="I20585" s="1"/>
    </row>
    <row r="20586" spans="8:9" x14ac:dyDescent="0.2">
      <c r="H20586" s="1"/>
      <c r="I20586" s="1"/>
    </row>
    <row r="20587" spans="8:9" x14ac:dyDescent="0.2">
      <c r="H20587" s="1"/>
      <c r="I20587" s="1"/>
    </row>
    <row r="20588" spans="8:9" x14ac:dyDescent="0.2">
      <c r="H20588" s="1"/>
      <c r="I20588" s="1"/>
    </row>
    <row r="20589" spans="8:9" x14ac:dyDescent="0.2">
      <c r="H20589" s="1"/>
      <c r="I20589" s="1"/>
    </row>
    <row r="20590" spans="8:9" x14ac:dyDescent="0.2">
      <c r="H20590" s="1"/>
      <c r="I20590" s="1"/>
    </row>
    <row r="20591" spans="8:9" x14ac:dyDescent="0.2">
      <c r="H20591" s="1"/>
      <c r="I20591" s="1"/>
    </row>
    <row r="20592" spans="8:9" x14ac:dyDescent="0.2">
      <c r="H20592" s="1"/>
      <c r="I20592" s="1"/>
    </row>
    <row r="20593" spans="8:9" x14ac:dyDescent="0.2">
      <c r="H20593" s="1"/>
      <c r="I20593" s="1"/>
    </row>
    <row r="20594" spans="8:9" x14ac:dyDescent="0.2">
      <c r="H20594" s="1"/>
      <c r="I20594" s="1"/>
    </row>
    <row r="20595" spans="8:9" x14ac:dyDescent="0.2">
      <c r="H20595" s="1"/>
      <c r="I20595" s="1"/>
    </row>
    <row r="20596" spans="8:9" x14ac:dyDescent="0.2">
      <c r="H20596" s="1"/>
      <c r="I20596" s="1"/>
    </row>
    <row r="20597" spans="8:9" x14ac:dyDescent="0.2">
      <c r="H20597" s="1"/>
      <c r="I20597" s="1"/>
    </row>
    <row r="20598" spans="8:9" x14ac:dyDescent="0.2">
      <c r="H20598" s="1"/>
      <c r="I20598" s="1"/>
    </row>
    <row r="20599" spans="8:9" x14ac:dyDescent="0.2">
      <c r="H20599" s="1"/>
      <c r="I20599" s="1"/>
    </row>
    <row r="20600" spans="8:9" x14ac:dyDescent="0.2">
      <c r="H20600" s="1"/>
      <c r="I20600" s="1"/>
    </row>
    <row r="20601" spans="8:9" x14ac:dyDescent="0.2">
      <c r="H20601" s="1"/>
      <c r="I20601" s="1"/>
    </row>
    <row r="20602" spans="8:9" x14ac:dyDescent="0.2">
      <c r="H20602" s="1"/>
      <c r="I20602" s="1"/>
    </row>
    <row r="20603" spans="8:9" x14ac:dyDescent="0.2">
      <c r="H20603" s="1"/>
      <c r="I20603" s="1"/>
    </row>
    <row r="20604" spans="8:9" x14ac:dyDescent="0.2">
      <c r="H20604" s="1"/>
      <c r="I20604" s="1"/>
    </row>
    <row r="20605" spans="8:9" x14ac:dyDescent="0.2">
      <c r="H20605" s="1"/>
      <c r="I20605" s="1"/>
    </row>
    <row r="20606" spans="8:9" x14ac:dyDescent="0.2">
      <c r="H20606" s="1"/>
      <c r="I20606" s="1"/>
    </row>
    <row r="20607" spans="8:9" x14ac:dyDescent="0.2">
      <c r="H20607" s="1"/>
      <c r="I20607" s="1"/>
    </row>
    <row r="20608" spans="8:9" x14ac:dyDescent="0.2">
      <c r="H20608" s="1"/>
      <c r="I20608" s="1"/>
    </row>
    <row r="20609" spans="8:9" x14ac:dyDescent="0.2">
      <c r="H20609" s="1"/>
      <c r="I20609" s="1"/>
    </row>
    <row r="20610" spans="8:9" x14ac:dyDescent="0.2">
      <c r="H20610" s="1"/>
      <c r="I20610" s="1"/>
    </row>
    <row r="20611" spans="8:9" x14ac:dyDescent="0.2">
      <c r="H20611" s="1"/>
      <c r="I20611" s="1"/>
    </row>
    <row r="20612" spans="8:9" x14ac:dyDescent="0.2">
      <c r="H20612" s="1"/>
      <c r="I20612" s="1"/>
    </row>
    <row r="20613" spans="8:9" x14ac:dyDescent="0.2">
      <c r="H20613" s="1"/>
      <c r="I20613" s="1"/>
    </row>
    <row r="20614" spans="8:9" x14ac:dyDescent="0.2">
      <c r="H20614" s="1"/>
      <c r="I20614" s="1"/>
    </row>
    <row r="20615" spans="8:9" x14ac:dyDescent="0.2">
      <c r="H20615" s="1"/>
      <c r="I20615" s="1"/>
    </row>
    <row r="20616" spans="8:9" x14ac:dyDescent="0.2">
      <c r="H20616" s="1"/>
      <c r="I20616" s="1"/>
    </row>
    <row r="20617" spans="8:9" x14ac:dyDescent="0.2">
      <c r="H20617" s="1"/>
      <c r="I20617" s="1"/>
    </row>
    <row r="20618" spans="8:9" x14ac:dyDescent="0.2">
      <c r="H20618" s="1"/>
      <c r="I20618" s="1"/>
    </row>
    <row r="20619" spans="8:9" x14ac:dyDescent="0.2">
      <c r="H20619" s="1"/>
      <c r="I20619" s="1"/>
    </row>
    <row r="20620" spans="8:9" x14ac:dyDescent="0.2">
      <c r="H20620" s="1"/>
      <c r="I20620" s="1"/>
    </row>
    <row r="20621" spans="8:9" x14ac:dyDescent="0.2">
      <c r="H20621" s="1"/>
      <c r="I20621" s="1"/>
    </row>
    <row r="20622" spans="8:9" x14ac:dyDescent="0.2">
      <c r="H20622" s="1"/>
      <c r="I20622" s="1"/>
    </row>
    <row r="20623" spans="8:9" x14ac:dyDescent="0.2">
      <c r="H20623" s="1"/>
      <c r="I20623" s="1"/>
    </row>
    <row r="20624" spans="8:9" x14ac:dyDescent="0.2">
      <c r="H20624" s="1"/>
      <c r="I20624" s="1"/>
    </row>
    <row r="20625" spans="8:9" x14ac:dyDescent="0.2">
      <c r="H20625" s="1"/>
      <c r="I20625" s="1"/>
    </row>
    <row r="20626" spans="8:9" x14ac:dyDescent="0.2">
      <c r="H20626" s="1"/>
      <c r="I20626" s="1"/>
    </row>
    <row r="20627" spans="8:9" x14ac:dyDescent="0.2">
      <c r="H20627" s="1"/>
      <c r="I20627" s="1"/>
    </row>
    <row r="20628" spans="8:9" x14ac:dyDescent="0.2">
      <c r="H20628" s="1"/>
      <c r="I20628" s="1"/>
    </row>
    <row r="20629" spans="8:9" x14ac:dyDescent="0.2">
      <c r="H20629" s="1"/>
      <c r="I20629" s="1"/>
    </row>
    <row r="20630" spans="8:9" x14ac:dyDescent="0.2">
      <c r="H20630" s="1"/>
      <c r="I20630" s="1"/>
    </row>
    <row r="20631" spans="8:9" x14ac:dyDescent="0.2">
      <c r="H20631" s="1"/>
      <c r="I20631" s="1"/>
    </row>
    <row r="20632" spans="8:9" x14ac:dyDescent="0.2">
      <c r="H20632" s="1"/>
      <c r="I20632" s="1"/>
    </row>
    <row r="20633" spans="8:9" x14ac:dyDescent="0.2">
      <c r="H20633" s="1"/>
      <c r="I20633" s="1"/>
    </row>
    <row r="20634" spans="8:9" x14ac:dyDescent="0.2">
      <c r="H20634" s="1"/>
      <c r="I20634" s="1"/>
    </row>
    <row r="20635" spans="8:9" x14ac:dyDescent="0.2">
      <c r="H20635" s="1"/>
      <c r="I20635" s="1"/>
    </row>
    <row r="20636" spans="8:9" x14ac:dyDescent="0.2">
      <c r="H20636" s="1"/>
      <c r="I20636" s="1"/>
    </row>
    <row r="20637" spans="8:9" x14ac:dyDescent="0.2">
      <c r="H20637" s="1"/>
      <c r="I20637" s="1"/>
    </row>
    <row r="20638" spans="8:9" x14ac:dyDescent="0.2">
      <c r="H20638" s="1"/>
      <c r="I20638" s="1"/>
    </row>
    <row r="20639" spans="8:9" x14ac:dyDescent="0.2">
      <c r="H20639" s="1"/>
      <c r="I20639" s="1"/>
    </row>
    <row r="20640" spans="8:9" x14ac:dyDescent="0.2">
      <c r="H20640" s="1"/>
      <c r="I20640" s="1"/>
    </row>
    <row r="20641" spans="8:9" x14ac:dyDescent="0.2">
      <c r="H20641" s="1"/>
      <c r="I20641" s="1"/>
    </row>
    <row r="20642" spans="8:9" x14ac:dyDescent="0.2">
      <c r="H20642" s="1"/>
      <c r="I20642" s="1"/>
    </row>
    <row r="20643" spans="8:9" x14ac:dyDescent="0.2">
      <c r="H20643" s="1"/>
      <c r="I20643" s="1"/>
    </row>
    <row r="20644" spans="8:9" x14ac:dyDescent="0.2">
      <c r="H20644" s="1"/>
      <c r="I20644" s="1"/>
    </row>
    <row r="20645" spans="8:9" x14ac:dyDescent="0.2">
      <c r="H20645" s="1"/>
      <c r="I20645" s="1"/>
    </row>
    <row r="20646" spans="8:9" x14ac:dyDescent="0.2">
      <c r="H20646" s="1"/>
      <c r="I20646" s="1"/>
    </row>
    <row r="20647" spans="8:9" x14ac:dyDescent="0.2">
      <c r="H20647" s="1"/>
      <c r="I20647" s="1"/>
    </row>
    <row r="20648" spans="8:9" x14ac:dyDescent="0.2">
      <c r="H20648" s="1"/>
      <c r="I20648" s="1"/>
    </row>
    <row r="20649" spans="8:9" x14ac:dyDescent="0.2">
      <c r="H20649" s="1"/>
      <c r="I20649" s="1"/>
    </row>
    <row r="20650" spans="8:9" x14ac:dyDescent="0.2">
      <c r="H20650" s="1"/>
      <c r="I20650" s="1"/>
    </row>
    <row r="20651" spans="8:9" x14ac:dyDescent="0.2">
      <c r="H20651" s="1"/>
      <c r="I20651" s="1"/>
    </row>
    <row r="20652" spans="8:9" x14ac:dyDescent="0.2">
      <c r="H20652" s="1"/>
      <c r="I20652" s="1"/>
    </row>
    <row r="20653" spans="8:9" x14ac:dyDescent="0.2">
      <c r="H20653" s="1"/>
      <c r="I20653" s="1"/>
    </row>
    <row r="20654" spans="8:9" x14ac:dyDescent="0.2">
      <c r="H20654" s="1"/>
      <c r="I20654" s="1"/>
    </row>
    <row r="20655" spans="8:9" x14ac:dyDescent="0.2">
      <c r="H20655" s="1"/>
      <c r="I20655" s="1"/>
    </row>
    <row r="20656" spans="8:9" x14ac:dyDescent="0.2">
      <c r="H20656" s="1"/>
      <c r="I20656" s="1"/>
    </row>
    <row r="20657" spans="8:9" x14ac:dyDescent="0.2">
      <c r="H20657" s="1"/>
      <c r="I20657" s="1"/>
    </row>
    <row r="20658" spans="8:9" x14ac:dyDescent="0.2">
      <c r="H20658" s="1"/>
      <c r="I20658" s="1"/>
    </row>
    <row r="20659" spans="8:9" x14ac:dyDescent="0.2">
      <c r="H20659" s="1"/>
      <c r="I20659" s="1"/>
    </row>
    <row r="20660" spans="8:9" x14ac:dyDescent="0.2">
      <c r="H20660" s="1"/>
      <c r="I20660" s="1"/>
    </row>
    <row r="20661" spans="8:9" x14ac:dyDescent="0.2">
      <c r="H20661" s="1"/>
      <c r="I20661" s="1"/>
    </row>
    <row r="20662" spans="8:9" x14ac:dyDescent="0.2">
      <c r="H20662" s="1"/>
      <c r="I20662" s="1"/>
    </row>
    <row r="20663" spans="8:9" x14ac:dyDescent="0.2">
      <c r="H20663" s="1"/>
      <c r="I20663" s="1"/>
    </row>
    <row r="20664" spans="8:9" x14ac:dyDescent="0.2">
      <c r="H20664" s="1"/>
      <c r="I20664" s="1"/>
    </row>
    <row r="20665" spans="8:9" x14ac:dyDescent="0.2">
      <c r="H20665" s="1"/>
      <c r="I20665" s="1"/>
    </row>
    <row r="20666" spans="8:9" x14ac:dyDescent="0.2">
      <c r="H20666" s="1"/>
      <c r="I20666" s="1"/>
    </row>
    <row r="20667" spans="8:9" x14ac:dyDescent="0.2">
      <c r="H20667" s="1"/>
      <c r="I20667" s="1"/>
    </row>
    <row r="20668" spans="8:9" x14ac:dyDescent="0.2">
      <c r="H20668" s="1"/>
      <c r="I20668" s="1"/>
    </row>
    <row r="20669" spans="8:9" x14ac:dyDescent="0.2">
      <c r="H20669" s="1"/>
      <c r="I20669" s="1"/>
    </row>
    <row r="20670" spans="8:9" x14ac:dyDescent="0.2">
      <c r="H20670" s="1"/>
      <c r="I20670" s="1"/>
    </row>
    <row r="20671" spans="8:9" x14ac:dyDescent="0.2">
      <c r="H20671" s="1"/>
      <c r="I20671" s="1"/>
    </row>
    <row r="20672" spans="8:9" x14ac:dyDescent="0.2">
      <c r="H20672" s="1"/>
      <c r="I20672" s="1"/>
    </row>
    <row r="20673" spans="8:9" x14ac:dyDescent="0.2">
      <c r="H20673" s="1"/>
      <c r="I20673" s="1"/>
    </row>
    <row r="20674" spans="8:9" x14ac:dyDescent="0.2">
      <c r="H20674" s="1"/>
      <c r="I20674" s="1"/>
    </row>
    <row r="20675" spans="8:9" x14ac:dyDescent="0.2">
      <c r="H20675" s="1"/>
      <c r="I20675" s="1"/>
    </row>
    <row r="20676" spans="8:9" x14ac:dyDescent="0.2">
      <c r="H20676" s="1"/>
      <c r="I20676" s="1"/>
    </row>
    <row r="20677" spans="8:9" x14ac:dyDescent="0.2">
      <c r="H20677" s="1"/>
      <c r="I20677" s="1"/>
    </row>
    <row r="20678" spans="8:9" x14ac:dyDescent="0.2">
      <c r="H20678" s="1"/>
      <c r="I20678" s="1"/>
    </row>
    <row r="20679" spans="8:9" x14ac:dyDescent="0.2">
      <c r="H20679" s="1"/>
      <c r="I20679" s="1"/>
    </row>
    <row r="20680" spans="8:9" x14ac:dyDescent="0.2">
      <c r="H20680" s="1"/>
      <c r="I20680" s="1"/>
    </row>
    <row r="20681" spans="8:9" x14ac:dyDescent="0.2">
      <c r="H20681" s="1"/>
      <c r="I20681" s="1"/>
    </row>
    <row r="20682" spans="8:9" x14ac:dyDescent="0.2">
      <c r="H20682" s="1"/>
      <c r="I20682" s="1"/>
    </row>
    <row r="20683" spans="8:9" x14ac:dyDescent="0.2">
      <c r="H20683" s="1"/>
      <c r="I20683" s="1"/>
    </row>
    <row r="20684" spans="8:9" x14ac:dyDescent="0.2">
      <c r="H20684" s="1"/>
      <c r="I20684" s="1"/>
    </row>
    <row r="20685" spans="8:9" x14ac:dyDescent="0.2">
      <c r="H20685" s="1"/>
      <c r="I20685" s="1"/>
    </row>
    <row r="20686" spans="8:9" x14ac:dyDescent="0.2">
      <c r="H20686" s="1"/>
      <c r="I20686" s="1"/>
    </row>
    <row r="20687" spans="8:9" x14ac:dyDescent="0.2">
      <c r="H20687" s="1"/>
      <c r="I20687" s="1"/>
    </row>
    <row r="20688" spans="8:9" x14ac:dyDescent="0.2">
      <c r="H20688" s="1"/>
      <c r="I20688" s="1"/>
    </row>
    <row r="20689" spans="8:9" x14ac:dyDescent="0.2">
      <c r="H20689" s="1"/>
      <c r="I20689" s="1"/>
    </row>
    <row r="20690" spans="8:9" x14ac:dyDescent="0.2">
      <c r="H20690" s="1"/>
      <c r="I20690" s="1"/>
    </row>
    <row r="20691" spans="8:9" x14ac:dyDescent="0.2">
      <c r="H20691" s="1"/>
      <c r="I20691" s="1"/>
    </row>
    <row r="20692" spans="8:9" x14ac:dyDescent="0.2">
      <c r="H20692" s="1"/>
      <c r="I20692" s="1"/>
    </row>
    <row r="20693" spans="8:9" x14ac:dyDescent="0.2">
      <c r="H20693" s="1"/>
      <c r="I20693" s="1"/>
    </row>
    <row r="20694" spans="8:9" x14ac:dyDescent="0.2">
      <c r="H20694" s="1"/>
      <c r="I20694" s="1"/>
    </row>
    <row r="20695" spans="8:9" x14ac:dyDescent="0.2">
      <c r="H20695" s="1"/>
      <c r="I20695" s="1"/>
    </row>
    <row r="20696" spans="8:9" x14ac:dyDescent="0.2">
      <c r="H20696" s="1"/>
      <c r="I20696" s="1"/>
    </row>
    <row r="20697" spans="8:9" x14ac:dyDescent="0.2">
      <c r="H20697" s="1"/>
      <c r="I20697" s="1"/>
    </row>
    <row r="20698" spans="8:9" x14ac:dyDescent="0.2">
      <c r="H20698" s="1"/>
      <c r="I20698" s="1"/>
    </row>
    <row r="20699" spans="8:9" x14ac:dyDescent="0.2">
      <c r="H20699" s="1"/>
      <c r="I20699" s="1"/>
    </row>
    <row r="20700" spans="8:9" x14ac:dyDescent="0.2">
      <c r="H20700" s="1"/>
      <c r="I20700" s="1"/>
    </row>
    <row r="20701" spans="8:9" x14ac:dyDescent="0.2">
      <c r="H20701" s="1"/>
      <c r="I20701" s="1"/>
    </row>
    <row r="20702" spans="8:9" x14ac:dyDescent="0.2">
      <c r="H20702" s="1"/>
      <c r="I20702" s="1"/>
    </row>
    <row r="20703" spans="8:9" x14ac:dyDescent="0.2">
      <c r="H20703" s="1"/>
      <c r="I20703" s="1"/>
    </row>
    <row r="20704" spans="8:9" x14ac:dyDescent="0.2">
      <c r="H20704" s="1"/>
      <c r="I20704" s="1"/>
    </row>
    <row r="20705" spans="8:9" x14ac:dyDescent="0.2">
      <c r="H20705" s="1"/>
      <c r="I20705" s="1"/>
    </row>
    <row r="20706" spans="8:9" x14ac:dyDescent="0.2">
      <c r="H20706" s="1"/>
      <c r="I20706" s="1"/>
    </row>
    <row r="20707" spans="8:9" x14ac:dyDescent="0.2">
      <c r="H20707" s="1"/>
      <c r="I20707" s="1"/>
    </row>
    <row r="20708" spans="8:9" x14ac:dyDescent="0.2">
      <c r="H20708" s="1"/>
      <c r="I20708" s="1"/>
    </row>
    <row r="20709" spans="8:9" x14ac:dyDescent="0.2">
      <c r="H20709" s="1"/>
      <c r="I20709" s="1"/>
    </row>
    <row r="20710" spans="8:9" x14ac:dyDescent="0.2">
      <c r="H20710" s="1"/>
      <c r="I20710" s="1"/>
    </row>
    <row r="20711" spans="8:9" x14ac:dyDescent="0.2">
      <c r="H20711" s="1"/>
      <c r="I20711" s="1"/>
    </row>
    <row r="20712" spans="8:9" x14ac:dyDescent="0.2">
      <c r="H20712" s="1"/>
      <c r="I20712" s="1"/>
    </row>
    <row r="20713" spans="8:9" x14ac:dyDescent="0.2">
      <c r="H20713" s="1"/>
      <c r="I20713" s="1"/>
    </row>
    <row r="20714" spans="8:9" x14ac:dyDescent="0.2">
      <c r="H20714" s="1"/>
      <c r="I20714" s="1"/>
    </row>
    <row r="20715" spans="8:9" x14ac:dyDescent="0.2">
      <c r="H20715" s="1"/>
      <c r="I20715" s="1"/>
    </row>
    <row r="20716" spans="8:9" x14ac:dyDescent="0.2">
      <c r="H20716" s="1"/>
      <c r="I20716" s="1"/>
    </row>
    <row r="20717" spans="8:9" x14ac:dyDescent="0.2">
      <c r="H20717" s="1"/>
      <c r="I20717" s="1"/>
    </row>
    <row r="20718" spans="8:9" x14ac:dyDescent="0.2">
      <c r="H20718" s="1"/>
      <c r="I20718" s="1"/>
    </row>
    <row r="20719" spans="8:9" x14ac:dyDescent="0.2">
      <c r="H20719" s="1"/>
      <c r="I20719" s="1"/>
    </row>
    <row r="20720" spans="8:9" x14ac:dyDescent="0.2">
      <c r="H20720" s="1"/>
      <c r="I20720" s="1"/>
    </row>
    <row r="20721" spans="8:9" x14ac:dyDescent="0.2">
      <c r="H20721" s="1"/>
      <c r="I20721" s="1"/>
    </row>
    <row r="20722" spans="8:9" x14ac:dyDescent="0.2">
      <c r="H20722" s="1"/>
      <c r="I20722" s="1"/>
    </row>
    <row r="20723" spans="8:9" x14ac:dyDescent="0.2">
      <c r="H20723" s="1"/>
      <c r="I20723" s="1"/>
    </row>
    <row r="20724" spans="8:9" x14ac:dyDescent="0.2">
      <c r="H20724" s="1"/>
      <c r="I20724" s="1"/>
    </row>
    <row r="20725" spans="8:9" x14ac:dyDescent="0.2">
      <c r="H20725" s="1"/>
      <c r="I20725" s="1"/>
    </row>
    <row r="20726" spans="8:9" x14ac:dyDescent="0.2">
      <c r="H20726" s="1"/>
      <c r="I20726" s="1"/>
    </row>
    <row r="20727" spans="8:9" x14ac:dyDescent="0.2">
      <c r="H20727" s="1"/>
      <c r="I20727" s="1"/>
    </row>
    <row r="20728" spans="8:9" x14ac:dyDescent="0.2">
      <c r="H20728" s="1"/>
      <c r="I20728" s="1"/>
    </row>
    <row r="20729" spans="8:9" x14ac:dyDescent="0.2">
      <c r="H20729" s="1"/>
      <c r="I20729" s="1"/>
    </row>
    <row r="20730" spans="8:9" x14ac:dyDescent="0.2">
      <c r="H20730" s="1"/>
      <c r="I20730" s="1"/>
    </row>
    <row r="20731" spans="8:9" x14ac:dyDescent="0.2">
      <c r="H20731" s="1"/>
      <c r="I20731" s="1"/>
    </row>
    <row r="20732" spans="8:9" x14ac:dyDescent="0.2">
      <c r="H20732" s="1"/>
      <c r="I20732" s="1"/>
    </row>
    <row r="20733" spans="8:9" x14ac:dyDescent="0.2">
      <c r="H20733" s="1"/>
      <c r="I20733" s="1"/>
    </row>
    <row r="20734" spans="8:9" x14ac:dyDescent="0.2">
      <c r="H20734" s="1"/>
      <c r="I20734" s="1"/>
    </row>
    <row r="20735" spans="8:9" x14ac:dyDescent="0.2">
      <c r="H20735" s="1"/>
      <c r="I20735" s="1"/>
    </row>
    <row r="20736" spans="8:9" x14ac:dyDescent="0.2">
      <c r="H20736" s="1"/>
      <c r="I20736" s="1"/>
    </row>
    <row r="20737" spans="8:9" x14ac:dyDescent="0.2">
      <c r="H20737" s="1"/>
      <c r="I20737" s="1"/>
    </row>
    <row r="20738" spans="8:9" x14ac:dyDescent="0.2">
      <c r="H20738" s="1"/>
      <c r="I20738" s="1"/>
    </row>
    <row r="20739" spans="8:9" x14ac:dyDescent="0.2">
      <c r="H20739" s="1"/>
      <c r="I20739" s="1"/>
    </row>
    <row r="20740" spans="8:9" x14ac:dyDescent="0.2">
      <c r="H20740" s="1"/>
      <c r="I20740" s="1"/>
    </row>
    <row r="20741" spans="8:9" x14ac:dyDescent="0.2">
      <c r="H20741" s="1"/>
      <c r="I20741" s="1"/>
    </row>
    <row r="20742" spans="8:9" x14ac:dyDescent="0.2">
      <c r="H20742" s="1"/>
      <c r="I20742" s="1"/>
    </row>
    <row r="20743" spans="8:9" x14ac:dyDescent="0.2">
      <c r="H20743" s="1"/>
      <c r="I20743" s="1"/>
    </row>
    <row r="20744" spans="8:9" x14ac:dyDescent="0.2">
      <c r="H20744" s="1"/>
      <c r="I20744" s="1"/>
    </row>
    <row r="20745" spans="8:9" x14ac:dyDescent="0.2">
      <c r="H20745" s="1"/>
      <c r="I20745" s="1"/>
    </row>
    <row r="20746" spans="8:9" x14ac:dyDescent="0.2">
      <c r="H20746" s="1"/>
      <c r="I20746" s="1"/>
    </row>
    <row r="20747" spans="8:9" x14ac:dyDescent="0.2">
      <c r="H20747" s="1"/>
      <c r="I20747" s="1"/>
    </row>
    <row r="20748" spans="8:9" x14ac:dyDescent="0.2">
      <c r="H20748" s="1"/>
      <c r="I20748" s="1"/>
    </row>
    <row r="20749" spans="8:9" x14ac:dyDescent="0.2">
      <c r="H20749" s="1"/>
      <c r="I20749" s="1"/>
    </row>
    <row r="20750" spans="8:9" x14ac:dyDescent="0.2">
      <c r="H20750" s="1"/>
      <c r="I20750" s="1"/>
    </row>
    <row r="20751" spans="8:9" x14ac:dyDescent="0.2">
      <c r="H20751" s="1"/>
      <c r="I20751" s="1"/>
    </row>
    <row r="20752" spans="8:9" x14ac:dyDescent="0.2">
      <c r="H20752" s="1"/>
      <c r="I20752" s="1"/>
    </row>
    <row r="20753" spans="8:9" x14ac:dyDescent="0.2">
      <c r="H20753" s="1"/>
      <c r="I20753" s="1"/>
    </row>
    <row r="20754" spans="8:9" x14ac:dyDescent="0.2">
      <c r="H20754" s="1"/>
      <c r="I20754" s="1"/>
    </row>
    <row r="20755" spans="8:9" x14ac:dyDescent="0.2">
      <c r="H20755" s="1"/>
      <c r="I20755" s="1"/>
    </row>
    <row r="20756" spans="8:9" x14ac:dyDescent="0.2">
      <c r="H20756" s="1"/>
      <c r="I20756" s="1"/>
    </row>
    <row r="20757" spans="8:9" x14ac:dyDescent="0.2">
      <c r="H20757" s="1"/>
      <c r="I20757" s="1"/>
    </row>
    <row r="20758" spans="8:9" x14ac:dyDescent="0.2">
      <c r="H20758" s="1"/>
      <c r="I20758" s="1"/>
    </row>
    <row r="20759" spans="8:9" x14ac:dyDescent="0.2">
      <c r="H20759" s="1"/>
      <c r="I20759" s="1"/>
    </row>
    <row r="20760" spans="8:9" x14ac:dyDescent="0.2">
      <c r="H20760" s="1"/>
      <c r="I20760" s="1"/>
    </row>
    <row r="20761" spans="8:9" x14ac:dyDescent="0.2">
      <c r="H20761" s="1"/>
      <c r="I20761" s="1"/>
    </row>
    <row r="20762" spans="8:9" x14ac:dyDescent="0.2">
      <c r="H20762" s="1"/>
      <c r="I20762" s="1"/>
    </row>
    <row r="20763" spans="8:9" x14ac:dyDescent="0.2">
      <c r="H20763" s="1"/>
      <c r="I20763" s="1"/>
    </row>
    <row r="20764" spans="8:9" x14ac:dyDescent="0.2">
      <c r="H20764" s="1"/>
      <c r="I20764" s="1"/>
    </row>
    <row r="20765" spans="8:9" x14ac:dyDescent="0.2">
      <c r="H20765" s="1"/>
      <c r="I20765" s="1"/>
    </row>
    <row r="20766" spans="8:9" x14ac:dyDescent="0.2">
      <c r="H20766" s="1"/>
      <c r="I20766" s="1"/>
    </row>
    <row r="20767" spans="8:9" x14ac:dyDescent="0.2">
      <c r="H20767" s="1"/>
      <c r="I20767" s="1"/>
    </row>
    <row r="20768" spans="8:9" x14ac:dyDescent="0.2">
      <c r="H20768" s="1"/>
      <c r="I20768" s="1"/>
    </row>
    <row r="20769" spans="8:9" x14ac:dyDescent="0.2">
      <c r="H20769" s="1"/>
      <c r="I20769" s="1"/>
    </row>
    <row r="20770" spans="8:9" x14ac:dyDescent="0.2">
      <c r="H20770" s="1"/>
      <c r="I20770" s="1"/>
    </row>
    <row r="20771" spans="8:9" x14ac:dyDescent="0.2">
      <c r="H20771" s="1"/>
      <c r="I20771" s="1"/>
    </row>
    <row r="20772" spans="8:9" x14ac:dyDescent="0.2">
      <c r="H20772" s="1"/>
      <c r="I20772" s="1"/>
    </row>
    <row r="20773" spans="8:9" x14ac:dyDescent="0.2">
      <c r="H20773" s="1"/>
      <c r="I20773" s="1"/>
    </row>
    <row r="20774" spans="8:9" x14ac:dyDescent="0.2">
      <c r="H20774" s="1"/>
      <c r="I20774" s="1"/>
    </row>
    <row r="20775" spans="8:9" x14ac:dyDescent="0.2">
      <c r="H20775" s="1"/>
      <c r="I20775" s="1"/>
    </row>
    <row r="20776" spans="8:9" x14ac:dyDescent="0.2">
      <c r="H20776" s="1"/>
      <c r="I20776" s="1"/>
    </row>
    <row r="20777" spans="8:9" x14ac:dyDescent="0.2">
      <c r="H20777" s="1"/>
      <c r="I20777" s="1"/>
    </row>
    <row r="20778" spans="8:9" x14ac:dyDescent="0.2">
      <c r="H20778" s="1"/>
      <c r="I20778" s="1"/>
    </row>
    <row r="20779" spans="8:9" x14ac:dyDescent="0.2">
      <c r="H20779" s="1"/>
      <c r="I20779" s="1"/>
    </row>
    <row r="20780" spans="8:9" x14ac:dyDescent="0.2">
      <c r="H20780" s="1"/>
      <c r="I20780" s="1"/>
    </row>
    <row r="20781" spans="8:9" x14ac:dyDescent="0.2">
      <c r="H20781" s="1"/>
      <c r="I20781" s="1"/>
    </row>
    <row r="20782" spans="8:9" x14ac:dyDescent="0.2">
      <c r="H20782" s="1"/>
      <c r="I20782" s="1"/>
    </row>
    <row r="20783" spans="8:9" x14ac:dyDescent="0.2">
      <c r="H20783" s="1"/>
      <c r="I20783" s="1"/>
    </row>
    <row r="20784" spans="8:9" x14ac:dyDescent="0.2">
      <c r="H20784" s="1"/>
      <c r="I20784" s="1"/>
    </row>
    <row r="20785" spans="8:9" x14ac:dyDescent="0.2">
      <c r="H20785" s="1"/>
      <c r="I20785" s="1"/>
    </row>
    <row r="20786" spans="8:9" x14ac:dyDescent="0.2">
      <c r="H20786" s="1"/>
      <c r="I20786" s="1"/>
    </row>
    <row r="20787" spans="8:9" x14ac:dyDescent="0.2">
      <c r="H20787" s="1"/>
      <c r="I20787" s="1"/>
    </row>
    <row r="20788" spans="8:9" x14ac:dyDescent="0.2">
      <c r="H20788" s="1"/>
      <c r="I20788" s="1"/>
    </row>
    <row r="20789" spans="8:9" x14ac:dyDescent="0.2">
      <c r="H20789" s="1"/>
      <c r="I20789" s="1"/>
    </row>
    <row r="20790" spans="8:9" x14ac:dyDescent="0.2">
      <c r="H20790" s="1"/>
      <c r="I20790" s="1"/>
    </row>
    <row r="20791" spans="8:9" x14ac:dyDescent="0.2">
      <c r="H20791" s="1"/>
      <c r="I20791" s="1"/>
    </row>
    <row r="20792" spans="8:9" x14ac:dyDescent="0.2">
      <c r="H20792" s="1"/>
      <c r="I20792" s="1"/>
    </row>
    <row r="20793" spans="8:9" x14ac:dyDescent="0.2">
      <c r="H20793" s="1"/>
      <c r="I20793" s="1"/>
    </row>
    <row r="20794" spans="8:9" x14ac:dyDescent="0.2">
      <c r="H20794" s="1"/>
      <c r="I20794" s="1"/>
    </row>
    <row r="20795" spans="8:9" x14ac:dyDescent="0.2">
      <c r="H20795" s="1"/>
      <c r="I20795" s="1"/>
    </row>
    <row r="20796" spans="8:9" x14ac:dyDescent="0.2">
      <c r="H20796" s="1"/>
      <c r="I20796" s="1"/>
    </row>
    <row r="20797" spans="8:9" x14ac:dyDescent="0.2">
      <c r="H20797" s="1"/>
      <c r="I20797" s="1"/>
    </row>
    <row r="20798" spans="8:9" x14ac:dyDescent="0.2">
      <c r="H20798" s="1"/>
      <c r="I20798" s="1"/>
    </row>
    <row r="20799" spans="8:9" x14ac:dyDescent="0.2">
      <c r="H20799" s="1"/>
      <c r="I20799" s="1"/>
    </row>
    <row r="20800" spans="8:9" x14ac:dyDescent="0.2">
      <c r="H20800" s="1"/>
      <c r="I20800" s="1"/>
    </row>
    <row r="20801" spans="8:9" x14ac:dyDescent="0.2">
      <c r="H20801" s="1"/>
      <c r="I20801" s="1"/>
    </row>
    <row r="20802" spans="8:9" x14ac:dyDescent="0.2">
      <c r="H20802" s="1"/>
      <c r="I20802" s="1"/>
    </row>
    <row r="20803" spans="8:9" x14ac:dyDescent="0.2">
      <c r="H20803" s="1"/>
      <c r="I20803" s="1"/>
    </row>
    <row r="20804" spans="8:9" x14ac:dyDescent="0.2">
      <c r="H20804" s="1"/>
      <c r="I20804" s="1"/>
    </row>
    <row r="20805" spans="8:9" x14ac:dyDescent="0.2">
      <c r="H20805" s="1"/>
      <c r="I20805" s="1"/>
    </row>
    <row r="20806" spans="8:9" x14ac:dyDescent="0.2">
      <c r="H20806" s="1"/>
      <c r="I20806" s="1"/>
    </row>
    <row r="20807" spans="8:9" x14ac:dyDescent="0.2">
      <c r="H20807" s="1"/>
      <c r="I20807" s="1"/>
    </row>
    <row r="20808" spans="8:9" x14ac:dyDescent="0.2">
      <c r="H20808" s="1"/>
      <c r="I20808" s="1"/>
    </row>
    <row r="20809" spans="8:9" x14ac:dyDescent="0.2">
      <c r="H20809" s="1"/>
      <c r="I20809" s="1"/>
    </row>
    <row r="20810" spans="8:9" x14ac:dyDescent="0.2">
      <c r="H20810" s="1"/>
      <c r="I20810" s="1"/>
    </row>
    <row r="20811" spans="8:9" x14ac:dyDescent="0.2">
      <c r="H20811" s="1"/>
      <c r="I20811" s="1"/>
    </row>
    <row r="20812" spans="8:9" x14ac:dyDescent="0.2">
      <c r="H20812" s="1"/>
      <c r="I20812" s="1"/>
    </row>
    <row r="20813" spans="8:9" x14ac:dyDescent="0.2">
      <c r="H20813" s="1"/>
      <c r="I20813" s="1"/>
    </row>
    <row r="20814" spans="8:9" x14ac:dyDescent="0.2">
      <c r="H20814" s="1"/>
      <c r="I20814" s="1"/>
    </row>
    <row r="20815" spans="8:9" x14ac:dyDescent="0.2">
      <c r="H20815" s="1"/>
      <c r="I20815" s="1"/>
    </row>
    <row r="20816" spans="8:9" x14ac:dyDescent="0.2">
      <c r="H20816" s="1"/>
      <c r="I20816" s="1"/>
    </row>
    <row r="20817" spans="8:9" x14ac:dyDescent="0.2">
      <c r="H20817" s="1"/>
      <c r="I20817" s="1"/>
    </row>
    <row r="20818" spans="8:9" x14ac:dyDescent="0.2">
      <c r="H20818" s="1"/>
      <c r="I20818" s="1"/>
    </row>
    <row r="20819" spans="8:9" x14ac:dyDescent="0.2">
      <c r="H20819" s="1"/>
      <c r="I20819" s="1"/>
    </row>
    <row r="20820" spans="8:9" x14ac:dyDescent="0.2">
      <c r="H20820" s="1"/>
      <c r="I20820" s="1"/>
    </row>
    <row r="20821" spans="8:9" x14ac:dyDescent="0.2">
      <c r="H20821" s="1"/>
      <c r="I20821" s="1"/>
    </row>
    <row r="20822" spans="8:9" x14ac:dyDescent="0.2">
      <c r="H20822" s="1"/>
      <c r="I20822" s="1"/>
    </row>
    <row r="20823" spans="8:9" x14ac:dyDescent="0.2">
      <c r="H20823" s="1"/>
      <c r="I20823" s="1"/>
    </row>
    <row r="20824" spans="8:9" x14ac:dyDescent="0.2">
      <c r="H20824" s="1"/>
      <c r="I20824" s="1"/>
    </row>
    <row r="20825" spans="8:9" x14ac:dyDescent="0.2">
      <c r="H20825" s="1"/>
      <c r="I20825" s="1"/>
    </row>
    <row r="20826" spans="8:9" x14ac:dyDescent="0.2">
      <c r="H20826" s="1"/>
      <c r="I20826" s="1"/>
    </row>
    <row r="20827" spans="8:9" x14ac:dyDescent="0.2">
      <c r="H20827" s="1"/>
      <c r="I20827" s="1"/>
    </row>
    <row r="20828" spans="8:9" x14ac:dyDescent="0.2">
      <c r="H20828" s="1"/>
      <c r="I20828" s="1"/>
    </row>
    <row r="20829" spans="8:9" x14ac:dyDescent="0.2">
      <c r="H20829" s="1"/>
      <c r="I20829" s="1"/>
    </row>
    <row r="20830" spans="8:9" x14ac:dyDescent="0.2">
      <c r="H20830" s="1"/>
      <c r="I20830" s="1"/>
    </row>
    <row r="20831" spans="8:9" x14ac:dyDescent="0.2">
      <c r="H20831" s="1"/>
      <c r="I20831" s="1"/>
    </row>
    <row r="20832" spans="8:9" x14ac:dyDescent="0.2">
      <c r="H20832" s="1"/>
      <c r="I20832" s="1"/>
    </row>
    <row r="20833" spans="8:9" x14ac:dyDescent="0.2">
      <c r="H20833" s="1"/>
      <c r="I20833" s="1"/>
    </row>
    <row r="20834" spans="8:9" x14ac:dyDescent="0.2">
      <c r="H20834" s="1"/>
      <c r="I20834" s="1"/>
    </row>
    <row r="20835" spans="8:9" x14ac:dyDescent="0.2">
      <c r="H20835" s="1"/>
      <c r="I20835" s="1"/>
    </row>
    <row r="20836" spans="8:9" x14ac:dyDescent="0.2">
      <c r="H20836" s="1"/>
      <c r="I20836" s="1"/>
    </row>
    <row r="20837" spans="8:9" x14ac:dyDescent="0.2">
      <c r="H20837" s="1"/>
      <c r="I20837" s="1"/>
    </row>
    <row r="20838" spans="8:9" x14ac:dyDescent="0.2">
      <c r="H20838" s="1"/>
      <c r="I20838" s="1"/>
    </row>
    <row r="20839" spans="8:9" x14ac:dyDescent="0.2">
      <c r="H20839" s="1"/>
      <c r="I20839" s="1"/>
    </row>
    <row r="20840" spans="8:9" x14ac:dyDescent="0.2">
      <c r="H20840" s="1"/>
      <c r="I20840" s="1"/>
    </row>
    <row r="20841" spans="8:9" x14ac:dyDescent="0.2">
      <c r="H20841" s="1"/>
      <c r="I20841" s="1"/>
    </row>
    <row r="20842" spans="8:9" x14ac:dyDescent="0.2">
      <c r="H20842" s="1"/>
      <c r="I20842" s="1"/>
    </row>
    <row r="20843" spans="8:9" x14ac:dyDescent="0.2">
      <c r="H20843" s="1"/>
      <c r="I20843" s="1"/>
    </row>
    <row r="20844" spans="8:9" x14ac:dyDescent="0.2">
      <c r="H20844" s="1"/>
      <c r="I20844" s="1"/>
    </row>
    <row r="20845" spans="8:9" x14ac:dyDescent="0.2">
      <c r="H20845" s="1"/>
      <c r="I20845" s="1"/>
    </row>
    <row r="20846" spans="8:9" x14ac:dyDescent="0.2">
      <c r="H20846" s="1"/>
      <c r="I20846" s="1"/>
    </row>
    <row r="20847" spans="8:9" x14ac:dyDescent="0.2">
      <c r="H20847" s="1"/>
      <c r="I20847" s="1"/>
    </row>
    <row r="20848" spans="8:9" x14ac:dyDescent="0.2">
      <c r="H20848" s="1"/>
      <c r="I20848" s="1"/>
    </row>
    <row r="20849" spans="8:9" x14ac:dyDescent="0.2">
      <c r="H20849" s="1"/>
      <c r="I20849" s="1"/>
    </row>
    <row r="20850" spans="8:9" x14ac:dyDescent="0.2">
      <c r="H20850" s="1"/>
      <c r="I20850" s="1"/>
    </row>
    <row r="20851" spans="8:9" x14ac:dyDescent="0.2">
      <c r="H20851" s="1"/>
      <c r="I20851" s="1"/>
    </row>
    <row r="20852" spans="8:9" x14ac:dyDescent="0.2">
      <c r="H20852" s="1"/>
      <c r="I20852" s="1"/>
    </row>
    <row r="20853" spans="8:9" x14ac:dyDescent="0.2">
      <c r="H20853" s="1"/>
      <c r="I20853" s="1"/>
    </row>
    <row r="20854" spans="8:9" x14ac:dyDescent="0.2">
      <c r="H20854" s="1"/>
      <c r="I20854" s="1"/>
    </row>
    <row r="20855" spans="8:9" x14ac:dyDescent="0.2">
      <c r="H20855" s="1"/>
      <c r="I20855" s="1"/>
    </row>
    <row r="20856" spans="8:9" x14ac:dyDescent="0.2">
      <c r="H20856" s="1"/>
      <c r="I20856" s="1"/>
    </row>
    <row r="20857" spans="8:9" x14ac:dyDescent="0.2">
      <c r="H20857" s="1"/>
      <c r="I20857" s="1"/>
    </row>
    <row r="20858" spans="8:9" x14ac:dyDescent="0.2">
      <c r="H20858" s="1"/>
      <c r="I20858" s="1"/>
    </row>
    <row r="20859" spans="8:9" x14ac:dyDescent="0.2">
      <c r="H20859" s="1"/>
      <c r="I20859" s="1"/>
    </row>
    <row r="20860" spans="8:9" x14ac:dyDescent="0.2">
      <c r="H20860" s="1"/>
      <c r="I20860" s="1"/>
    </row>
    <row r="20861" spans="8:9" x14ac:dyDescent="0.2">
      <c r="H20861" s="1"/>
      <c r="I20861" s="1"/>
    </row>
    <row r="20862" spans="8:9" x14ac:dyDescent="0.2">
      <c r="H20862" s="1"/>
      <c r="I20862" s="1"/>
    </row>
    <row r="20863" spans="8:9" x14ac:dyDescent="0.2">
      <c r="H20863" s="1"/>
      <c r="I20863" s="1"/>
    </row>
    <row r="20864" spans="8:9" x14ac:dyDescent="0.2">
      <c r="H20864" s="1"/>
      <c r="I20864" s="1"/>
    </row>
    <row r="20865" spans="8:9" x14ac:dyDescent="0.2">
      <c r="H20865" s="1"/>
      <c r="I20865" s="1"/>
    </row>
    <row r="20866" spans="8:9" x14ac:dyDescent="0.2">
      <c r="H20866" s="1"/>
      <c r="I20866" s="1"/>
    </row>
    <row r="20867" spans="8:9" x14ac:dyDescent="0.2">
      <c r="H20867" s="1"/>
      <c r="I20867" s="1"/>
    </row>
    <row r="20868" spans="8:9" x14ac:dyDescent="0.2">
      <c r="H20868" s="1"/>
      <c r="I20868" s="1"/>
    </row>
    <row r="20869" spans="8:9" x14ac:dyDescent="0.2">
      <c r="H20869" s="1"/>
      <c r="I20869" s="1"/>
    </row>
    <row r="20870" spans="8:9" x14ac:dyDescent="0.2">
      <c r="H20870" s="1"/>
      <c r="I20870" s="1"/>
    </row>
    <row r="20871" spans="8:9" x14ac:dyDescent="0.2">
      <c r="H20871" s="1"/>
      <c r="I20871" s="1"/>
    </row>
    <row r="20872" spans="8:9" x14ac:dyDescent="0.2">
      <c r="H20872" s="1"/>
      <c r="I20872" s="1"/>
    </row>
    <row r="20873" spans="8:9" x14ac:dyDescent="0.2">
      <c r="H20873" s="1"/>
      <c r="I20873" s="1"/>
    </row>
    <row r="20874" spans="8:9" x14ac:dyDescent="0.2">
      <c r="H20874" s="1"/>
      <c r="I20874" s="1"/>
    </row>
    <row r="20875" spans="8:9" x14ac:dyDescent="0.2">
      <c r="H20875" s="1"/>
      <c r="I20875" s="1"/>
    </row>
    <row r="20876" spans="8:9" x14ac:dyDescent="0.2">
      <c r="H20876" s="1"/>
      <c r="I20876" s="1"/>
    </row>
    <row r="20877" spans="8:9" x14ac:dyDescent="0.2">
      <c r="H20877" s="1"/>
      <c r="I20877" s="1"/>
    </row>
    <row r="20878" spans="8:9" x14ac:dyDescent="0.2">
      <c r="H20878" s="1"/>
      <c r="I20878" s="1"/>
    </row>
    <row r="20879" spans="8:9" x14ac:dyDescent="0.2">
      <c r="H20879" s="1"/>
      <c r="I20879" s="1"/>
    </row>
    <row r="20880" spans="8:9" x14ac:dyDescent="0.2">
      <c r="H20880" s="1"/>
      <c r="I20880" s="1"/>
    </row>
    <row r="20881" spans="8:9" x14ac:dyDescent="0.2">
      <c r="H20881" s="1"/>
      <c r="I20881" s="1"/>
    </row>
    <row r="20882" spans="8:9" x14ac:dyDescent="0.2">
      <c r="H20882" s="1"/>
      <c r="I20882" s="1"/>
    </row>
    <row r="20883" spans="8:9" x14ac:dyDescent="0.2">
      <c r="H20883" s="1"/>
      <c r="I20883" s="1"/>
    </row>
    <row r="20884" spans="8:9" x14ac:dyDescent="0.2">
      <c r="H20884" s="1"/>
      <c r="I20884" s="1"/>
    </row>
    <row r="20885" spans="8:9" x14ac:dyDescent="0.2">
      <c r="H20885" s="1"/>
      <c r="I20885" s="1"/>
    </row>
    <row r="20886" spans="8:9" x14ac:dyDescent="0.2">
      <c r="H20886" s="1"/>
      <c r="I20886" s="1"/>
    </row>
    <row r="20887" spans="8:9" x14ac:dyDescent="0.2">
      <c r="H20887" s="1"/>
      <c r="I20887" s="1"/>
    </row>
    <row r="20888" spans="8:9" x14ac:dyDescent="0.2">
      <c r="H20888" s="1"/>
      <c r="I20888" s="1"/>
    </row>
    <row r="20889" spans="8:9" x14ac:dyDescent="0.2">
      <c r="H20889" s="1"/>
      <c r="I20889" s="1"/>
    </row>
    <row r="20890" spans="8:9" x14ac:dyDescent="0.2">
      <c r="H20890" s="1"/>
      <c r="I20890" s="1"/>
    </row>
    <row r="20891" spans="8:9" x14ac:dyDescent="0.2">
      <c r="H20891" s="1"/>
      <c r="I20891" s="1"/>
    </row>
    <row r="20892" spans="8:9" x14ac:dyDescent="0.2">
      <c r="H20892" s="1"/>
      <c r="I20892" s="1"/>
    </row>
    <row r="20893" spans="8:9" x14ac:dyDescent="0.2">
      <c r="H20893" s="1"/>
      <c r="I20893" s="1"/>
    </row>
    <row r="20894" spans="8:9" x14ac:dyDescent="0.2">
      <c r="H20894" s="1"/>
      <c r="I20894" s="1"/>
    </row>
    <row r="20895" spans="8:9" x14ac:dyDescent="0.2">
      <c r="H20895" s="1"/>
      <c r="I20895" s="1"/>
    </row>
    <row r="20896" spans="8:9" x14ac:dyDescent="0.2">
      <c r="H20896" s="1"/>
      <c r="I20896" s="1"/>
    </row>
    <row r="20897" spans="8:9" x14ac:dyDescent="0.2">
      <c r="H20897" s="1"/>
      <c r="I20897" s="1"/>
    </row>
    <row r="20898" spans="8:9" x14ac:dyDescent="0.2">
      <c r="H20898" s="1"/>
      <c r="I20898" s="1"/>
    </row>
    <row r="20899" spans="8:9" x14ac:dyDescent="0.2">
      <c r="H20899" s="1"/>
      <c r="I20899" s="1"/>
    </row>
    <row r="20900" spans="8:9" x14ac:dyDescent="0.2">
      <c r="H20900" s="1"/>
      <c r="I20900" s="1"/>
    </row>
    <row r="20901" spans="8:9" x14ac:dyDescent="0.2">
      <c r="H20901" s="1"/>
      <c r="I20901" s="1"/>
    </row>
    <row r="20902" spans="8:9" x14ac:dyDescent="0.2">
      <c r="H20902" s="1"/>
      <c r="I20902" s="1"/>
    </row>
    <row r="20903" spans="8:9" x14ac:dyDescent="0.2">
      <c r="H20903" s="1"/>
      <c r="I20903" s="1"/>
    </row>
    <row r="20904" spans="8:9" x14ac:dyDescent="0.2">
      <c r="H20904" s="1"/>
      <c r="I20904" s="1"/>
    </row>
    <row r="20905" spans="8:9" x14ac:dyDescent="0.2">
      <c r="H20905" s="1"/>
      <c r="I20905" s="1"/>
    </row>
    <row r="20906" spans="8:9" x14ac:dyDescent="0.2">
      <c r="H20906" s="1"/>
      <c r="I20906" s="1"/>
    </row>
    <row r="20907" spans="8:9" x14ac:dyDescent="0.2">
      <c r="H20907" s="1"/>
      <c r="I20907" s="1"/>
    </row>
    <row r="20908" spans="8:9" x14ac:dyDescent="0.2">
      <c r="H20908" s="1"/>
      <c r="I20908" s="1"/>
    </row>
    <row r="20909" spans="8:9" x14ac:dyDescent="0.2">
      <c r="H20909" s="1"/>
      <c r="I20909" s="1"/>
    </row>
    <row r="20910" spans="8:9" x14ac:dyDescent="0.2">
      <c r="H20910" s="1"/>
      <c r="I20910" s="1"/>
    </row>
    <row r="20911" spans="8:9" x14ac:dyDescent="0.2">
      <c r="H20911" s="1"/>
      <c r="I20911" s="1"/>
    </row>
    <row r="20912" spans="8:9" x14ac:dyDescent="0.2">
      <c r="H20912" s="1"/>
      <c r="I20912" s="1"/>
    </row>
    <row r="20913" spans="8:9" x14ac:dyDescent="0.2">
      <c r="H20913" s="1"/>
      <c r="I20913" s="1"/>
    </row>
    <row r="20914" spans="8:9" x14ac:dyDescent="0.2">
      <c r="H20914" s="1"/>
      <c r="I20914" s="1"/>
    </row>
    <row r="20915" spans="8:9" x14ac:dyDescent="0.2">
      <c r="H20915" s="1"/>
      <c r="I20915" s="1"/>
    </row>
    <row r="20916" spans="8:9" x14ac:dyDescent="0.2">
      <c r="H20916" s="1"/>
      <c r="I20916" s="1"/>
    </row>
    <row r="20917" spans="8:9" x14ac:dyDescent="0.2">
      <c r="H20917" s="1"/>
      <c r="I20917" s="1"/>
    </row>
    <row r="20918" spans="8:9" x14ac:dyDescent="0.2">
      <c r="H20918" s="1"/>
      <c r="I20918" s="1"/>
    </row>
    <row r="20919" spans="8:9" x14ac:dyDescent="0.2">
      <c r="H20919" s="1"/>
      <c r="I20919" s="1"/>
    </row>
    <row r="20920" spans="8:9" x14ac:dyDescent="0.2">
      <c r="H20920" s="1"/>
      <c r="I20920" s="1"/>
    </row>
    <row r="20921" spans="8:9" x14ac:dyDescent="0.2">
      <c r="H20921" s="1"/>
      <c r="I20921" s="1"/>
    </row>
    <row r="20922" spans="8:9" x14ac:dyDescent="0.2">
      <c r="H20922" s="1"/>
      <c r="I20922" s="1"/>
    </row>
    <row r="20923" spans="8:9" x14ac:dyDescent="0.2">
      <c r="H20923" s="1"/>
      <c r="I20923" s="1"/>
    </row>
    <row r="20924" spans="8:9" x14ac:dyDescent="0.2">
      <c r="H20924" s="1"/>
      <c r="I20924" s="1"/>
    </row>
    <row r="20925" spans="8:9" x14ac:dyDescent="0.2">
      <c r="H20925" s="1"/>
      <c r="I20925" s="1"/>
    </row>
    <row r="20926" spans="8:9" x14ac:dyDescent="0.2">
      <c r="H20926" s="1"/>
      <c r="I20926" s="1"/>
    </row>
    <row r="20927" spans="8:9" x14ac:dyDescent="0.2">
      <c r="H20927" s="1"/>
      <c r="I20927" s="1"/>
    </row>
    <row r="20928" spans="8:9" x14ac:dyDescent="0.2">
      <c r="H20928" s="1"/>
      <c r="I20928" s="1"/>
    </row>
    <row r="20929" spans="8:9" x14ac:dyDescent="0.2">
      <c r="H20929" s="1"/>
      <c r="I20929" s="1"/>
    </row>
    <row r="20930" spans="8:9" x14ac:dyDescent="0.2">
      <c r="H20930" s="1"/>
      <c r="I20930" s="1"/>
    </row>
    <row r="20931" spans="8:9" x14ac:dyDescent="0.2">
      <c r="H20931" s="1"/>
      <c r="I20931" s="1"/>
    </row>
    <row r="20932" spans="8:9" x14ac:dyDescent="0.2">
      <c r="H20932" s="1"/>
      <c r="I20932" s="1"/>
    </row>
    <row r="20933" spans="8:9" x14ac:dyDescent="0.2">
      <c r="H20933" s="1"/>
      <c r="I20933" s="1"/>
    </row>
    <row r="20934" spans="8:9" x14ac:dyDescent="0.2">
      <c r="H20934" s="1"/>
      <c r="I20934" s="1"/>
    </row>
    <row r="20935" spans="8:9" x14ac:dyDescent="0.2">
      <c r="H20935" s="1"/>
      <c r="I20935" s="1"/>
    </row>
    <row r="20936" spans="8:9" x14ac:dyDescent="0.2">
      <c r="H20936" s="1"/>
      <c r="I20936" s="1"/>
    </row>
    <row r="20937" spans="8:9" x14ac:dyDescent="0.2">
      <c r="H20937" s="1"/>
      <c r="I20937" s="1"/>
    </row>
    <row r="20938" spans="8:9" x14ac:dyDescent="0.2">
      <c r="H20938" s="1"/>
      <c r="I20938" s="1"/>
    </row>
    <row r="20939" spans="8:9" x14ac:dyDescent="0.2">
      <c r="H20939" s="1"/>
      <c r="I20939" s="1"/>
    </row>
    <row r="20940" spans="8:9" x14ac:dyDescent="0.2">
      <c r="H20940" s="1"/>
      <c r="I20940" s="1"/>
    </row>
    <row r="20941" spans="8:9" x14ac:dyDescent="0.2">
      <c r="H20941" s="1"/>
      <c r="I20941" s="1"/>
    </row>
    <row r="20942" spans="8:9" x14ac:dyDescent="0.2">
      <c r="H20942" s="1"/>
      <c r="I20942" s="1"/>
    </row>
    <row r="20943" spans="8:9" x14ac:dyDescent="0.2">
      <c r="H20943" s="1"/>
      <c r="I20943" s="1"/>
    </row>
    <row r="20944" spans="8:9" x14ac:dyDescent="0.2">
      <c r="H20944" s="1"/>
      <c r="I20944" s="1"/>
    </row>
    <row r="20945" spans="8:9" x14ac:dyDescent="0.2">
      <c r="H20945" s="1"/>
      <c r="I20945" s="1"/>
    </row>
    <row r="20946" spans="8:9" x14ac:dyDescent="0.2">
      <c r="H20946" s="1"/>
      <c r="I20946" s="1"/>
    </row>
    <row r="20947" spans="8:9" x14ac:dyDescent="0.2">
      <c r="H20947" s="1"/>
      <c r="I20947" s="1"/>
    </row>
    <row r="20948" spans="8:9" x14ac:dyDescent="0.2">
      <c r="H20948" s="1"/>
      <c r="I20948" s="1"/>
    </row>
    <row r="20949" spans="8:9" x14ac:dyDescent="0.2">
      <c r="H20949" s="1"/>
      <c r="I20949" s="1"/>
    </row>
    <row r="20950" spans="8:9" x14ac:dyDescent="0.2">
      <c r="H20950" s="1"/>
      <c r="I20950" s="1"/>
    </row>
    <row r="20951" spans="8:9" x14ac:dyDescent="0.2">
      <c r="H20951" s="1"/>
      <c r="I20951" s="1"/>
    </row>
    <row r="20952" spans="8:9" x14ac:dyDescent="0.2">
      <c r="H20952" s="1"/>
      <c r="I20952" s="1"/>
    </row>
    <row r="20953" spans="8:9" x14ac:dyDescent="0.2">
      <c r="H20953" s="1"/>
      <c r="I20953" s="1"/>
    </row>
    <row r="20954" spans="8:9" x14ac:dyDescent="0.2">
      <c r="H20954" s="1"/>
      <c r="I20954" s="1"/>
    </row>
    <row r="20955" spans="8:9" x14ac:dyDescent="0.2">
      <c r="H20955" s="1"/>
      <c r="I20955" s="1"/>
    </row>
    <row r="20956" spans="8:9" x14ac:dyDescent="0.2">
      <c r="H20956" s="1"/>
      <c r="I20956" s="1"/>
    </row>
    <row r="20957" spans="8:9" x14ac:dyDescent="0.2">
      <c r="H20957" s="1"/>
      <c r="I20957" s="1"/>
    </row>
    <row r="20958" spans="8:9" x14ac:dyDescent="0.2">
      <c r="H20958" s="1"/>
      <c r="I20958" s="1"/>
    </row>
    <row r="20959" spans="8:9" x14ac:dyDescent="0.2">
      <c r="H20959" s="1"/>
      <c r="I20959" s="1"/>
    </row>
    <row r="20960" spans="8:9" x14ac:dyDescent="0.2">
      <c r="H20960" s="1"/>
      <c r="I20960" s="1"/>
    </row>
    <row r="20961" spans="8:9" x14ac:dyDescent="0.2">
      <c r="H20961" s="1"/>
      <c r="I20961" s="1"/>
    </row>
    <row r="20962" spans="8:9" x14ac:dyDescent="0.2">
      <c r="H20962" s="1"/>
      <c r="I20962" s="1"/>
    </row>
    <row r="20963" spans="8:9" x14ac:dyDescent="0.2">
      <c r="H20963" s="1"/>
      <c r="I20963" s="1"/>
    </row>
    <row r="20964" spans="8:9" x14ac:dyDescent="0.2">
      <c r="H20964" s="1"/>
      <c r="I20964" s="1"/>
    </row>
    <row r="20965" spans="8:9" x14ac:dyDescent="0.2">
      <c r="H20965" s="1"/>
      <c r="I20965" s="1"/>
    </row>
    <row r="20966" spans="8:9" x14ac:dyDescent="0.2">
      <c r="H20966" s="1"/>
      <c r="I20966" s="1"/>
    </row>
    <row r="20967" spans="8:9" x14ac:dyDescent="0.2">
      <c r="H20967" s="1"/>
      <c r="I20967" s="1"/>
    </row>
    <row r="20968" spans="8:9" x14ac:dyDescent="0.2">
      <c r="H20968" s="1"/>
      <c r="I20968" s="1"/>
    </row>
    <row r="20969" spans="8:9" x14ac:dyDescent="0.2">
      <c r="H20969" s="1"/>
      <c r="I20969" s="1"/>
    </row>
    <row r="20970" spans="8:9" x14ac:dyDescent="0.2">
      <c r="H20970" s="1"/>
      <c r="I20970" s="1"/>
    </row>
    <row r="20971" spans="8:9" x14ac:dyDescent="0.2">
      <c r="H20971" s="1"/>
      <c r="I20971" s="1"/>
    </row>
    <row r="20972" spans="8:9" x14ac:dyDescent="0.2">
      <c r="H20972" s="1"/>
      <c r="I20972" s="1"/>
    </row>
    <row r="20973" spans="8:9" x14ac:dyDescent="0.2">
      <c r="H20973" s="1"/>
      <c r="I20973" s="1"/>
    </row>
    <row r="20974" spans="8:9" x14ac:dyDescent="0.2">
      <c r="H20974" s="1"/>
      <c r="I20974" s="1"/>
    </row>
    <row r="20975" spans="8:9" x14ac:dyDescent="0.2">
      <c r="H20975" s="1"/>
      <c r="I20975" s="1"/>
    </row>
    <row r="20976" spans="8:9" x14ac:dyDescent="0.2">
      <c r="H20976" s="1"/>
      <c r="I20976" s="1"/>
    </row>
    <row r="20977" spans="8:9" x14ac:dyDescent="0.2">
      <c r="H20977" s="1"/>
      <c r="I20977" s="1"/>
    </row>
    <row r="20978" spans="8:9" x14ac:dyDescent="0.2">
      <c r="H20978" s="1"/>
      <c r="I20978" s="1"/>
    </row>
    <row r="20979" spans="8:9" x14ac:dyDescent="0.2">
      <c r="H20979" s="1"/>
      <c r="I20979" s="1"/>
    </row>
    <row r="20980" spans="8:9" x14ac:dyDescent="0.2">
      <c r="H20980" s="1"/>
      <c r="I20980" s="1"/>
    </row>
    <row r="20981" spans="8:9" x14ac:dyDescent="0.2">
      <c r="H20981" s="1"/>
      <c r="I20981" s="1"/>
    </row>
    <row r="20982" spans="8:9" x14ac:dyDescent="0.2">
      <c r="H20982" s="1"/>
      <c r="I20982" s="1"/>
    </row>
    <row r="20983" spans="8:9" x14ac:dyDescent="0.2">
      <c r="H20983" s="1"/>
      <c r="I20983" s="1"/>
    </row>
    <row r="20984" spans="8:9" x14ac:dyDescent="0.2">
      <c r="H20984" s="1"/>
      <c r="I20984" s="1"/>
    </row>
    <row r="20985" spans="8:9" x14ac:dyDescent="0.2">
      <c r="H20985" s="1"/>
      <c r="I20985" s="1"/>
    </row>
    <row r="20986" spans="8:9" x14ac:dyDescent="0.2">
      <c r="H20986" s="1"/>
      <c r="I20986" s="1"/>
    </row>
    <row r="20987" spans="8:9" x14ac:dyDescent="0.2">
      <c r="H20987" s="1"/>
      <c r="I20987" s="1"/>
    </row>
    <row r="20988" spans="8:9" x14ac:dyDescent="0.2">
      <c r="H20988" s="1"/>
      <c r="I20988" s="1"/>
    </row>
    <row r="20989" spans="8:9" x14ac:dyDescent="0.2">
      <c r="H20989" s="1"/>
      <c r="I20989" s="1"/>
    </row>
    <row r="20990" spans="8:9" x14ac:dyDescent="0.2">
      <c r="H20990" s="1"/>
      <c r="I20990" s="1"/>
    </row>
    <row r="20991" spans="8:9" x14ac:dyDescent="0.2">
      <c r="H20991" s="1"/>
      <c r="I20991" s="1"/>
    </row>
    <row r="20992" spans="8:9" x14ac:dyDescent="0.2">
      <c r="H20992" s="1"/>
      <c r="I20992" s="1"/>
    </row>
    <row r="20993" spans="8:9" x14ac:dyDescent="0.2">
      <c r="H20993" s="1"/>
      <c r="I20993" s="1"/>
    </row>
    <row r="20994" spans="8:9" x14ac:dyDescent="0.2">
      <c r="H20994" s="1"/>
      <c r="I20994" s="1"/>
    </row>
    <row r="20995" spans="8:9" x14ac:dyDescent="0.2">
      <c r="H20995" s="1"/>
      <c r="I20995" s="1"/>
    </row>
    <row r="20996" spans="8:9" x14ac:dyDescent="0.2">
      <c r="H20996" s="1"/>
      <c r="I20996" s="1"/>
    </row>
    <row r="20997" spans="8:9" x14ac:dyDescent="0.2">
      <c r="H20997" s="1"/>
      <c r="I20997" s="1"/>
    </row>
    <row r="20998" spans="8:9" x14ac:dyDescent="0.2">
      <c r="H20998" s="1"/>
      <c r="I20998" s="1"/>
    </row>
    <row r="20999" spans="8:9" x14ac:dyDescent="0.2">
      <c r="H20999" s="1"/>
      <c r="I20999" s="1"/>
    </row>
    <row r="21000" spans="8:9" x14ac:dyDescent="0.2">
      <c r="H21000" s="1"/>
      <c r="I21000" s="1"/>
    </row>
    <row r="21001" spans="8:9" x14ac:dyDescent="0.2">
      <c r="H21001" s="1"/>
      <c r="I21001" s="1"/>
    </row>
    <row r="21002" spans="8:9" x14ac:dyDescent="0.2">
      <c r="H21002" s="1"/>
      <c r="I21002" s="1"/>
    </row>
    <row r="21003" spans="8:9" x14ac:dyDescent="0.2">
      <c r="H21003" s="1"/>
      <c r="I21003" s="1"/>
    </row>
    <row r="21004" spans="8:9" x14ac:dyDescent="0.2">
      <c r="H21004" s="1"/>
      <c r="I21004" s="1"/>
    </row>
    <row r="21005" spans="8:9" x14ac:dyDescent="0.2">
      <c r="H21005" s="1"/>
      <c r="I21005" s="1"/>
    </row>
    <row r="21006" spans="8:9" x14ac:dyDescent="0.2">
      <c r="H21006" s="1"/>
      <c r="I21006" s="1"/>
    </row>
    <row r="21007" spans="8:9" x14ac:dyDescent="0.2">
      <c r="H21007" s="1"/>
      <c r="I21007" s="1"/>
    </row>
    <row r="21008" spans="8:9" x14ac:dyDescent="0.2">
      <c r="H21008" s="1"/>
      <c r="I21008" s="1"/>
    </row>
    <row r="21009" spans="8:9" x14ac:dyDescent="0.2">
      <c r="H21009" s="1"/>
      <c r="I21009" s="1"/>
    </row>
    <row r="21010" spans="8:9" x14ac:dyDescent="0.2">
      <c r="H21010" s="1"/>
      <c r="I21010" s="1"/>
    </row>
    <row r="21011" spans="8:9" x14ac:dyDescent="0.2">
      <c r="H21011" s="1"/>
      <c r="I21011" s="1"/>
    </row>
    <row r="21012" spans="8:9" x14ac:dyDescent="0.2">
      <c r="H21012" s="1"/>
      <c r="I21012" s="1"/>
    </row>
    <row r="21013" spans="8:9" x14ac:dyDescent="0.2">
      <c r="H21013" s="1"/>
      <c r="I21013" s="1"/>
    </row>
    <row r="21014" spans="8:9" x14ac:dyDescent="0.2">
      <c r="H21014" s="1"/>
      <c r="I21014" s="1"/>
    </row>
    <row r="21015" spans="8:9" x14ac:dyDescent="0.2">
      <c r="H21015" s="1"/>
      <c r="I21015" s="1"/>
    </row>
    <row r="21016" spans="8:9" x14ac:dyDescent="0.2">
      <c r="H21016" s="1"/>
      <c r="I21016" s="1"/>
    </row>
    <row r="21017" spans="8:9" x14ac:dyDescent="0.2">
      <c r="H21017" s="1"/>
      <c r="I21017" s="1"/>
    </row>
    <row r="21018" spans="8:9" x14ac:dyDescent="0.2">
      <c r="H21018" s="1"/>
      <c r="I21018" s="1"/>
    </row>
    <row r="21019" spans="8:9" x14ac:dyDescent="0.2">
      <c r="H21019" s="1"/>
      <c r="I21019" s="1"/>
    </row>
    <row r="21020" spans="8:9" x14ac:dyDescent="0.2">
      <c r="H21020" s="1"/>
      <c r="I21020" s="1"/>
    </row>
    <row r="21021" spans="8:9" x14ac:dyDescent="0.2">
      <c r="H21021" s="1"/>
      <c r="I21021" s="1"/>
    </row>
    <row r="21022" spans="8:9" x14ac:dyDescent="0.2">
      <c r="H21022" s="1"/>
      <c r="I21022" s="1"/>
    </row>
    <row r="21023" spans="8:9" x14ac:dyDescent="0.2">
      <c r="H21023" s="1"/>
      <c r="I21023" s="1"/>
    </row>
    <row r="21024" spans="8:9" x14ac:dyDescent="0.2">
      <c r="H21024" s="1"/>
      <c r="I21024" s="1"/>
    </row>
    <row r="21025" spans="8:9" x14ac:dyDescent="0.2">
      <c r="H21025" s="1"/>
      <c r="I21025" s="1"/>
    </row>
    <row r="21026" spans="8:9" x14ac:dyDescent="0.2">
      <c r="H21026" s="1"/>
      <c r="I21026" s="1"/>
    </row>
    <row r="21027" spans="8:9" x14ac:dyDescent="0.2">
      <c r="H21027" s="1"/>
      <c r="I21027" s="1"/>
    </row>
    <row r="21028" spans="8:9" x14ac:dyDescent="0.2">
      <c r="H21028" s="1"/>
      <c r="I21028" s="1"/>
    </row>
    <row r="21029" spans="8:9" x14ac:dyDescent="0.2">
      <c r="H21029" s="1"/>
      <c r="I21029" s="1"/>
    </row>
    <row r="21030" spans="8:9" x14ac:dyDescent="0.2">
      <c r="H21030" s="1"/>
      <c r="I21030" s="1"/>
    </row>
    <row r="21031" spans="8:9" x14ac:dyDescent="0.2">
      <c r="H21031" s="1"/>
      <c r="I21031" s="1"/>
    </row>
    <row r="21032" spans="8:9" x14ac:dyDescent="0.2">
      <c r="H21032" s="1"/>
      <c r="I21032" s="1"/>
    </row>
    <row r="21033" spans="8:9" x14ac:dyDescent="0.2">
      <c r="H21033" s="1"/>
      <c r="I21033" s="1"/>
    </row>
    <row r="21034" spans="8:9" x14ac:dyDescent="0.2">
      <c r="H21034" s="1"/>
      <c r="I21034" s="1"/>
    </row>
    <row r="21035" spans="8:9" x14ac:dyDescent="0.2">
      <c r="H21035" s="1"/>
      <c r="I21035" s="1"/>
    </row>
    <row r="21036" spans="8:9" x14ac:dyDescent="0.2">
      <c r="H21036" s="1"/>
      <c r="I21036" s="1"/>
    </row>
    <row r="21037" spans="8:9" x14ac:dyDescent="0.2">
      <c r="H21037" s="1"/>
      <c r="I21037" s="1"/>
    </row>
    <row r="21038" spans="8:9" x14ac:dyDescent="0.2">
      <c r="H21038" s="1"/>
      <c r="I21038" s="1"/>
    </row>
    <row r="21039" spans="8:9" x14ac:dyDescent="0.2">
      <c r="H21039" s="1"/>
      <c r="I21039" s="1"/>
    </row>
    <row r="21040" spans="8:9" x14ac:dyDescent="0.2">
      <c r="H21040" s="1"/>
      <c r="I21040" s="1"/>
    </row>
    <row r="21041" spans="8:9" x14ac:dyDescent="0.2">
      <c r="H21041" s="1"/>
      <c r="I21041" s="1"/>
    </row>
    <row r="21042" spans="8:9" x14ac:dyDescent="0.2">
      <c r="H21042" s="1"/>
      <c r="I21042" s="1"/>
    </row>
    <row r="21043" spans="8:9" x14ac:dyDescent="0.2">
      <c r="H21043" s="1"/>
      <c r="I21043" s="1"/>
    </row>
    <row r="21044" spans="8:9" x14ac:dyDescent="0.2">
      <c r="H21044" s="1"/>
      <c r="I21044" s="1"/>
    </row>
    <row r="21045" spans="8:9" x14ac:dyDescent="0.2">
      <c r="H21045" s="1"/>
      <c r="I21045" s="1"/>
    </row>
    <row r="21046" spans="8:9" x14ac:dyDescent="0.2">
      <c r="H21046" s="1"/>
      <c r="I21046" s="1"/>
    </row>
    <row r="21047" spans="8:9" x14ac:dyDescent="0.2">
      <c r="H21047" s="1"/>
      <c r="I21047" s="1"/>
    </row>
    <row r="21048" spans="8:9" x14ac:dyDescent="0.2">
      <c r="H21048" s="1"/>
      <c r="I21048" s="1"/>
    </row>
    <row r="21049" spans="8:9" x14ac:dyDescent="0.2">
      <c r="H21049" s="1"/>
      <c r="I21049" s="1"/>
    </row>
    <row r="21050" spans="8:9" x14ac:dyDescent="0.2">
      <c r="H21050" s="1"/>
      <c r="I21050" s="1"/>
    </row>
    <row r="21051" spans="8:9" x14ac:dyDescent="0.2">
      <c r="H21051" s="1"/>
      <c r="I21051" s="1"/>
    </row>
    <row r="21052" spans="8:9" x14ac:dyDescent="0.2">
      <c r="H21052" s="1"/>
      <c r="I21052" s="1"/>
    </row>
    <row r="21053" spans="8:9" x14ac:dyDescent="0.2">
      <c r="H21053" s="1"/>
      <c r="I21053" s="1"/>
    </row>
    <row r="21054" spans="8:9" x14ac:dyDescent="0.2">
      <c r="H21054" s="1"/>
      <c r="I21054" s="1"/>
    </row>
    <row r="21055" spans="8:9" x14ac:dyDescent="0.2">
      <c r="H21055" s="1"/>
      <c r="I21055" s="1"/>
    </row>
    <row r="21056" spans="8:9" x14ac:dyDescent="0.2">
      <c r="H21056" s="1"/>
      <c r="I21056" s="1"/>
    </row>
    <row r="21057" spans="8:9" x14ac:dyDescent="0.2">
      <c r="H21057" s="1"/>
      <c r="I21057" s="1"/>
    </row>
    <row r="21058" spans="8:9" x14ac:dyDescent="0.2">
      <c r="H21058" s="1"/>
      <c r="I21058" s="1"/>
    </row>
    <row r="21059" spans="8:9" x14ac:dyDescent="0.2">
      <c r="H21059" s="1"/>
      <c r="I21059" s="1"/>
    </row>
    <row r="21060" spans="8:9" x14ac:dyDescent="0.2">
      <c r="H21060" s="1"/>
      <c r="I21060" s="1"/>
    </row>
    <row r="21061" spans="8:9" x14ac:dyDescent="0.2">
      <c r="H21061" s="1"/>
      <c r="I21061" s="1"/>
    </row>
    <row r="21062" spans="8:9" x14ac:dyDescent="0.2">
      <c r="H21062" s="1"/>
      <c r="I21062" s="1"/>
    </row>
    <row r="21063" spans="8:9" x14ac:dyDescent="0.2">
      <c r="H21063" s="1"/>
      <c r="I21063" s="1"/>
    </row>
    <row r="21064" spans="8:9" x14ac:dyDescent="0.2">
      <c r="H21064" s="1"/>
      <c r="I21064" s="1"/>
    </row>
    <row r="21065" spans="8:9" x14ac:dyDescent="0.2">
      <c r="H21065" s="1"/>
      <c r="I21065" s="1"/>
    </row>
    <row r="21066" spans="8:9" x14ac:dyDescent="0.2">
      <c r="H21066" s="1"/>
      <c r="I21066" s="1"/>
    </row>
    <row r="21067" spans="8:9" x14ac:dyDescent="0.2">
      <c r="H21067" s="1"/>
      <c r="I21067" s="1"/>
    </row>
    <row r="21068" spans="8:9" x14ac:dyDescent="0.2">
      <c r="H21068" s="1"/>
      <c r="I21068" s="1"/>
    </row>
    <row r="21069" spans="8:9" x14ac:dyDescent="0.2">
      <c r="H21069" s="1"/>
      <c r="I21069" s="1"/>
    </row>
    <row r="21070" spans="8:9" x14ac:dyDescent="0.2">
      <c r="H21070" s="1"/>
      <c r="I21070" s="1"/>
    </row>
    <row r="21071" spans="8:9" x14ac:dyDescent="0.2">
      <c r="H21071" s="1"/>
      <c r="I21071" s="1"/>
    </row>
    <row r="21072" spans="8:9" x14ac:dyDescent="0.2">
      <c r="H21072" s="1"/>
      <c r="I21072" s="1"/>
    </row>
    <row r="21073" spans="8:9" x14ac:dyDescent="0.2">
      <c r="H21073" s="1"/>
      <c r="I21073" s="1"/>
    </row>
    <row r="21074" spans="8:9" x14ac:dyDescent="0.2">
      <c r="H21074" s="1"/>
      <c r="I21074" s="1"/>
    </row>
    <row r="21075" spans="8:9" x14ac:dyDescent="0.2">
      <c r="H21075" s="1"/>
      <c r="I21075" s="1"/>
    </row>
    <row r="21076" spans="8:9" x14ac:dyDescent="0.2">
      <c r="H21076" s="1"/>
      <c r="I21076" s="1"/>
    </row>
    <row r="21077" spans="8:9" x14ac:dyDescent="0.2">
      <c r="H21077" s="1"/>
      <c r="I21077" s="1"/>
    </row>
    <row r="21078" spans="8:9" x14ac:dyDescent="0.2">
      <c r="H21078" s="1"/>
      <c r="I21078" s="1"/>
    </row>
    <row r="21079" spans="8:9" x14ac:dyDescent="0.2">
      <c r="H21079" s="1"/>
      <c r="I21079" s="1"/>
    </row>
    <row r="21080" spans="8:9" x14ac:dyDescent="0.2">
      <c r="H21080" s="1"/>
      <c r="I21080" s="1"/>
    </row>
    <row r="21081" spans="8:9" x14ac:dyDescent="0.2">
      <c r="H21081" s="1"/>
      <c r="I21081" s="1"/>
    </row>
    <row r="21082" spans="8:9" x14ac:dyDescent="0.2">
      <c r="H21082" s="1"/>
      <c r="I21082" s="1"/>
    </row>
    <row r="21083" spans="8:9" x14ac:dyDescent="0.2">
      <c r="H21083" s="1"/>
      <c r="I21083" s="1"/>
    </row>
    <row r="21084" spans="8:9" x14ac:dyDescent="0.2">
      <c r="H21084" s="1"/>
      <c r="I21084" s="1"/>
    </row>
    <row r="21085" spans="8:9" x14ac:dyDescent="0.2">
      <c r="H21085" s="1"/>
      <c r="I21085" s="1"/>
    </row>
    <row r="21086" spans="8:9" x14ac:dyDescent="0.2">
      <c r="H21086" s="1"/>
      <c r="I21086" s="1"/>
    </row>
    <row r="21087" spans="8:9" x14ac:dyDescent="0.2">
      <c r="H21087" s="1"/>
      <c r="I21087" s="1"/>
    </row>
    <row r="21088" spans="8:9" x14ac:dyDescent="0.2">
      <c r="H21088" s="1"/>
      <c r="I21088" s="1"/>
    </row>
    <row r="21089" spans="8:9" x14ac:dyDescent="0.2">
      <c r="H21089" s="1"/>
      <c r="I21089" s="1"/>
    </row>
    <row r="21090" spans="8:9" x14ac:dyDescent="0.2">
      <c r="H21090" s="1"/>
      <c r="I21090" s="1"/>
    </row>
    <row r="21091" spans="8:9" x14ac:dyDescent="0.2">
      <c r="H21091" s="1"/>
      <c r="I21091" s="1"/>
    </row>
    <row r="21092" spans="8:9" x14ac:dyDescent="0.2">
      <c r="H21092" s="1"/>
      <c r="I21092" s="1"/>
    </row>
    <row r="21093" spans="8:9" x14ac:dyDescent="0.2">
      <c r="H21093" s="1"/>
      <c r="I21093" s="1"/>
    </row>
    <row r="21094" spans="8:9" x14ac:dyDescent="0.2">
      <c r="H21094" s="1"/>
      <c r="I21094" s="1"/>
    </row>
    <row r="21095" spans="8:9" x14ac:dyDescent="0.2">
      <c r="H21095" s="1"/>
      <c r="I21095" s="1"/>
    </row>
    <row r="21096" spans="8:9" x14ac:dyDescent="0.2">
      <c r="H21096" s="1"/>
      <c r="I21096" s="1"/>
    </row>
    <row r="21097" spans="8:9" x14ac:dyDescent="0.2">
      <c r="H21097" s="1"/>
      <c r="I21097" s="1"/>
    </row>
    <row r="21098" spans="8:9" x14ac:dyDescent="0.2">
      <c r="H21098" s="1"/>
      <c r="I21098" s="1"/>
    </row>
    <row r="21099" spans="8:9" x14ac:dyDescent="0.2">
      <c r="H21099" s="1"/>
      <c r="I21099" s="1"/>
    </row>
    <row r="21100" spans="8:9" x14ac:dyDescent="0.2">
      <c r="H21100" s="1"/>
      <c r="I21100" s="1"/>
    </row>
    <row r="21101" spans="8:9" x14ac:dyDescent="0.2">
      <c r="H21101" s="1"/>
      <c r="I21101" s="1"/>
    </row>
    <row r="21102" spans="8:9" x14ac:dyDescent="0.2">
      <c r="H21102" s="1"/>
      <c r="I21102" s="1"/>
    </row>
    <row r="21103" spans="8:9" x14ac:dyDescent="0.2">
      <c r="H21103" s="1"/>
      <c r="I21103" s="1"/>
    </row>
    <row r="21104" spans="8:9" x14ac:dyDescent="0.2">
      <c r="H21104" s="1"/>
      <c r="I21104" s="1"/>
    </row>
    <row r="21105" spans="8:9" x14ac:dyDescent="0.2">
      <c r="H21105" s="1"/>
      <c r="I21105" s="1"/>
    </row>
    <row r="21106" spans="8:9" x14ac:dyDescent="0.2">
      <c r="H21106" s="1"/>
      <c r="I21106" s="1"/>
    </row>
    <row r="21107" spans="8:9" x14ac:dyDescent="0.2">
      <c r="H21107" s="1"/>
      <c r="I21107" s="1"/>
    </row>
    <row r="21108" spans="8:9" x14ac:dyDescent="0.2">
      <c r="H21108" s="1"/>
      <c r="I21108" s="1"/>
    </row>
    <row r="21109" spans="8:9" x14ac:dyDescent="0.2">
      <c r="H21109" s="1"/>
      <c r="I21109" s="1"/>
    </row>
    <row r="21110" spans="8:9" x14ac:dyDescent="0.2">
      <c r="H21110" s="1"/>
      <c r="I21110" s="1"/>
    </row>
    <row r="21111" spans="8:9" x14ac:dyDescent="0.2">
      <c r="H21111" s="1"/>
      <c r="I21111" s="1"/>
    </row>
    <row r="21112" spans="8:9" x14ac:dyDescent="0.2">
      <c r="H21112" s="1"/>
      <c r="I21112" s="1"/>
    </row>
    <row r="21113" spans="8:9" x14ac:dyDescent="0.2">
      <c r="H21113" s="1"/>
      <c r="I21113" s="1"/>
    </row>
    <row r="21114" spans="8:9" x14ac:dyDescent="0.2">
      <c r="H21114" s="1"/>
      <c r="I21114" s="1"/>
    </row>
    <row r="21115" spans="8:9" x14ac:dyDescent="0.2">
      <c r="H21115" s="1"/>
      <c r="I21115" s="1"/>
    </row>
    <row r="21116" spans="8:9" x14ac:dyDescent="0.2">
      <c r="H21116" s="1"/>
      <c r="I21116" s="1"/>
    </row>
    <row r="21117" spans="8:9" x14ac:dyDescent="0.2">
      <c r="H21117" s="1"/>
      <c r="I21117" s="1"/>
    </row>
    <row r="21118" spans="8:9" x14ac:dyDescent="0.2">
      <c r="H21118" s="1"/>
      <c r="I21118" s="1"/>
    </row>
    <row r="21119" spans="8:9" x14ac:dyDescent="0.2">
      <c r="H21119" s="1"/>
      <c r="I21119" s="1"/>
    </row>
    <row r="21120" spans="8:9" x14ac:dyDescent="0.2">
      <c r="H21120" s="1"/>
      <c r="I21120" s="1"/>
    </row>
    <row r="21121" spans="8:9" x14ac:dyDescent="0.2">
      <c r="H21121" s="1"/>
      <c r="I21121" s="1"/>
    </row>
    <row r="21122" spans="8:9" x14ac:dyDescent="0.2">
      <c r="H21122" s="1"/>
      <c r="I21122" s="1"/>
    </row>
    <row r="21123" spans="8:9" x14ac:dyDescent="0.2">
      <c r="H21123" s="1"/>
      <c r="I21123" s="1"/>
    </row>
    <row r="21124" spans="8:9" x14ac:dyDescent="0.2">
      <c r="H21124" s="1"/>
      <c r="I21124" s="1"/>
    </row>
    <row r="21125" spans="8:9" x14ac:dyDescent="0.2">
      <c r="H21125" s="1"/>
      <c r="I21125" s="1"/>
    </row>
    <row r="21126" spans="8:9" x14ac:dyDescent="0.2">
      <c r="H21126" s="1"/>
      <c r="I21126" s="1"/>
    </row>
    <row r="21127" spans="8:9" x14ac:dyDescent="0.2">
      <c r="H21127" s="1"/>
      <c r="I21127" s="1"/>
    </row>
    <row r="21128" spans="8:9" x14ac:dyDescent="0.2">
      <c r="H21128" s="1"/>
      <c r="I21128" s="1"/>
    </row>
    <row r="21129" spans="8:9" x14ac:dyDescent="0.2">
      <c r="H21129" s="1"/>
      <c r="I21129" s="1"/>
    </row>
    <row r="21130" spans="8:9" x14ac:dyDescent="0.2">
      <c r="H21130" s="1"/>
      <c r="I21130" s="1"/>
    </row>
    <row r="21131" spans="8:9" x14ac:dyDescent="0.2">
      <c r="H21131" s="1"/>
      <c r="I21131" s="1"/>
    </row>
    <row r="21132" spans="8:9" x14ac:dyDescent="0.2">
      <c r="H21132" s="1"/>
      <c r="I21132" s="1"/>
    </row>
    <row r="21133" spans="8:9" x14ac:dyDescent="0.2">
      <c r="H21133" s="1"/>
      <c r="I21133" s="1"/>
    </row>
    <row r="21134" spans="8:9" x14ac:dyDescent="0.2">
      <c r="H21134" s="1"/>
      <c r="I21134" s="1"/>
    </row>
    <row r="21135" spans="8:9" x14ac:dyDescent="0.2">
      <c r="H21135" s="1"/>
      <c r="I21135" s="1"/>
    </row>
    <row r="21136" spans="8:9" x14ac:dyDescent="0.2">
      <c r="H21136" s="1"/>
      <c r="I21136" s="1"/>
    </row>
    <row r="21137" spans="8:9" x14ac:dyDescent="0.2">
      <c r="H21137" s="1"/>
      <c r="I21137" s="1"/>
    </row>
    <row r="21138" spans="8:9" x14ac:dyDescent="0.2">
      <c r="H21138" s="1"/>
      <c r="I21138" s="1"/>
    </row>
    <row r="21139" spans="8:9" x14ac:dyDescent="0.2">
      <c r="H21139" s="1"/>
      <c r="I21139" s="1"/>
    </row>
    <row r="21140" spans="8:9" x14ac:dyDescent="0.2">
      <c r="H21140" s="1"/>
      <c r="I21140" s="1"/>
    </row>
    <row r="21141" spans="8:9" x14ac:dyDescent="0.2">
      <c r="H21141" s="1"/>
      <c r="I21141" s="1"/>
    </row>
    <row r="21142" spans="8:9" x14ac:dyDescent="0.2">
      <c r="H21142" s="1"/>
      <c r="I21142" s="1"/>
    </row>
    <row r="21143" spans="8:9" x14ac:dyDescent="0.2">
      <c r="H21143" s="1"/>
      <c r="I21143" s="1"/>
    </row>
    <row r="21144" spans="8:9" x14ac:dyDescent="0.2">
      <c r="H21144" s="1"/>
      <c r="I21144" s="1"/>
    </row>
    <row r="21145" spans="8:9" x14ac:dyDescent="0.2">
      <c r="H21145" s="1"/>
      <c r="I21145" s="1"/>
    </row>
    <row r="21146" spans="8:9" x14ac:dyDescent="0.2">
      <c r="H21146" s="1"/>
      <c r="I21146" s="1"/>
    </row>
    <row r="21147" spans="8:9" x14ac:dyDescent="0.2">
      <c r="H21147" s="1"/>
      <c r="I21147" s="1"/>
    </row>
    <row r="21148" spans="8:9" x14ac:dyDescent="0.2">
      <c r="H21148" s="1"/>
      <c r="I21148" s="1"/>
    </row>
    <row r="21149" spans="8:9" x14ac:dyDescent="0.2">
      <c r="H21149" s="1"/>
      <c r="I21149" s="1"/>
    </row>
    <row r="21150" spans="8:9" x14ac:dyDescent="0.2">
      <c r="H21150" s="1"/>
      <c r="I21150" s="1"/>
    </row>
    <row r="21151" spans="8:9" x14ac:dyDescent="0.2">
      <c r="H21151" s="1"/>
      <c r="I21151" s="1"/>
    </row>
    <row r="21152" spans="8:9" x14ac:dyDescent="0.2">
      <c r="H21152" s="1"/>
      <c r="I21152" s="1"/>
    </row>
    <row r="21153" spans="8:9" x14ac:dyDescent="0.2">
      <c r="H21153" s="1"/>
      <c r="I21153" s="1"/>
    </row>
    <row r="21154" spans="8:9" x14ac:dyDescent="0.2">
      <c r="H21154" s="1"/>
      <c r="I21154" s="1"/>
    </row>
    <row r="21155" spans="8:9" x14ac:dyDescent="0.2">
      <c r="H21155" s="1"/>
      <c r="I21155" s="1"/>
    </row>
    <row r="21156" spans="8:9" x14ac:dyDescent="0.2">
      <c r="H21156" s="1"/>
      <c r="I21156" s="1"/>
    </row>
    <row r="21157" spans="8:9" x14ac:dyDescent="0.2">
      <c r="H21157" s="1"/>
      <c r="I21157" s="1"/>
    </row>
    <row r="21158" spans="8:9" x14ac:dyDescent="0.2">
      <c r="H21158" s="1"/>
      <c r="I21158" s="1"/>
    </row>
    <row r="21159" spans="8:9" x14ac:dyDescent="0.2">
      <c r="H21159" s="1"/>
      <c r="I21159" s="1"/>
    </row>
    <row r="21160" spans="8:9" x14ac:dyDescent="0.2">
      <c r="H21160" s="1"/>
      <c r="I21160" s="1"/>
    </row>
    <row r="21161" spans="8:9" x14ac:dyDescent="0.2">
      <c r="H21161" s="1"/>
      <c r="I21161" s="1"/>
    </row>
    <row r="21162" spans="8:9" x14ac:dyDescent="0.2">
      <c r="H21162" s="1"/>
      <c r="I21162" s="1"/>
    </row>
    <row r="21163" spans="8:9" x14ac:dyDescent="0.2">
      <c r="H21163" s="1"/>
      <c r="I21163" s="1"/>
    </row>
    <row r="21164" spans="8:9" x14ac:dyDescent="0.2">
      <c r="H21164" s="1"/>
      <c r="I21164" s="1"/>
    </row>
    <row r="21165" spans="8:9" x14ac:dyDescent="0.2">
      <c r="H21165" s="1"/>
      <c r="I21165" s="1"/>
    </row>
    <row r="21166" spans="8:9" x14ac:dyDescent="0.2">
      <c r="H21166" s="1"/>
      <c r="I21166" s="1"/>
    </row>
    <row r="21167" spans="8:9" x14ac:dyDescent="0.2">
      <c r="H21167" s="1"/>
      <c r="I21167" s="1"/>
    </row>
    <row r="21168" spans="8:9" x14ac:dyDescent="0.2">
      <c r="H21168" s="1"/>
      <c r="I21168" s="1"/>
    </row>
    <row r="21169" spans="8:9" x14ac:dyDescent="0.2">
      <c r="H21169" s="1"/>
      <c r="I21169" s="1"/>
    </row>
    <row r="21170" spans="8:9" x14ac:dyDescent="0.2">
      <c r="H21170" s="1"/>
      <c r="I21170" s="1"/>
    </row>
    <row r="21171" spans="8:9" x14ac:dyDescent="0.2">
      <c r="H21171" s="1"/>
      <c r="I21171" s="1"/>
    </row>
    <row r="21172" spans="8:9" x14ac:dyDescent="0.2">
      <c r="H21172" s="1"/>
      <c r="I21172" s="1"/>
    </row>
    <row r="21173" spans="8:9" x14ac:dyDescent="0.2">
      <c r="H21173" s="1"/>
      <c r="I21173" s="1"/>
    </row>
    <row r="21174" spans="8:9" x14ac:dyDescent="0.2">
      <c r="H21174" s="1"/>
      <c r="I21174" s="1"/>
    </row>
    <row r="21175" spans="8:9" x14ac:dyDescent="0.2">
      <c r="H21175" s="1"/>
      <c r="I21175" s="1"/>
    </row>
    <row r="21176" spans="8:9" x14ac:dyDescent="0.2">
      <c r="H21176" s="1"/>
      <c r="I21176" s="1"/>
    </row>
    <row r="21177" spans="8:9" x14ac:dyDescent="0.2">
      <c r="H21177" s="1"/>
      <c r="I21177" s="1"/>
    </row>
    <row r="21178" spans="8:9" x14ac:dyDescent="0.2">
      <c r="H21178" s="1"/>
      <c r="I21178" s="1"/>
    </row>
    <row r="21179" spans="8:9" x14ac:dyDescent="0.2">
      <c r="H21179" s="1"/>
      <c r="I21179" s="1"/>
    </row>
    <row r="21180" spans="8:9" x14ac:dyDescent="0.2">
      <c r="H21180" s="1"/>
      <c r="I21180" s="1"/>
    </row>
    <row r="21181" spans="8:9" x14ac:dyDescent="0.2">
      <c r="H21181" s="1"/>
      <c r="I21181" s="1"/>
    </row>
    <row r="21182" spans="8:9" x14ac:dyDescent="0.2">
      <c r="H21182" s="1"/>
      <c r="I21182" s="1"/>
    </row>
    <row r="21183" spans="8:9" x14ac:dyDescent="0.2">
      <c r="H21183" s="1"/>
      <c r="I21183" s="1"/>
    </row>
    <row r="21184" spans="8:9" x14ac:dyDescent="0.2">
      <c r="H21184" s="1"/>
      <c r="I21184" s="1"/>
    </row>
    <row r="21185" spans="8:9" x14ac:dyDescent="0.2">
      <c r="H21185" s="1"/>
      <c r="I21185" s="1"/>
    </row>
    <row r="21186" spans="8:9" x14ac:dyDescent="0.2">
      <c r="H21186" s="1"/>
      <c r="I21186" s="1"/>
    </row>
    <row r="21187" spans="8:9" x14ac:dyDescent="0.2">
      <c r="H21187" s="1"/>
      <c r="I21187" s="1"/>
    </row>
    <row r="21188" spans="8:9" x14ac:dyDescent="0.2">
      <c r="H21188" s="1"/>
      <c r="I21188" s="1"/>
    </row>
    <row r="21189" spans="8:9" x14ac:dyDescent="0.2">
      <c r="H21189" s="1"/>
      <c r="I21189" s="1"/>
    </row>
    <row r="21190" spans="8:9" x14ac:dyDescent="0.2">
      <c r="H21190" s="1"/>
      <c r="I21190" s="1"/>
    </row>
    <row r="21191" spans="8:9" x14ac:dyDescent="0.2">
      <c r="H21191" s="1"/>
      <c r="I21191" s="1"/>
    </row>
    <row r="21192" spans="8:9" x14ac:dyDescent="0.2">
      <c r="H21192" s="1"/>
      <c r="I21192" s="1"/>
    </row>
    <row r="21193" spans="8:9" x14ac:dyDescent="0.2">
      <c r="H21193" s="1"/>
      <c r="I21193" s="1"/>
    </row>
    <row r="21194" spans="8:9" x14ac:dyDescent="0.2">
      <c r="H21194" s="1"/>
      <c r="I21194" s="1"/>
    </row>
    <row r="21195" spans="8:9" x14ac:dyDescent="0.2">
      <c r="H21195" s="1"/>
      <c r="I21195" s="1"/>
    </row>
    <row r="21196" spans="8:9" x14ac:dyDescent="0.2">
      <c r="H21196" s="1"/>
      <c r="I21196" s="1"/>
    </row>
    <row r="21197" spans="8:9" x14ac:dyDescent="0.2">
      <c r="H21197" s="1"/>
      <c r="I21197" s="1"/>
    </row>
    <row r="21198" spans="8:9" x14ac:dyDescent="0.2">
      <c r="H21198" s="1"/>
      <c r="I21198" s="1"/>
    </row>
    <row r="21199" spans="8:9" x14ac:dyDescent="0.2">
      <c r="H21199" s="1"/>
      <c r="I21199" s="1"/>
    </row>
    <row r="21200" spans="8:9" x14ac:dyDescent="0.2">
      <c r="H21200" s="1"/>
      <c r="I21200" s="1"/>
    </row>
    <row r="21201" spans="8:9" x14ac:dyDescent="0.2">
      <c r="H21201" s="1"/>
      <c r="I21201" s="1"/>
    </row>
    <row r="21202" spans="8:9" x14ac:dyDescent="0.2">
      <c r="H21202" s="1"/>
      <c r="I21202" s="1"/>
    </row>
    <row r="21203" spans="8:9" x14ac:dyDescent="0.2">
      <c r="H21203" s="1"/>
      <c r="I21203" s="1"/>
    </row>
    <row r="21204" spans="8:9" x14ac:dyDescent="0.2">
      <c r="H21204" s="1"/>
      <c r="I21204" s="1"/>
    </row>
    <row r="21205" spans="8:9" x14ac:dyDescent="0.2">
      <c r="H21205" s="1"/>
      <c r="I21205" s="1"/>
    </row>
    <row r="21206" spans="8:9" x14ac:dyDescent="0.2">
      <c r="H21206" s="1"/>
      <c r="I21206" s="1"/>
    </row>
    <row r="21207" spans="8:9" x14ac:dyDescent="0.2">
      <c r="H21207" s="1"/>
      <c r="I21207" s="1"/>
    </row>
    <row r="21208" spans="8:9" x14ac:dyDescent="0.2">
      <c r="H21208" s="1"/>
      <c r="I21208" s="1"/>
    </row>
    <row r="21209" spans="8:9" x14ac:dyDescent="0.2">
      <c r="H21209" s="1"/>
      <c r="I21209" s="1"/>
    </row>
    <row r="21210" spans="8:9" x14ac:dyDescent="0.2">
      <c r="H21210" s="1"/>
      <c r="I21210" s="1"/>
    </row>
    <row r="21211" spans="8:9" x14ac:dyDescent="0.2">
      <c r="H21211" s="1"/>
      <c r="I21211" s="1"/>
    </row>
    <row r="21212" spans="8:9" x14ac:dyDescent="0.2">
      <c r="H21212" s="1"/>
      <c r="I21212" s="1"/>
    </row>
    <row r="21213" spans="8:9" x14ac:dyDescent="0.2">
      <c r="H21213" s="1"/>
      <c r="I21213" s="1"/>
    </row>
    <row r="21214" spans="8:9" x14ac:dyDescent="0.2">
      <c r="H21214" s="1"/>
      <c r="I21214" s="1"/>
    </row>
    <row r="21215" spans="8:9" x14ac:dyDescent="0.2">
      <c r="H21215" s="1"/>
      <c r="I21215" s="1"/>
    </row>
    <row r="21216" spans="8:9" x14ac:dyDescent="0.2">
      <c r="H21216" s="1"/>
      <c r="I21216" s="1"/>
    </row>
    <row r="21217" spans="8:9" x14ac:dyDescent="0.2">
      <c r="H21217" s="1"/>
      <c r="I21217" s="1"/>
    </row>
    <row r="21218" spans="8:9" x14ac:dyDescent="0.2">
      <c r="H21218" s="1"/>
      <c r="I21218" s="1"/>
    </row>
    <row r="21219" spans="8:9" x14ac:dyDescent="0.2">
      <c r="H21219" s="1"/>
      <c r="I21219" s="1"/>
    </row>
    <row r="21220" spans="8:9" x14ac:dyDescent="0.2">
      <c r="H21220" s="1"/>
      <c r="I21220" s="1"/>
    </row>
    <row r="21221" spans="8:9" x14ac:dyDescent="0.2">
      <c r="H21221" s="1"/>
      <c r="I21221" s="1"/>
    </row>
    <row r="21222" spans="8:9" x14ac:dyDescent="0.2">
      <c r="H21222" s="1"/>
      <c r="I21222" s="1"/>
    </row>
    <row r="21223" spans="8:9" x14ac:dyDescent="0.2">
      <c r="H21223" s="1"/>
      <c r="I21223" s="1"/>
    </row>
    <row r="21224" spans="8:9" x14ac:dyDescent="0.2">
      <c r="H21224" s="1"/>
      <c r="I21224" s="1"/>
    </row>
    <row r="21225" spans="8:9" x14ac:dyDescent="0.2">
      <c r="H21225" s="1"/>
      <c r="I21225" s="1"/>
    </row>
    <row r="21226" spans="8:9" x14ac:dyDescent="0.2">
      <c r="H21226" s="1"/>
      <c r="I21226" s="1"/>
    </row>
    <row r="21227" spans="8:9" x14ac:dyDescent="0.2">
      <c r="H21227" s="1"/>
      <c r="I21227" s="1"/>
    </row>
    <row r="21228" spans="8:9" x14ac:dyDescent="0.2">
      <c r="H21228" s="1"/>
      <c r="I21228" s="1"/>
    </row>
    <row r="21229" spans="8:9" x14ac:dyDescent="0.2">
      <c r="H21229" s="1"/>
      <c r="I21229" s="1"/>
    </row>
    <row r="21230" spans="8:9" x14ac:dyDescent="0.2">
      <c r="H21230" s="1"/>
      <c r="I21230" s="1"/>
    </row>
    <row r="21231" spans="8:9" x14ac:dyDescent="0.2">
      <c r="H21231" s="1"/>
      <c r="I21231" s="1"/>
    </row>
    <row r="21232" spans="8:9" x14ac:dyDescent="0.2">
      <c r="H21232" s="1"/>
      <c r="I21232" s="1"/>
    </row>
    <row r="21233" spans="8:9" x14ac:dyDescent="0.2">
      <c r="H21233" s="1"/>
      <c r="I21233" s="1"/>
    </row>
    <row r="21234" spans="8:9" x14ac:dyDescent="0.2">
      <c r="H21234" s="1"/>
      <c r="I21234" s="1"/>
    </row>
    <row r="21235" spans="8:9" x14ac:dyDescent="0.2">
      <c r="H21235" s="1"/>
      <c r="I21235" s="1"/>
    </row>
    <row r="21236" spans="8:9" x14ac:dyDescent="0.2">
      <c r="H21236" s="1"/>
      <c r="I21236" s="1"/>
    </row>
    <row r="21237" spans="8:9" x14ac:dyDescent="0.2">
      <c r="H21237" s="1"/>
      <c r="I21237" s="1"/>
    </row>
    <row r="21238" spans="8:9" x14ac:dyDescent="0.2">
      <c r="H21238" s="1"/>
      <c r="I21238" s="1"/>
    </row>
    <row r="21239" spans="8:9" x14ac:dyDescent="0.2">
      <c r="H21239" s="1"/>
      <c r="I21239" s="1"/>
    </row>
    <row r="21240" spans="8:9" x14ac:dyDescent="0.2">
      <c r="H21240" s="1"/>
      <c r="I21240" s="1"/>
    </row>
    <row r="21241" spans="8:9" x14ac:dyDescent="0.2">
      <c r="H21241" s="1"/>
      <c r="I21241" s="1"/>
    </row>
    <row r="21242" spans="8:9" x14ac:dyDescent="0.2">
      <c r="H21242" s="1"/>
      <c r="I21242" s="1"/>
    </row>
    <row r="21243" spans="8:9" x14ac:dyDescent="0.2">
      <c r="H21243" s="1"/>
      <c r="I21243" s="1"/>
    </row>
    <row r="21244" spans="8:9" x14ac:dyDescent="0.2">
      <c r="H21244" s="1"/>
      <c r="I21244" s="1"/>
    </row>
    <row r="21245" spans="8:9" x14ac:dyDescent="0.2">
      <c r="H21245" s="1"/>
      <c r="I21245" s="1"/>
    </row>
    <row r="21246" spans="8:9" x14ac:dyDescent="0.2">
      <c r="H21246" s="1"/>
      <c r="I21246" s="1"/>
    </row>
    <row r="21247" spans="8:9" x14ac:dyDescent="0.2">
      <c r="H21247" s="1"/>
      <c r="I21247" s="1"/>
    </row>
    <row r="21248" spans="8:9" x14ac:dyDescent="0.2">
      <c r="H21248" s="1"/>
      <c r="I21248" s="1"/>
    </row>
    <row r="21249" spans="8:9" x14ac:dyDescent="0.2">
      <c r="H21249" s="1"/>
      <c r="I21249" s="1"/>
    </row>
    <row r="21250" spans="8:9" x14ac:dyDescent="0.2">
      <c r="H21250" s="1"/>
      <c r="I21250" s="1"/>
    </row>
    <row r="21251" spans="8:9" x14ac:dyDescent="0.2">
      <c r="H21251" s="1"/>
      <c r="I21251" s="1"/>
    </row>
    <row r="21252" spans="8:9" x14ac:dyDescent="0.2">
      <c r="H21252" s="1"/>
      <c r="I21252" s="1"/>
    </row>
    <row r="21253" spans="8:9" x14ac:dyDescent="0.2">
      <c r="H21253" s="1"/>
      <c r="I21253" s="1"/>
    </row>
    <row r="21254" spans="8:9" x14ac:dyDescent="0.2">
      <c r="H21254" s="1"/>
      <c r="I21254" s="1"/>
    </row>
    <row r="21255" spans="8:9" x14ac:dyDescent="0.2">
      <c r="H21255" s="1"/>
      <c r="I21255" s="1"/>
    </row>
    <row r="21256" spans="8:9" x14ac:dyDescent="0.2">
      <c r="H21256" s="1"/>
      <c r="I21256" s="1"/>
    </row>
    <row r="21257" spans="8:9" x14ac:dyDescent="0.2">
      <c r="H21257" s="1"/>
      <c r="I21257" s="1"/>
    </row>
    <row r="21258" spans="8:9" x14ac:dyDescent="0.2">
      <c r="H21258" s="1"/>
      <c r="I21258" s="1"/>
    </row>
    <row r="21259" spans="8:9" x14ac:dyDescent="0.2">
      <c r="H21259" s="1"/>
      <c r="I21259" s="1"/>
    </row>
    <row r="21260" spans="8:9" x14ac:dyDescent="0.2">
      <c r="H21260" s="1"/>
      <c r="I21260" s="1"/>
    </row>
    <row r="21261" spans="8:9" x14ac:dyDescent="0.2">
      <c r="H21261" s="1"/>
      <c r="I21261" s="1"/>
    </row>
    <row r="21262" spans="8:9" x14ac:dyDescent="0.2">
      <c r="H21262" s="1"/>
      <c r="I21262" s="1"/>
    </row>
    <row r="21263" spans="8:9" x14ac:dyDescent="0.2">
      <c r="H21263" s="1"/>
      <c r="I21263" s="1"/>
    </row>
    <row r="21264" spans="8:9" x14ac:dyDescent="0.2">
      <c r="H21264" s="1"/>
      <c r="I21264" s="1"/>
    </row>
    <row r="21265" spans="8:9" x14ac:dyDescent="0.2">
      <c r="H21265" s="1"/>
      <c r="I21265" s="1"/>
    </row>
    <row r="21266" spans="8:9" x14ac:dyDescent="0.2">
      <c r="H21266" s="1"/>
      <c r="I21266" s="1"/>
    </row>
    <row r="21267" spans="8:9" x14ac:dyDescent="0.2">
      <c r="H21267" s="1"/>
      <c r="I21267" s="1"/>
    </row>
    <row r="21268" spans="8:9" x14ac:dyDescent="0.2">
      <c r="H21268" s="1"/>
      <c r="I21268" s="1"/>
    </row>
    <row r="21269" spans="8:9" x14ac:dyDescent="0.2">
      <c r="H21269" s="1"/>
      <c r="I21269" s="1"/>
    </row>
    <row r="21270" spans="8:9" x14ac:dyDescent="0.2">
      <c r="H21270" s="1"/>
      <c r="I21270" s="1"/>
    </row>
    <row r="21271" spans="8:9" x14ac:dyDescent="0.2">
      <c r="H21271" s="1"/>
      <c r="I21271" s="1"/>
    </row>
    <row r="21272" spans="8:9" x14ac:dyDescent="0.2">
      <c r="H21272" s="1"/>
      <c r="I21272" s="1"/>
    </row>
    <row r="21273" spans="8:9" x14ac:dyDescent="0.2">
      <c r="H21273" s="1"/>
      <c r="I21273" s="1"/>
    </row>
    <row r="21274" spans="8:9" x14ac:dyDescent="0.2">
      <c r="H21274" s="1"/>
      <c r="I21274" s="1"/>
    </row>
    <row r="21275" spans="8:9" x14ac:dyDescent="0.2">
      <c r="H21275" s="1"/>
      <c r="I21275" s="1"/>
    </row>
    <row r="21276" spans="8:9" x14ac:dyDescent="0.2">
      <c r="H21276" s="1"/>
      <c r="I21276" s="1"/>
    </row>
    <row r="21277" spans="8:9" x14ac:dyDescent="0.2">
      <c r="H21277" s="1"/>
      <c r="I21277" s="1"/>
    </row>
    <row r="21278" spans="8:9" x14ac:dyDescent="0.2">
      <c r="H21278" s="1"/>
      <c r="I21278" s="1"/>
    </row>
    <row r="21279" spans="8:9" x14ac:dyDescent="0.2">
      <c r="H21279" s="1"/>
      <c r="I21279" s="1"/>
    </row>
    <row r="21280" spans="8:9" x14ac:dyDescent="0.2">
      <c r="H21280" s="1"/>
      <c r="I21280" s="1"/>
    </row>
    <row r="21281" spans="8:9" x14ac:dyDescent="0.2">
      <c r="H21281" s="1"/>
      <c r="I21281" s="1"/>
    </row>
    <row r="21282" spans="8:9" x14ac:dyDescent="0.2">
      <c r="H21282" s="1"/>
      <c r="I21282" s="1"/>
    </row>
    <row r="21283" spans="8:9" x14ac:dyDescent="0.2">
      <c r="H21283" s="1"/>
      <c r="I21283" s="1"/>
    </row>
    <row r="21284" spans="8:9" x14ac:dyDescent="0.2">
      <c r="H21284" s="1"/>
      <c r="I21284" s="1"/>
    </row>
    <row r="21285" spans="8:9" x14ac:dyDescent="0.2">
      <c r="H21285" s="1"/>
      <c r="I21285" s="1"/>
    </row>
    <row r="21286" spans="8:9" x14ac:dyDescent="0.2">
      <c r="H21286" s="1"/>
      <c r="I21286" s="1"/>
    </row>
    <row r="21287" spans="8:9" x14ac:dyDescent="0.2">
      <c r="H21287" s="1"/>
      <c r="I21287" s="1"/>
    </row>
    <row r="21288" spans="8:9" x14ac:dyDescent="0.2">
      <c r="H21288" s="1"/>
      <c r="I21288" s="1"/>
    </row>
    <row r="21289" spans="8:9" x14ac:dyDescent="0.2">
      <c r="H21289" s="1"/>
      <c r="I21289" s="1"/>
    </row>
    <row r="21290" spans="8:9" x14ac:dyDescent="0.2">
      <c r="H21290" s="1"/>
      <c r="I21290" s="1"/>
    </row>
    <row r="21291" spans="8:9" x14ac:dyDescent="0.2">
      <c r="H21291" s="1"/>
      <c r="I21291" s="1"/>
    </row>
    <row r="21292" spans="8:9" x14ac:dyDescent="0.2">
      <c r="H21292" s="1"/>
      <c r="I21292" s="1"/>
    </row>
    <row r="21293" spans="8:9" x14ac:dyDescent="0.2">
      <c r="H21293" s="1"/>
      <c r="I21293" s="1"/>
    </row>
    <row r="21294" spans="8:9" x14ac:dyDescent="0.2">
      <c r="H21294" s="1"/>
      <c r="I21294" s="1"/>
    </row>
    <row r="21295" spans="8:9" x14ac:dyDescent="0.2">
      <c r="H21295" s="1"/>
      <c r="I21295" s="1"/>
    </row>
    <row r="21296" spans="8:9" x14ac:dyDescent="0.2">
      <c r="H21296" s="1"/>
      <c r="I21296" s="1"/>
    </row>
    <row r="21297" spans="8:9" x14ac:dyDescent="0.2">
      <c r="H21297" s="1"/>
      <c r="I21297" s="1"/>
    </row>
    <row r="21298" spans="8:9" x14ac:dyDescent="0.2">
      <c r="H21298" s="1"/>
      <c r="I21298" s="1"/>
    </row>
    <row r="21299" spans="8:9" x14ac:dyDescent="0.2">
      <c r="H21299" s="1"/>
      <c r="I21299" s="1"/>
    </row>
    <row r="21300" spans="8:9" x14ac:dyDescent="0.2">
      <c r="H21300" s="1"/>
      <c r="I21300" s="1"/>
    </row>
    <row r="21301" spans="8:9" x14ac:dyDescent="0.2">
      <c r="H21301" s="1"/>
      <c r="I21301" s="1"/>
    </row>
    <row r="21302" spans="8:9" x14ac:dyDescent="0.2">
      <c r="H21302" s="1"/>
      <c r="I21302" s="1"/>
    </row>
    <row r="21303" spans="8:9" x14ac:dyDescent="0.2">
      <c r="H21303" s="1"/>
      <c r="I21303" s="1"/>
    </row>
    <row r="21304" spans="8:9" x14ac:dyDescent="0.2">
      <c r="H21304" s="1"/>
      <c r="I21304" s="1"/>
    </row>
    <row r="21305" spans="8:9" x14ac:dyDescent="0.2">
      <c r="H21305" s="1"/>
      <c r="I21305" s="1"/>
    </row>
    <row r="21306" spans="8:9" x14ac:dyDescent="0.2">
      <c r="H21306" s="1"/>
      <c r="I21306" s="1"/>
    </row>
    <row r="21307" spans="8:9" x14ac:dyDescent="0.2">
      <c r="H21307" s="1"/>
      <c r="I21307" s="1"/>
    </row>
    <row r="21308" spans="8:9" x14ac:dyDescent="0.2">
      <c r="H21308" s="1"/>
      <c r="I21308" s="1"/>
    </row>
    <row r="21309" spans="8:9" x14ac:dyDescent="0.2">
      <c r="H21309" s="1"/>
      <c r="I21309" s="1"/>
    </row>
    <row r="21310" spans="8:9" x14ac:dyDescent="0.2">
      <c r="H21310" s="1"/>
      <c r="I21310" s="1"/>
    </row>
    <row r="21311" spans="8:9" x14ac:dyDescent="0.2">
      <c r="H21311" s="1"/>
      <c r="I21311" s="1"/>
    </row>
    <row r="21312" spans="8:9" x14ac:dyDescent="0.2">
      <c r="H21312" s="1"/>
      <c r="I21312" s="1"/>
    </row>
    <row r="21313" spans="8:9" x14ac:dyDescent="0.2">
      <c r="H21313" s="1"/>
      <c r="I21313" s="1"/>
    </row>
    <row r="21314" spans="8:9" x14ac:dyDescent="0.2">
      <c r="H21314" s="1"/>
      <c r="I21314" s="1"/>
    </row>
    <row r="21315" spans="8:9" x14ac:dyDescent="0.2">
      <c r="H21315" s="1"/>
      <c r="I21315" s="1"/>
    </row>
    <row r="21316" spans="8:9" x14ac:dyDescent="0.2">
      <c r="H21316" s="1"/>
      <c r="I21316" s="1"/>
    </row>
    <row r="21317" spans="8:9" x14ac:dyDescent="0.2">
      <c r="H21317" s="1"/>
      <c r="I21317" s="1"/>
    </row>
    <row r="21318" spans="8:9" x14ac:dyDescent="0.2">
      <c r="H21318" s="1"/>
      <c r="I21318" s="1"/>
    </row>
    <row r="21319" spans="8:9" x14ac:dyDescent="0.2">
      <c r="H21319" s="1"/>
      <c r="I21319" s="1"/>
    </row>
    <row r="21320" spans="8:9" x14ac:dyDescent="0.2">
      <c r="H21320" s="1"/>
      <c r="I21320" s="1"/>
    </row>
    <row r="21321" spans="8:9" x14ac:dyDescent="0.2">
      <c r="H21321" s="1"/>
      <c r="I21321" s="1"/>
    </row>
    <row r="21322" spans="8:9" x14ac:dyDescent="0.2">
      <c r="H21322" s="1"/>
      <c r="I21322" s="1"/>
    </row>
    <row r="21323" spans="8:9" x14ac:dyDescent="0.2">
      <c r="H21323" s="1"/>
      <c r="I21323" s="1"/>
    </row>
    <row r="21324" spans="8:9" x14ac:dyDescent="0.2">
      <c r="H21324" s="1"/>
      <c r="I21324" s="1"/>
    </row>
    <row r="21325" spans="8:9" x14ac:dyDescent="0.2">
      <c r="H21325" s="1"/>
      <c r="I21325" s="1"/>
    </row>
    <row r="21326" spans="8:9" x14ac:dyDescent="0.2">
      <c r="H21326" s="1"/>
      <c r="I21326" s="1"/>
    </row>
    <row r="21327" spans="8:9" x14ac:dyDescent="0.2">
      <c r="H21327" s="1"/>
      <c r="I21327" s="1"/>
    </row>
    <row r="21328" spans="8:9" x14ac:dyDescent="0.2">
      <c r="H21328" s="1"/>
      <c r="I21328" s="1"/>
    </row>
    <row r="21329" spans="8:9" x14ac:dyDescent="0.2">
      <c r="H21329" s="1"/>
      <c r="I21329" s="1"/>
    </row>
    <row r="21330" spans="8:9" x14ac:dyDescent="0.2">
      <c r="H21330" s="1"/>
      <c r="I21330" s="1"/>
    </row>
    <row r="21331" spans="8:9" x14ac:dyDescent="0.2">
      <c r="H21331" s="1"/>
      <c r="I21331" s="1"/>
    </row>
    <row r="21332" spans="8:9" x14ac:dyDescent="0.2">
      <c r="H21332" s="1"/>
      <c r="I21332" s="1"/>
    </row>
    <row r="21333" spans="8:9" x14ac:dyDescent="0.2">
      <c r="H21333" s="1"/>
      <c r="I21333" s="1"/>
    </row>
    <row r="21334" spans="8:9" x14ac:dyDescent="0.2">
      <c r="H21334" s="1"/>
      <c r="I21334" s="1"/>
    </row>
    <row r="21335" spans="8:9" x14ac:dyDescent="0.2">
      <c r="H21335" s="1"/>
      <c r="I21335" s="1"/>
    </row>
    <row r="21336" spans="8:9" x14ac:dyDescent="0.2">
      <c r="H21336" s="1"/>
      <c r="I21336" s="1"/>
    </row>
    <row r="21337" spans="8:9" x14ac:dyDescent="0.2">
      <c r="H21337" s="1"/>
      <c r="I21337" s="1"/>
    </row>
    <row r="21338" spans="8:9" x14ac:dyDescent="0.2">
      <c r="H21338" s="1"/>
      <c r="I21338" s="1"/>
    </row>
    <row r="21339" spans="8:9" x14ac:dyDescent="0.2">
      <c r="H21339" s="1"/>
      <c r="I21339" s="1"/>
    </row>
    <row r="21340" spans="8:9" x14ac:dyDescent="0.2">
      <c r="H21340" s="1"/>
      <c r="I21340" s="1"/>
    </row>
    <row r="21341" spans="8:9" x14ac:dyDescent="0.2">
      <c r="H21341" s="1"/>
      <c r="I21341" s="1"/>
    </row>
    <row r="21342" spans="8:9" x14ac:dyDescent="0.2">
      <c r="H21342" s="1"/>
      <c r="I21342" s="1"/>
    </row>
    <row r="21343" spans="8:9" x14ac:dyDescent="0.2">
      <c r="H21343" s="1"/>
      <c r="I21343" s="1"/>
    </row>
    <row r="21344" spans="8:9" x14ac:dyDescent="0.2">
      <c r="H21344" s="1"/>
      <c r="I21344" s="1"/>
    </row>
    <row r="21345" spans="8:9" x14ac:dyDescent="0.2">
      <c r="H21345" s="1"/>
      <c r="I21345" s="1"/>
    </row>
    <row r="21346" spans="8:9" x14ac:dyDescent="0.2">
      <c r="H21346" s="1"/>
      <c r="I21346" s="1"/>
    </row>
    <row r="21347" spans="8:9" x14ac:dyDescent="0.2">
      <c r="H21347" s="1"/>
      <c r="I21347" s="1"/>
    </row>
    <row r="21348" spans="8:9" x14ac:dyDescent="0.2">
      <c r="H21348" s="1"/>
      <c r="I21348" s="1"/>
    </row>
    <row r="21349" spans="8:9" x14ac:dyDescent="0.2">
      <c r="H21349" s="1"/>
      <c r="I21349" s="1"/>
    </row>
    <row r="21350" spans="8:9" x14ac:dyDescent="0.2">
      <c r="H21350" s="1"/>
      <c r="I21350" s="1"/>
    </row>
    <row r="21351" spans="8:9" x14ac:dyDescent="0.2">
      <c r="H21351" s="1"/>
      <c r="I21351" s="1"/>
    </row>
    <row r="21352" spans="8:9" x14ac:dyDescent="0.2">
      <c r="H21352" s="1"/>
      <c r="I21352" s="1"/>
    </row>
    <row r="21353" spans="8:9" x14ac:dyDescent="0.2">
      <c r="H21353" s="1"/>
      <c r="I21353" s="1"/>
    </row>
    <row r="21354" spans="8:9" x14ac:dyDescent="0.2">
      <c r="H21354" s="1"/>
      <c r="I21354" s="1"/>
    </row>
    <row r="21355" spans="8:9" x14ac:dyDescent="0.2">
      <c r="H21355" s="1"/>
      <c r="I21355" s="1"/>
    </row>
    <row r="21356" spans="8:9" x14ac:dyDescent="0.2">
      <c r="H21356" s="1"/>
      <c r="I21356" s="1"/>
    </row>
    <row r="21357" spans="8:9" x14ac:dyDescent="0.2">
      <c r="H21357" s="1"/>
      <c r="I21357" s="1"/>
    </row>
    <row r="21358" spans="8:9" x14ac:dyDescent="0.2">
      <c r="H21358" s="1"/>
      <c r="I21358" s="1"/>
    </row>
    <row r="21359" spans="8:9" x14ac:dyDescent="0.2">
      <c r="H21359" s="1"/>
      <c r="I21359" s="1"/>
    </row>
    <row r="21360" spans="8:9" x14ac:dyDescent="0.2">
      <c r="H21360" s="1"/>
      <c r="I21360" s="1"/>
    </row>
    <row r="21361" spans="8:9" x14ac:dyDescent="0.2">
      <c r="H21361" s="1"/>
      <c r="I21361" s="1"/>
    </row>
    <row r="21362" spans="8:9" x14ac:dyDescent="0.2">
      <c r="H21362" s="1"/>
      <c r="I21362" s="1"/>
    </row>
    <row r="21363" spans="8:9" x14ac:dyDescent="0.2">
      <c r="H21363" s="1"/>
      <c r="I21363" s="1"/>
    </row>
    <row r="21364" spans="8:9" x14ac:dyDescent="0.2">
      <c r="H21364" s="1"/>
      <c r="I21364" s="1"/>
    </row>
    <row r="21365" spans="8:9" x14ac:dyDescent="0.2">
      <c r="H21365" s="1"/>
      <c r="I21365" s="1"/>
    </row>
    <row r="21366" spans="8:9" x14ac:dyDescent="0.2">
      <c r="H21366" s="1"/>
      <c r="I21366" s="1"/>
    </row>
    <row r="21367" spans="8:9" x14ac:dyDescent="0.2">
      <c r="H21367" s="1"/>
      <c r="I21367" s="1"/>
    </row>
    <row r="21368" spans="8:9" x14ac:dyDescent="0.2">
      <c r="H21368" s="1"/>
      <c r="I21368" s="1"/>
    </row>
    <row r="21369" spans="8:9" x14ac:dyDescent="0.2">
      <c r="H21369" s="1"/>
      <c r="I21369" s="1"/>
    </row>
    <row r="21370" spans="8:9" x14ac:dyDescent="0.2">
      <c r="H21370" s="1"/>
      <c r="I21370" s="1"/>
    </row>
    <row r="21371" spans="8:9" x14ac:dyDescent="0.2">
      <c r="H21371" s="1"/>
      <c r="I21371" s="1"/>
    </row>
    <row r="21372" spans="8:9" x14ac:dyDescent="0.2">
      <c r="H21372" s="1"/>
      <c r="I21372" s="1"/>
    </row>
    <row r="21373" spans="8:9" x14ac:dyDescent="0.2">
      <c r="H21373" s="1"/>
      <c r="I21373" s="1"/>
    </row>
    <row r="21374" spans="8:9" x14ac:dyDescent="0.2">
      <c r="H21374" s="1"/>
      <c r="I21374" s="1"/>
    </row>
    <row r="21375" spans="8:9" x14ac:dyDescent="0.2">
      <c r="H21375" s="1"/>
      <c r="I21375" s="1"/>
    </row>
    <row r="21376" spans="8:9" x14ac:dyDescent="0.2">
      <c r="H21376" s="1"/>
      <c r="I21376" s="1"/>
    </row>
    <row r="21377" spans="8:9" x14ac:dyDescent="0.2">
      <c r="H21377" s="1"/>
      <c r="I21377" s="1"/>
    </row>
    <row r="21378" spans="8:9" x14ac:dyDescent="0.2">
      <c r="H21378" s="1"/>
      <c r="I21378" s="1"/>
    </row>
    <row r="21379" spans="8:9" x14ac:dyDescent="0.2">
      <c r="H21379" s="1"/>
      <c r="I21379" s="1"/>
    </row>
    <row r="21380" spans="8:9" x14ac:dyDescent="0.2">
      <c r="H21380" s="1"/>
      <c r="I21380" s="1"/>
    </row>
    <row r="21381" spans="8:9" x14ac:dyDescent="0.2">
      <c r="H21381" s="1"/>
      <c r="I21381" s="1"/>
    </row>
    <row r="21382" spans="8:9" x14ac:dyDescent="0.2">
      <c r="H21382" s="1"/>
      <c r="I21382" s="1"/>
    </row>
    <row r="21383" spans="8:9" x14ac:dyDescent="0.2">
      <c r="H21383" s="1"/>
      <c r="I21383" s="1"/>
    </row>
    <row r="21384" spans="8:9" x14ac:dyDescent="0.2">
      <c r="H21384" s="1"/>
      <c r="I21384" s="1"/>
    </row>
    <row r="21385" spans="8:9" x14ac:dyDescent="0.2">
      <c r="H21385" s="1"/>
      <c r="I21385" s="1"/>
    </row>
    <row r="21386" spans="8:9" x14ac:dyDescent="0.2">
      <c r="H21386" s="1"/>
      <c r="I21386" s="1"/>
    </row>
    <row r="21387" spans="8:9" x14ac:dyDescent="0.2">
      <c r="H21387" s="1"/>
      <c r="I21387" s="1"/>
    </row>
    <row r="21388" spans="8:9" x14ac:dyDescent="0.2">
      <c r="H21388" s="1"/>
      <c r="I21388" s="1"/>
    </row>
    <row r="21389" spans="8:9" x14ac:dyDescent="0.2">
      <c r="H21389" s="1"/>
      <c r="I21389" s="1"/>
    </row>
    <row r="21390" spans="8:9" x14ac:dyDescent="0.2">
      <c r="H21390" s="1"/>
      <c r="I21390" s="1"/>
    </row>
    <row r="21391" spans="8:9" x14ac:dyDescent="0.2">
      <c r="H21391" s="1"/>
      <c r="I21391" s="1"/>
    </row>
    <row r="21392" spans="8:9" x14ac:dyDescent="0.2">
      <c r="H21392" s="1"/>
      <c r="I21392" s="1"/>
    </row>
    <row r="21393" spans="8:9" x14ac:dyDescent="0.2">
      <c r="H21393" s="1"/>
      <c r="I21393" s="1"/>
    </row>
    <row r="21394" spans="8:9" x14ac:dyDescent="0.2">
      <c r="H21394" s="1"/>
      <c r="I21394" s="1"/>
    </row>
    <row r="21395" spans="8:9" x14ac:dyDescent="0.2">
      <c r="H21395" s="1"/>
      <c r="I21395" s="1"/>
    </row>
    <row r="21396" spans="8:9" x14ac:dyDescent="0.2">
      <c r="H21396" s="1"/>
      <c r="I21396" s="1"/>
    </row>
    <row r="21397" spans="8:9" x14ac:dyDescent="0.2">
      <c r="H21397" s="1"/>
      <c r="I21397" s="1"/>
    </row>
    <row r="21398" spans="8:9" x14ac:dyDescent="0.2">
      <c r="H21398" s="1"/>
      <c r="I21398" s="1"/>
    </row>
    <row r="21399" spans="8:9" x14ac:dyDescent="0.2">
      <c r="H21399" s="1"/>
      <c r="I21399" s="1"/>
    </row>
    <row r="21400" spans="8:9" x14ac:dyDescent="0.2">
      <c r="H21400" s="1"/>
      <c r="I21400" s="1"/>
    </row>
    <row r="21401" spans="8:9" x14ac:dyDescent="0.2">
      <c r="H21401" s="1"/>
      <c r="I21401" s="1"/>
    </row>
    <row r="21402" spans="8:9" x14ac:dyDescent="0.2">
      <c r="H21402" s="1"/>
      <c r="I21402" s="1"/>
    </row>
    <row r="21403" spans="8:9" x14ac:dyDescent="0.2">
      <c r="H21403" s="1"/>
      <c r="I21403" s="1"/>
    </row>
    <row r="21404" spans="8:9" x14ac:dyDescent="0.2">
      <c r="H21404" s="1"/>
      <c r="I21404" s="1"/>
    </row>
    <row r="21405" spans="8:9" x14ac:dyDescent="0.2">
      <c r="H21405" s="1"/>
      <c r="I21405" s="1"/>
    </row>
    <row r="21406" spans="8:9" x14ac:dyDescent="0.2">
      <c r="H21406" s="1"/>
      <c r="I21406" s="1"/>
    </row>
    <row r="21407" spans="8:9" x14ac:dyDescent="0.2">
      <c r="H21407" s="1"/>
      <c r="I21407" s="1"/>
    </row>
    <row r="21408" spans="8:9" x14ac:dyDescent="0.2">
      <c r="H21408" s="1"/>
      <c r="I21408" s="1"/>
    </row>
    <row r="21409" spans="8:9" x14ac:dyDescent="0.2">
      <c r="H21409" s="1"/>
      <c r="I21409" s="1"/>
    </row>
    <row r="21410" spans="8:9" x14ac:dyDescent="0.2">
      <c r="H21410" s="1"/>
      <c r="I21410" s="1"/>
    </row>
    <row r="21411" spans="8:9" x14ac:dyDescent="0.2">
      <c r="H21411" s="1"/>
      <c r="I21411" s="1"/>
    </row>
    <row r="21412" spans="8:9" x14ac:dyDescent="0.2">
      <c r="H21412" s="1"/>
      <c r="I21412" s="1"/>
    </row>
    <row r="21413" spans="8:9" x14ac:dyDescent="0.2">
      <c r="H21413" s="1"/>
      <c r="I21413" s="1"/>
    </row>
    <row r="21414" spans="8:9" x14ac:dyDescent="0.2">
      <c r="H21414" s="1"/>
      <c r="I21414" s="1"/>
    </row>
    <row r="21415" spans="8:9" x14ac:dyDescent="0.2">
      <c r="H21415" s="1"/>
      <c r="I21415" s="1"/>
    </row>
    <row r="21416" spans="8:9" x14ac:dyDescent="0.2">
      <c r="H21416" s="1"/>
      <c r="I21416" s="1"/>
    </row>
    <row r="21417" spans="8:9" x14ac:dyDescent="0.2">
      <c r="H21417" s="1"/>
      <c r="I21417" s="1"/>
    </row>
    <row r="21418" spans="8:9" x14ac:dyDescent="0.2">
      <c r="H21418" s="1"/>
      <c r="I21418" s="1"/>
    </row>
    <row r="21419" spans="8:9" x14ac:dyDescent="0.2">
      <c r="H21419" s="1"/>
      <c r="I21419" s="1"/>
    </row>
    <row r="21420" spans="8:9" x14ac:dyDescent="0.2">
      <c r="H21420" s="1"/>
      <c r="I21420" s="1"/>
    </row>
    <row r="21421" spans="8:9" x14ac:dyDescent="0.2">
      <c r="H21421" s="1"/>
      <c r="I21421" s="1"/>
    </row>
    <row r="21422" spans="8:9" x14ac:dyDescent="0.2">
      <c r="H21422" s="1"/>
      <c r="I21422" s="1"/>
    </row>
    <row r="21423" spans="8:9" x14ac:dyDescent="0.2">
      <c r="H21423" s="1"/>
      <c r="I21423" s="1"/>
    </row>
    <row r="21424" spans="8:9" x14ac:dyDescent="0.2">
      <c r="H21424" s="1"/>
      <c r="I21424" s="1"/>
    </row>
    <row r="21425" spans="8:9" x14ac:dyDescent="0.2">
      <c r="H21425" s="1"/>
      <c r="I21425" s="1"/>
    </row>
    <row r="21426" spans="8:9" x14ac:dyDescent="0.2">
      <c r="H21426" s="1"/>
      <c r="I21426" s="1"/>
    </row>
    <row r="21427" spans="8:9" x14ac:dyDescent="0.2">
      <c r="H21427" s="1"/>
      <c r="I21427" s="1"/>
    </row>
    <row r="21428" spans="8:9" x14ac:dyDescent="0.2">
      <c r="H21428" s="1"/>
      <c r="I21428" s="1"/>
    </row>
    <row r="21429" spans="8:9" x14ac:dyDescent="0.2">
      <c r="H21429" s="1"/>
      <c r="I21429" s="1"/>
    </row>
    <row r="21430" spans="8:9" x14ac:dyDescent="0.2">
      <c r="H21430" s="1"/>
      <c r="I21430" s="1"/>
    </row>
    <row r="21431" spans="8:9" x14ac:dyDescent="0.2">
      <c r="H21431" s="1"/>
      <c r="I21431" s="1"/>
    </row>
    <row r="21432" spans="8:9" x14ac:dyDescent="0.2">
      <c r="H21432" s="1"/>
      <c r="I21432" s="1"/>
    </row>
    <row r="21433" spans="8:9" x14ac:dyDescent="0.2">
      <c r="H21433" s="1"/>
      <c r="I21433" s="1"/>
    </row>
    <row r="21434" spans="8:9" x14ac:dyDescent="0.2">
      <c r="H21434" s="1"/>
      <c r="I21434" s="1"/>
    </row>
    <row r="21435" spans="8:9" x14ac:dyDescent="0.2">
      <c r="H21435" s="1"/>
      <c r="I21435" s="1"/>
    </row>
    <row r="21436" spans="8:9" x14ac:dyDescent="0.2">
      <c r="H21436" s="1"/>
      <c r="I21436" s="1"/>
    </row>
    <row r="21437" spans="8:9" x14ac:dyDescent="0.2">
      <c r="H21437" s="1"/>
      <c r="I21437" s="1"/>
    </row>
    <row r="21438" spans="8:9" x14ac:dyDescent="0.2">
      <c r="H21438" s="1"/>
      <c r="I21438" s="1"/>
    </row>
    <row r="21439" spans="8:9" x14ac:dyDescent="0.2">
      <c r="H21439" s="1"/>
      <c r="I21439" s="1"/>
    </row>
    <row r="21440" spans="8:9" x14ac:dyDescent="0.2">
      <c r="H21440" s="1"/>
      <c r="I21440" s="1"/>
    </row>
    <row r="21441" spans="8:9" x14ac:dyDescent="0.2">
      <c r="H21441" s="1"/>
      <c r="I21441" s="1"/>
    </row>
    <row r="21442" spans="8:9" x14ac:dyDescent="0.2">
      <c r="H21442" s="1"/>
      <c r="I21442" s="1"/>
    </row>
    <row r="21443" spans="8:9" x14ac:dyDescent="0.2">
      <c r="H21443" s="1"/>
      <c r="I21443" s="1"/>
    </row>
    <row r="21444" spans="8:9" x14ac:dyDescent="0.2">
      <c r="H21444" s="1"/>
      <c r="I21444" s="1"/>
    </row>
    <row r="21445" spans="8:9" x14ac:dyDescent="0.2">
      <c r="H21445" s="1"/>
      <c r="I21445" s="1"/>
    </row>
    <row r="21446" spans="8:9" x14ac:dyDescent="0.2">
      <c r="H21446" s="1"/>
      <c r="I21446" s="1"/>
    </row>
    <row r="21447" spans="8:9" x14ac:dyDescent="0.2">
      <c r="H21447" s="1"/>
      <c r="I21447" s="1"/>
    </row>
    <row r="21448" spans="8:9" x14ac:dyDescent="0.2">
      <c r="H21448" s="1"/>
      <c r="I21448" s="1"/>
    </row>
    <row r="21449" spans="8:9" x14ac:dyDescent="0.2">
      <c r="H21449" s="1"/>
      <c r="I21449" s="1"/>
    </row>
    <row r="21450" spans="8:9" x14ac:dyDescent="0.2">
      <c r="H21450" s="1"/>
      <c r="I21450" s="1"/>
    </row>
    <row r="21451" spans="8:9" x14ac:dyDescent="0.2">
      <c r="H21451" s="1"/>
      <c r="I21451" s="1"/>
    </row>
    <row r="21452" spans="8:9" x14ac:dyDescent="0.2">
      <c r="H21452" s="1"/>
      <c r="I21452" s="1"/>
    </row>
    <row r="21453" spans="8:9" x14ac:dyDescent="0.2">
      <c r="H21453" s="1"/>
      <c r="I21453" s="1"/>
    </row>
    <row r="21454" spans="8:9" x14ac:dyDescent="0.2">
      <c r="H21454" s="1"/>
      <c r="I21454" s="1"/>
    </row>
    <row r="21455" spans="8:9" x14ac:dyDescent="0.2">
      <c r="H21455" s="1"/>
      <c r="I21455" s="1"/>
    </row>
    <row r="21456" spans="8:9" x14ac:dyDescent="0.2">
      <c r="H21456" s="1"/>
      <c r="I21456" s="1"/>
    </row>
    <row r="21457" spans="8:9" x14ac:dyDescent="0.2">
      <c r="H21457" s="1"/>
      <c r="I21457" s="1"/>
    </row>
    <row r="21458" spans="8:9" x14ac:dyDescent="0.2">
      <c r="H21458" s="1"/>
      <c r="I21458" s="1"/>
    </row>
    <row r="21459" spans="8:9" x14ac:dyDescent="0.2">
      <c r="H21459" s="1"/>
      <c r="I21459" s="1"/>
    </row>
    <row r="21460" spans="8:9" x14ac:dyDescent="0.2">
      <c r="H21460" s="1"/>
      <c r="I21460" s="1"/>
    </row>
    <row r="21461" spans="8:9" x14ac:dyDescent="0.2">
      <c r="H21461" s="1"/>
      <c r="I21461" s="1"/>
    </row>
    <row r="21462" spans="8:9" x14ac:dyDescent="0.2">
      <c r="H21462" s="1"/>
      <c r="I21462" s="1"/>
    </row>
    <row r="21463" spans="8:9" x14ac:dyDescent="0.2">
      <c r="H21463" s="1"/>
      <c r="I21463" s="1"/>
    </row>
    <row r="21464" spans="8:9" x14ac:dyDescent="0.2">
      <c r="H21464" s="1"/>
      <c r="I21464" s="1"/>
    </row>
    <row r="21465" spans="8:9" x14ac:dyDescent="0.2">
      <c r="H21465" s="1"/>
      <c r="I21465" s="1"/>
    </row>
    <row r="21466" spans="8:9" x14ac:dyDescent="0.2">
      <c r="H21466" s="1"/>
      <c r="I21466" s="1"/>
    </row>
    <row r="21467" spans="8:9" x14ac:dyDescent="0.2">
      <c r="H21467" s="1"/>
      <c r="I21467" s="1"/>
    </row>
    <row r="21468" spans="8:9" x14ac:dyDescent="0.2">
      <c r="H21468" s="1"/>
      <c r="I21468" s="1"/>
    </row>
    <row r="21469" spans="8:9" x14ac:dyDescent="0.2">
      <c r="H21469" s="1"/>
      <c r="I21469" s="1"/>
    </row>
    <row r="21470" spans="8:9" x14ac:dyDescent="0.2">
      <c r="H21470" s="1"/>
      <c r="I21470" s="1"/>
    </row>
    <row r="21471" spans="8:9" x14ac:dyDescent="0.2">
      <c r="H21471" s="1"/>
      <c r="I21471" s="1"/>
    </row>
    <row r="21472" spans="8:9" x14ac:dyDescent="0.2">
      <c r="H21472" s="1"/>
      <c r="I21472" s="1"/>
    </row>
    <row r="21473" spans="8:9" x14ac:dyDescent="0.2">
      <c r="H21473" s="1"/>
      <c r="I21473" s="1"/>
    </row>
    <row r="21474" spans="8:9" x14ac:dyDescent="0.2">
      <c r="H21474" s="1"/>
      <c r="I21474" s="1"/>
    </row>
    <row r="21475" spans="8:9" x14ac:dyDescent="0.2">
      <c r="H21475" s="1"/>
      <c r="I21475" s="1"/>
    </row>
    <row r="21476" spans="8:9" x14ac:dyDescent="0.2">
      <c r="H21476" s="1"/>
      <c r="I21476" s="1"/>
    </row>
    <row r="21477" spans="8:9" x14ac:dyDescent="0.2">
      <c r="H21477" s="1"/>
      <c r="I21477" s="1"/>
    </row>
    <row r="21478" spans="8:9" x14ac:dyDescent="0.2">
      <c r="H21478" s="1"/>
      <c r="I21478" s="1"/>
    </row>
    <row r="21479" spans="8:9" x14ac:dyDescent="0.2">
      <c r="H21479" s="1"/>
      <c r="I21479" s="1"/>
    </row>
    <row r="21480" spans="8:9" x14ac:dyDescent="0.2">
      <c r="H21480" s="1"/>
      <c r="I21480" s="1"/>
    </row>
    <row r="21481" spans="8:9" x14ac:dyDescent="0.2">
      <c r="H21481" s="1"/>
      <c r="I21481" s="1"/>
    </row>
    <row r="21482" spans="8:9" x14ac:dyDescent="0.2">
      <c r="H21482" s="1"/>
      <c r="I21482" s="1"/>
    </row>
    <row r="21483" spans="8:9" x14ac:dyDescent="0.2">
      <c r="H21483" s="1"/>
      <c r="I21483" s="1"/>
    </row>
    <row r="21484" spans="8:9" x14ac:dyDescent="0.2">
      <c r="H21484" s="1"/>
      <c r="I21484" s="1"/>
    </row>
    <row r="21485" spans="8:9" x14ac:dyDescent="0.2">
      <c r="H21485" s="1"/>
      <c r="I21485" s="1"/>
    </row>
    <row r="21486" spans="8:9" x14ac:dyDescent="0.2">
      <c r="H21486" s="1"/>
      <c r="I21486" s="1"/>
    </row>
    <row r="21487" spans="8:9" x14ac:dyDescent="0.2">
      <c r="H21487" s="1"/>
      <c r="I21487" s="1"/>
    </row>
    <row r="21488" spans="8:9" x14ac:dyDescent="0.2">
      <c r="H21488" s="1"/>
      <c r="I21488" s="1"/>
    </row>
    <row r="21489" spans="8:9" x14ac:dyDescent="0.2">
      <c r="H21489" s="1"/>
      <c r="I21489" s="1"/>
    </row>
    <row r="21490" spans="8:9" x14ac:dyDescent="0.2">
      <c r="H21490" s="1"/>
      <c r="I21490" s="1"/>
    </row>
    <row r="21491" spans="8:9" x14ac:dyDescent="0.2">
      <c r="H21491" s="1"/>
      <c r="I21491" s="1"/>
    </row>
    <row r="21492" spans="8:9" x14ac:dyDescent="0.2">
      <c r="H21492" s="1"/>
      <c r="I21492" s="1"/>
    </row>
    <row r="21493" spans="8:9" x14ac:dyDescent="0.2">
      <c r="H21493" s="1"/>
      <c r="I21493" s="1"/>
    </row>
    <row r="21494" spans="8:9" x14ac:dyDescent="0.2">
      <c r="H21494" s="1"/>
      <c r="I21494" s="1"/>
    </row>
    <row r="21495" spans="8:9" x14ac:dyDescent="0.2">
      <c r="H21495" s="1"/>
      <c r="I21495" s="1"/>
    </row>
    <row r="21496" spans="8:9" x14ac:dyDescent="0.2">
      <c r="H21496" s="1"/>
      <c r="I21496" s="1"/>
    </row>
    <row r="21497" spans="8:9" x14ac:dyDescent="0.2">
      <c r="H21497" s="1"/>
      <c r="I21497" s="1"/>
    </row>
    <row r="21498" spans="8:9" x14ac:dyDescent="0.2">
      <c r="H21498" s="1"/>
      <c r="I21498" s="1"/>
    </row>
    <row r="21499" spans="8:9" x14ac:dyDescent="0.2">
      <c r="H21499" s="1"/>
      <c r="I21499" s="1"/>
    </row>
    <row r="21500" spans="8:9" x14ac:dyDescent="0.2">
      <c r="H21500" s="1"/>
      <c r="I21500" s="1"/>
    </row>
    <row r="21501" spans="8:9" x14ac:dyDescent="0.2">
      <c r="H21501" s="1"/>
      <c r="I21501" s="1"/>
    </row>
    <row r="21502" spans="8:9" x14ac:dyDescent="0.2">
      <c r="H21502" s="1"/>
      <c r="I21502" s="1"/>
    </row>
    <row r="21503" spans="8:9" x14ac:dyDescent="0.2">
      <c r="H21503" s="1"/>
      <c r="I21503" s="1"/>
    </row>
    <row r="21504" spans="8:9" x14ac:dyDescent="0.2">
      <c r="H21504" s="1"/>
      <c r="I21504" s="1"/>
    </row>
    <row r="21505" spans="8:9" x14ac:dyDescent="0.2">
      <c r="H21505" s="1"/>
      <c r="I21505" s="1"/>
    </row>
    <row r="21506" spans="8:9" x14ac:dyDescent="0.2">
      <c r="H21506" s="1"/>
      <c r="I21506" s="1"/>
    </row>
    <row r="21507" spans="8:9" x14ac:dyDescent="0.2">
      <c r="H21507" s="1"/>
      <c r="I21507" s="1"/>
    </row>
    <row r="21508" spans="8:9" x14ac:dyDescent="0.2">
      <c r="H21508" s="1"/>
      <c r="I21508" s="1"/>
    </row>
    <row r="21509" spans="8:9" x14ac:dyDescent="0.2">
      <c r="H21509" s="1"/>
      <c r="I21509" s="1"/>
    </row>
    <row r="21510" spans="8:9" x14ac:dyDescent="0.2">
      <c r="H21510" s="1"/>
      <c r="I21510" s="1"/>
    </row>
    <row r="21511" spans="8:9" x14ac:dyDescent="0.2">
      <c r="H21511" s="1"/>
      <c r="I21511" s="1"/>
    </row>
    <row r="21512" spans="8:9" x14ac:dyDescent="0.2">
      <c r="H21512" s="1"/>
      <c r="I21512" s="1"/>
    </row>
    <row r="21513" spans="8:9" x14ac:dyDescent="0.2">
      <c r="H21513" s="1"/>
      <c r="I21513" s="1"/>
    </row>
    <row r="21514" spans="8:9" x14ac:dyDescent="0.2">
      <c r="H21514" s="1"/>
      <c r="I21514" s="1"/>
    </row>
    <row r="21515" spans="8:9" x14ac:dyDescent="0.2">
      <c r="H21515" s="1"/>
      <c r="I21515" s="1"/>
    </row>
    <row r="21516" spans="8:9" x14ac:dyDescent="0.2">
      <c r="H21516" s="1"/>
      <c r="I21516" s="1"/>
    </row>
    <row r="21517" spans="8:9" x14ac:dyDescent="0.2">
      <c r="H21517" s="1"/>
      <c r="I21517" s="1"/>
    </row>
    <row r="21518" spans="8:9" x14ac:dyDescent="0.2">
      <c r="H21518" s="1"/>
      <c r="I21518" s="1"/>
    </row>
    <row r="21519" spans="8:9" x14ac:dyDescent="0.2">
      <c r="H21519" s="1"/>
      <c r="I21519" s="1"/>
    </row>
    <row r="21520" spans="8:9" x14ac:dyDescent="0.2">
      <c r="H21520" s="1"/>
      <c r="I21520" s="1"/>
    </row>
    <row r="21521" spans="8:9" x14ac:dyDescent="0.2">
      <c r="H21521" s="1"/>
      <c r="I21521" s="1"/>
    </row>
    <row r="21522" spans="8:9" x14ac:dyDescent="0.2">
      <c r="H21522" s="1"/>
      <c r="I21522" s="1"/>
    </row>
    <row r="21523" spans="8:9" x14ac:dyDescent="0.2">
      <c r="H21523" s="1"/>
      <c r="I21523" s="1"/>
    </row>
    <row r="21524" spans="8:9" x14ac:dyDescent="0.2">
      <c r="H21524" s="1"/>
      <c r="I21524" s="1"/>
    </row>
    <row r="21525" spans="8:9" x14ac:dyDescent="0.2">
      <c r="H21525" s="1"/>
      <c r="I21525" s="1"/>
    </row>
    <row r="21526" spans="8:9" x14ac:dyDescent="0.2">
      <c r="H21526" s="1"/>
      <c r="I21526" s="1"/>
    </row>
    <row r="21527" spans="8:9" x14ac:dyDescent="0.2">
      <c r="H21527" s="1"/>
      <c r="I21527" s="1"/>
    </row>
    <row r="21528" spans="8:9" x14ac:dyDescent="0.2">
      <c r="H21528" s="1"/>
      <c r="I21528" s="1"/>
    </row>
    <row r="21529" spans="8:9" x14ac:dyDescent="0.2">
      <c r="H21529" s="1"/>
      <c r="I21529" s="1"/>
    </row>
    <row r="21530" spans="8:9" x14ac:dyDescent="0.2">
      <c r="H21530" s="1"/>
      <c r="I21530" s="1"/>
    </row>
    <row r="21531" spans="8:9" x14ac:dyDescent="0.2">
      <c r="H21531" s="1"/>
      <c r="I21531" s="1"/>
    </row>
    <row r="21532" spans="8:9" x14ac:dyDescent="0.2">
      <c r="H21532" s="1"/>
      <c r="I21532" s="1"/>
    </row>
    <row r="21533" spans="8:9" x14ac:dyDescent="0.2">
      <c r="H21533" s="1"/>
      <c r="I21533" s="1"/>
    </row>
    <row r="21534" spans="8:9" x14ac:dyDescent="0.2">
      <c r="H21534" s="1"/>
      <c r="I21534" s="1"/>
    </row>
    <row r="21535" spans="8:9" x14ac:dyDescent="0.2">
      <c r="H21535" s="1"/>
      <c r="I21535" s="1"/>
    </row>
    <row r="21536" spans="8:9" x14ac:dyDescent="0.2">
      <c r="H21536" s="1"/>
      <c r="I21536" s="1"/>
    </row>
    <row r="21537" spans="8:9" x14ac:dyDescent="0.2">
      <c r="H21537" s="1"/>
      <c r="I21537" s="1"/>
    </row>
    <row r="21538" spans="8:9" x14ac:dyDescent="0.2">
      <c r="H21538" s="1"/>
      <c r="I21538" s="1"/>
    </row>
    <row r="21539" spans="8:9" x14ac:dyDescent="0.2">
      <c r="H21539" s="1"/>
      <c r="I21539" s="1"/>
    </row>
    <row r="21540" spans="8:9" x14ac:dyDescent="0.2">
      <c r="H21540" s="1"/>
      <c r="I21540" s="1"/>
    </row>
    <row r="21541" spans="8:9" x14ac:dyDescent="0.2">
      <c r="H21541" s="1"/>
      <c r="I21541" s="1"/>
    </row>
    <row r="21542" spans="8:9" x14ac:dyDescent="0.2">
      <c r="H21542" s="1"/>
      <c r="I21542" s="1"/>
    </row>
    <row r="21543" spans="8:9" x14ac:dyDescent="0.2">
      <c r="H21543" s="1"/>
      <c r="I21543" s="1"/>
    </row>
    <row r="21544" spans="8:9" x14ac:dyDescent="0.2">
      <c r="H21544" s="1"/>
      <c r="I21544" s="1"/>
    </row>
    <row r="21545" spans="8:9" x14ac:dyDescent="0.2">
      <c r="H21545" s="1"/>
      <c r="I21545" s="1"/>
    </row>
    <row r="21546" spans="8:9" x14ac:dyDescent="0.2">
      <c r="H21546" s="1"/>
      <c r="I21546" s="1"/>
    </row>
    <row r="21547" spans="8:9" x14ac:dyDescent="0.2">
      <c r="H21547" s="1"/>
      <c r="I21547" s="1"/>
    </row>
    <row r="21548" spans="8:9" x14ac:dyDescent="0.2">
      <c r="H21548" s="1"/>
      <c r="I21548" s="1"/>
    </row>
    <row r="21549" spans="8:9" x14ac:dyDescent="0.2">
      <c r="H21549" s="1"/>
      <c r="I21549" s="1"/>
    </row>
    <row r="21550" spans="8:9" x14ac:dyDescent="0.2">
      <c r="H21550" s="1"/>
      <c r="I21550" s="1"/>
    </row>
    <row r="21551" spans="8:9" x14ac:dyDescent="0.2">
      <c r="H21551" s="1"/>
      <c r="I21551" s="1"/>
    </row>
    <row r="21552" spans="8:9" x14ac:dyDescent="0.2">
      <c r="H21552" s="1"/>
      <c r="I21552" s="1"/>
    </row>
    <row r="21553" spans="8:9" x14ac:dyDescent="0.2">
      <c r="H21553" s="1"/>
      <c r="I21553" s="1"/>
    </row>
    <row r="21554" spans="8:9" x14ac:dyDescent="0.2">
      <c r="H21554" s="1"/>
      <c r="I21554" s="1"/>
    </row>
    <row r="21555" spans="8:9" x14ac:dyDescent="0.2">
      <c r="H21555" s="1"/>
      <c r="I21555" s="1"/>
    </row>
    <row r="21556" spans="8:9" x14ac:dyDescent="0.2">
      <c r="H21556" s="1"/>
      <c r="I21556" s="1"/>
    </row>
    <row r="21557" spans="8:9" x14ac:dyDescent="0.2">
      <c r="H21557" s="1"/>
      <c r="I21557" s="1"/>
    </row>
    <row r="21558" spans="8:9" x14ac:dyDescent="0.2">
      <c r="H21558" s="1"/>
      <c r="I21558" s="1"/>
    </row>
    <row r="21559" spans="8:9" x14ac:dyDescent="0.2">
      <c r="H21559" s="1"/>
      <c r="I21559" s="1"/>
    </row>
    <row r="21560" spans="8:9" x14ac:dyDescent="0.2">
      <c r="H21560" s="1"/>
      <c r="I21560" s="1"/>
    </row>
    <row r="21561" spans="8:9" x14ac:dyDescent="0.2">
      <c r="H21561" s="1"/>
      <c r="I21561" s="1"/>
    </row>
    <row r="21562" spans="8:9" x14ac:dyDescent="0.2">
      <c r="H21562" s="1"/>
      <c r="I21562" s="1"/>
    </row>
    <row r="21563" spans="8:9" x14ac:dyDescent="0.2">
      <c r="H21563" s="1"/>
      <c r="I21563" s="1"/>
    </row>
    <row r="21564" spans="8:9" x14ac:dyDescent="0.2">
      <c r="H21564" s="1"/>
      <c r="I21564" s="1"/>
    </row>
    <row r="21565" spans="8:9" x14ac:dyDescent="0.2">
      <c r="H21565" s="1"/>
      <c r="I21565" s="1"/>
    </row>
    <row r="21566" spans="8:9" x14ac:dyDescent="0.2">
      <c r="H21566" s="1"/>
      <c r="I21566" s="1"/>
    </row>
    <row r="21567" spans="8:9" x14ac:dyDescent="0.2">
      <c r="H21567" s="1"/>
      <c r="I21567" s="1"/>
    </row>
    <row r="21568" spans="8:9" x14ac:dyDescent="0.2">
      <c r="H21568" s="1"/>
      <c r="I21568" s="1"/>
    </row>
    <row r="21569" spans="8:9" x14ac:dyDescent="0.2">
      <c r="H21569" s="1"/>
      <c r="I21569" s="1"/>
    </row>
    <row r="21570" spans="8:9" x14ac:dyDescent="0.2">
      <c r="H21570" s="1"/>
      <c r="I21570" s="1"/>
    </row>
    <row r="21571" spans="8:9" x14ac:dyDescent="0.2">
      <c r="H21571" s="1"/>
      <c r="I21571" s="1"/>
    </row>
    <row r="21572" spans="8:9" x14ac:dyDescent="0.2">
      <c r="H21572" s="1"/>
      <c r="I21572" s="1"/>
    </row>
    <row r="21573" spans="8:9" x14ac:dyDescent="0.2">
      <c r="H21573" s="1"/>
      <c r="I21573" s="1"/>
    </row>
    <row r="21574" spans="8:9" x14ac:dyDescent="0.2">
      <c r="H21574" s="1"/>
      <c r="I21574" s="1"/>
    </row>
    <row r="21575" spans="8:9" x14ac:dyDescent="0.2">
      <c r="H21575" s="1"/>
      <c r="I21575" s="1"/>
    </row>
    <row r="21576" spans="8:9" x14ac:dyDescent="0.2">
      <c r="H21576" s="1"/>
      <c r="I21576" s="1"/>
    </row>
    <row r="21577" spans="8:9" x14ac:dyDescent="0.2">
      <c r="H21577" s="1"/>
      <c r="I21577" s="1"/>
    </row>
    <row r="21578" spans="8:9" x14ac:dyDescent="0.2">
      <c r="H21578" s="1"/>
      <c r="I21578" s="1"/>
    </row>
    <row r="21579" spans="8:9" x14ac:dyDescent="0.2">
      <c r="H21579" s="1"/>
      <c r="I21579" s="1"/>
    </row>
    <row r="21580" spans="8:9" x14ac:dyDescent="0.2">
      <c r="H21580" s="1"/>
      <c r="I21580" s="1"/>
    </row>
    <row r="21581" spans="8:9" x14ac:dyDescent="0.2">
      <c r="H21581" s="1"/>
      <c r="I21581" s="1"/>
    </row>
    <row r="21582" spans="8:9" x14ac:dyDescent="0.2">
      <c r="H21582" s="1"/>
      <c r="I21582" s="1"/>
    </row>
    <row r="21583" spans="8:9" x14ac:dyDescent="0.2">
      <c r="H21583" s="1"/>
      <c r="I21583" s="1"/>
    </row>
    <row r="21584" spans="8:9" x14ac:dyDescent="0.2">
      <c r="H21584" s="1"/>
      <c r="I21584" s="1"/>
    </row>
    <row r="21585" spans="8:9" x14ac:dyDescent="0.2">
      <c r="H21585" s="1"/>
      <c r="I21585" s="1"/>
    </row>
    <row r="21586" spans="8:9" x14ac:dyDescent="0.2">
      <c r="H21586" s="1"/>
      <c r="I21586" s="1"/>
    </row>
    <row r="21587" spans="8:9" x14ac:dyDescent="0.2">
      <c r="H21587" s="1"/>
      <c r="I21587" s="1"/>
    </row>
    <row r="21588" spans="8:9" x14ac:dyDescent="0.2">
      <c r="H21588" s="1"/>
      <c r="I21588" s="1"/>
    </row>
    <row r="21589" spans="8:9" x14ac:dyDescent="0.2">
      <c r="H21589" s="1"/>
      <c r="I21589" s="1"/>
    </row>
    <row r="21590" spans="8:9" x14ac:dyDescent="0.2">
      <c r="H21590" s="1"/>
      <c r="I21590" s="1"/>
    </row>
    <row r="21591" spans="8:9" x14ac:dyDescent="0.2">
      <c r="H21591" s="1"/>
      <c r="I21591" s="1"/>
    </row>
    <row r="21592" spans="8:9" x14ac:dyDescent="0.2">
      <c r="H21592" s="1"/>
      <c r="I21592" s="1"/>
    </row>
    <row r="21593" spans="8:9" x14ac:dyDescent="0.2">
      <c r="H21593" s="1"/>
      <c r="I21593" s="1"/>
    </row>
    <row r="21594" spans="8:9" x14ac:dyDescent="0.2">
      <c r="H21594" s="1"/>
      <c r="I21594" s="1"/>
    </row>
    <row r="21595" spans="8:9" x14ac:dyDescent="0.2">
      <c r="H21595" s="1"/>
      <c r="I21595" s="1"/>
    </row>
    <row r="21596" spans="8:9" x14ac:dyDescent="0.2">
      <c r="H21596" s="1"/>
      <c r="I21596" s="1"/>
    </row>
    <row r="21597" spans="8:9" x14ac:dyDescent="0.2">
      <c r="H21597" s="1"/>
      <c r="I21597" s="1"/>
    </row>
    <row r="21598" spans="8:9" x14ac:dyDescent="0.2">
      <c r="H21598" s="1"/>
      <c r="I21598" s="1"/>
    </row>
    <row r="21599" spans="8:9" x14ac:dyDescent="0.2">
      <c r="H21599" s="1"/>
      <c r="I21599" s="1"/>
    </row>
    <row r="21600" spans="8:9" x14ac:dyDescent="0.2">
      <c r="H21600" s="1"/>
      <c r="I21600" s="1"/>
    </row>
    <row r="21601" spans="8:9" x14ac:dyDescent="0.2">
      <c r="H21601" s="1"/>
      <c r="I21601" s="1"/>
    </row>
    <row r="21602" spans="8:9" x14ac:dyDescent="0.2">
      <c r="H21602" s="1"/>
      <c r="I21602" s="1"/>
    </row>
    <row r="21603" spans="8:9" x14ac:dyDescent="0.2">
      <c r="H21603" s="1"/>
      <c r="I21603" s="1"/>
    </row>
    <row r="21604" spans="8:9" x14ac:dyDescent="0.2">
      <c r="H21604" s="1"/>
      <c r="I21604" s="1"/>
    </row>
    <row r="21605" spans="8:9" x14ac:dyDescent="0.2">
      <c r="H21605" s="1"/>
      <c r="I21605" s="1"/>
    </row>
    <row r="21606" spans="8:9" x14ac:dyDescent="0.2">
      <c r="H21606" s="1"/>
      <c r="I21606" s="1"/>
    </row>
    <row r="21607" spans="8:9" x14ac:dyDescent="0.2">
      <c r="H21607" s="1"/>
      <c r="I21607" s="1"/>
    </row>
    <row r="21608" spans="8:9" x14ac:dyDescent="0.2">
      <c r="H21608" s="1"/>
      <c r="I21608" s="1"/>
    </row>
    <row r="21609" spans="8:9" x14ac:dyDescent="0.2">
      <c r="H21609" s="1"/>
      <c r="I21609" s="1"/>
    </row>
    <row r="21610" spans="8:9" x14ac:dyDescent="0.2">
      <c r="H21610" s="1"/>
      <c r="I21610" s="1"/>
    </row>
    <row r="21611" spans="8:9" x14ac:dyDescent="0.2">
      <c r="H21611" s="1"/>
      <c r="I21611" s="1"/>
    </row>
    <row r="21612" spans="8:9" x14ac:dyDescent="0.2">
      <c r="H21612" s="1"/>
      <c r="I21612" s="1"/>
    </row>
    <row r="21613" spans="8:9" x14ac:dyDescent="0.2">
      <c r="H21613" s="1"/>
      <c r="I21613" s="1"/>
    </row>
    <row r="21614" spans="8:9" x14ac:dyDescent="0.2">
      <c r="H21614" s="1"/>
      <c r="I21614" s="1"/>
    </row>
    <row r="21615" spans="8:9" x14ac:dyDescent="0.2">
      <c r="H21615" s="1"/>
      <c r="I21615" s="1"/>
    </row>
    <row r="21616" spans="8:9" x14ac:dyDescent="0.2">
      <c r="H21616" s="1"/>
      <c r="I21616" s="1"/>
    </row>
    <row r="21617" spans="8:9" x14ac:dyDescent="0.2">
      <c r="H21617" s="1"/>
      <c r="I21617" s="1"/>
    </row>
    <row r="21618" spans="8:9" x14ac:dyDescent="0.2">
      <c r="H21618" s="1"/>
      <c r="I21618" s="1"/>
    </row>
    <row r="21619" spans="8:9" x14ac:dyDescent="0.2">
      <c r="H21619" s="1"/>
      <c r="I21619" s="1"/>
    </row>
    <row r="21620" spans="8:9" x14ac:dyDescent="0.2">
      <c r="H21620" s="1"/>
      <c r="I21620" s="1"/>
    </row>
    <row r="21621" spans="8:9" x14ac:dyDescent="0.2">
      <c r="H21621" s="1"/>
      <c r="I21621" s="1"/>
    </row>
    <row r="21622" spans="8:9" x14ac:dyDescent="0.2">
      <c r="H21622" s="1"/>
      <c r="I21622" s="1"/>
    </row>
    <row r="21623" spans="8:9" x14ac:dyDescent="0.2">
      <c r="H21623" s="1"/>
      <c r="I21623" s="1"/>
    </row>
    <row r="21624" spans="8:9" x14ac:dyDescent="0.2">
      <c r="H21624" s="1"/>
      <c r="I21624" s="1"/>
    </row>
    <row r="21625" spans="8:9" x14ac:dyDescent="0.2">
      <c r="H21625" s="1"/>
      <c r="I21625" s="1"/>
    </row>
    <row r="21626" spans="8:9" x14ac:dyDescent="0.2">
      <c r="H21626" s="1"/>
      <c r="I21626" s="1"/>
    </row>
    <row r="21627" spans="8:9" x14ac:dyDescent="0.2">
      <c r="H21627" s="1"/>
      <c r="I21627" s="1"/>
    </row>
    <row r="21628" spans="8:9" x14ac:dyDescent="0.2">
      <c r="H21628" s="1"/>
      <c r="I21628" s="1"/>
    </row>
    <row r="21629" spans="8:9" x14ac:dyDescent="0.2">
      <c r="H21629" s="1"/>
      <c r="I21629" s="1"/>
    </row>
    <row r="21630" spans="8:9" x14ac:dyDescent="0.2">
      <c r="H21630" s="1"/>
      <c r="I21630" s="1"/>
    </row>
    <row r="21631" spans="8:9" x14ac:dyDescent="0.2">
      <c r="H21631" s="1"/>
      <c r="I21631" s="1"/>
    </row>
    <row r="21632" spans="8:9" x14ac:dyDescent="0.2">
      <c r="H21632" s="1"/>
      <c r="I21632" s="1"/>
    </row>
    <row r="21633" spans="8:9" x14ac:dyDescent="0.2">
      <c r="H21633" s="1"/>
      <c r="I21633" s="1"/>
    </row>
    <row r="21634" spans="8:9" x14ac:dyDescent="0.2">
      <c r="H21634" s="1"/>
      <c r="I21634" s="1"/>
    </row>
    <row r="21635" spans="8:9" x14ac:dyDescent="0.2">
      <c r="H21635" s="1"/>
      <c r="I21635" s="1"/>
    </row>
    <row r="21636" spans="8:9" x14ac:dyDescent="0.2">
      <c r="H21636" s="1"/>
      <c r="I21636" s="1"/>
    </row>
    <row r="21637" spans="8:9" x14ac:dyDescent="0.2">
      <c r="H21637" s="1"/>
      <c r="I21637" s="1"/>
    </row>
    <row r="21638" spans="8:9" x14ac:dyDescent="0.2">
      <c r="H21638" s="1"/>
      <c r="I21638" s="1"/>
    </row>
    <row r="21639" spans="8:9" x14ac:dyDescent="0.2">
      <c r="H21639" s="1"/>
      <c r="I21639" s="1"/>
    </row>
    <row r="21640" spans="8:9" x14ac:dyDescent="0.2">
      <c r="H21640" s="1"/>
      <c r="I21640" s="1"/>
    </row>
    <row r="21641" spans="8:9" x14ac:dyDescent="0.2">
      <c r="H21641" s="1"/>
      <c r="I21641" s="1"/>
    </row>
    <row r="21642" spans="8:9" x14ac:dyDescent="0.2">
      <c r="H21642" s="1"/>
      <c r="I21642" s="1"/>
    </row>
    <row r="21643" spans="8:9" x14ac:dyDescent="0.2">
      <c r="H21643" s="1"/>
      <c r="I21643" s="1"/>
    </row>
    <row r="21644" spans="8:9" x14ac:dyDescent="0.2">
      <c r="H21644" s="1"/>
      <c r="I21644" s="1"/>
    </row>
    <row r="21645" spans="8:9" x14ac:dyDescent="0.2">
      <c r="H21645" s="1"/>
      <c r="I21645" s="1"/>
    </row>
    <row r="21646" spans="8:9" x14ac:dyDescent="0.2">
      <c r="H21646" s="1"/>
      <c r="I21646" s="1"/>
    </row>
    <row r="21647" spans="8:9" x14ac:dyDescent="0.2">
      <c r="H21647" s="1"/>
      <c r="I21647" s="1"/>
    </row>
    <row r="21648" spans="8:9" x14ac:dyDescent="0.2">
      <c r="H21648" s="1"/>
      <c r="I21648" s="1"/>
    </row>
    <row r="21649" spans="8:9" x14ac:dyDescent="0.2">
      <c r="H21649" s="1"/>
      <c r="I21649" s="1"/>
    </row>
    <row r="21650" spans="8:9" x14ac:dyDescent="0.2">
      <c r="H21650" s="1"/>
      <c r="I21650" s="1"/>
    </row>
    <row r="21651" spans="8:9" x14ac:dyDescent="0.2">
      <c r="H21651" s="1"/>
      <c r="I21651" s="1"/>
    </row>
    <row r="21652" spans="8:9" x14ac:dyDescent="0.2">
      <c r="H21652" s="1"/>
      <c r="I21652" s="1"/>
    </row>
    <row r="21653" spans="8:9" x14ac:dyDescent="0.2">
      <c r="H21653" s="1"/>
      <c r="I21653" s="1"/>
    </row>
    <row r="21654" spans="8:9" x14ac:dyDescent="0.2">
      <c r="H21654" s="1"/>
      <c r="I21654" s="1"/>
    </row>
    <row r="21655" spans="8:9" x14ac:dyDescent="0.2">
      <c r="H21655" s="1"/>
      <c r="I21655" s="1"/>
    </row>
    <row r="21656" spans="8:9" x14ac:dyDescent="0.2">
      <c r="H21656" s="1"/>
      <c r="I21656" s="1"/>
    </row>
    <row r="21657" spans="8:9" x14ac:dyDescent="0.2">
      <c r="H21657" s="1"/>
      <c r="I21657" s="1"/>
    </row>
    <row r="21658" spans="8:9" x14ac:dyDescent="0.2">
      <c r="H21658" s="1"/>
      <c r="I21658" s="1"/>
    </row>
    <row r="21659" spans="8:9" x14ac:dyDescent="0.2">
      <c r="H21659" s="1"/>
      <c r="I21659" s="1"/>
    </row>
    <row r="21660" spans="8:9" x14ac:dyDescent="0.2">
      <c r="H21660" s="1"/>
      <c r="I21660" s="1"/>
    </row>
    <row r="21661" spans="8:9" x14ac:dyDescent="0.2">
      <c r="H21661" s="1"/>
      <c r="I21661" s="1"/>
    </row>
    <row r="21662" spans="8:9" x14ac:dyDescent="0.2">
      <c r="H21662" s="1"/>
      <c r="I21662" s="1"/>
    </row>
    <row r="21663" spans="8:9" x14ac:dyDescent="0.2">
      <c r="H21663" s="1"/>
      <c r="I21663" s="1"/>
    </row>
    <row r="21664" spans="8:9" x14ac:dyDescent="0.2">
      <c r="H21664" s="1"/>
      <c r="I21664" s="1"/>
    </row>
    <row r="21665" spans="8:9" x14ac:dyDescent="0.2">
      <c r="H21665" s="1"/>
      <c r="I21665" s="1"/>
    </row>
    <row r="21666" spans="8:9" x14ac:dyDescent="0.2">
      <c r="H21666" s="1"/>
      <c r="I21666" s="1"/>
    </row>
    <row r="21667" spans="8:9" x14ac:dyDescent="0.2">
      <c r="H21667" s="1"/>
      <c r="I21667" s="1"/>
    </row>
    <row r="21668" spans="8:9" x14ac:dyDescent="0.2">
      <c r="H21668" s="1"/>
      <c r="I21668" s="1"/>
    </row>
    <row r="21669" spans="8:9" x14ac:dyDescent="0.2">
      <c r="H21669" s="1"/>
      <c r="I21669" s="1"/>
    </row>
    <row r="21670" spans="8:9" x14ac:dyDescent="0.2">
      <c r="H21670" s="1"/>
      <c r="I21670" s="1"/>
    </row>
    <row r="21671" spans="8:9" x14ac:dyDescent="0.2">
      <c r="H21671" s="1"/>
      <c r="I21671" s="1"/>
    </row>
    <row r="21672" spans="8:9" x14ac:dyDescent="0.2">
      <c r="H21672" s="1"/>
      <c r="I21672" s="1"/>
    </row>
    <row r="21673" spans="8:9" x14ac:dyDescent="0.2">
      <c r="H21673" s="1"/>
      <c r="I21673" s="1"/>
    </row>
    <row r="21674" spans="8:9" x14ac:dyDescent="0.2">
      <c r="H21674" s="1"/>
      <c r="I21674" s="1"/>
    </row>
    <row r="21675" spans="8:9" x14ac:dyDescent="0.2">
      <c r="H21675" s="1"/>
      <c r="I21675" s="1"/>
    </row>
    <row r="21676" spans="8:9" x14ac:dyDescent="0.2">
      <c r="H21676" s="1"/>
      <c r="I21676" s="1"/>
    </row>
    <row r="21677" spans="8:9" x14ac:dyDescent="0.2">
      <c r="H21677" s="1"/>
      <c r="I21677" s="1"/>
    </row>
    <row r="21678" spans="8:9" x14ac:dyDescent="0.2">
      <c r="H21678" s="1"/>
      <c r="I21678" s="1"/>
    </row>
    <row r="21679" spans="8:9" x14ac:dyDescent="0.2">
      <c r="H21679" s="1"/>
      <c r="I21679" s="1"/>
    </row>
    <row r="21680" spans="8:9" x14ac:dyDescent="0.2">
      <c r="H21680" s="1"/>
      <c r="I21680" s="1"/>
    </row>
    <row r="21681" spans="8:9" x14ac:dyDescent="0.2">
      <c r="H21681" s="1"/>
      <c r="I21681" s="1"/>
    </row>
    <row r="21682" spans="8:9" x14ac:dyDescent="0.2">
      <c r="H21682" s="1"/>
      <c r="I21682" s="1"/>
    </row>
    <row r="21683" spans="8:9" x14ac:dyDescent="0.2">
      <c r="H21683" s="1"/>
      <c r="I21683" s="1"/>
    </row>
    <row r="21684" spans="8:9" x14ac:dyDescent="0.2">
      <c r="H21684" s="1"/>
      <c r="I21684" s="1"/>
    </row>
    <row r="21685" spans="8:9" x14ac:dyDescent="0.2">
      <c r="H21685" s="1"/>
      <c r="I21685" s="1"/>
    </row>
    <row r="21686" spans="8:9" x14ac:dyDescent="0.2">
      <c r="H21686" s="1"/>
      <c r="I21686" s="1"/>
    </row>
    <row r="21687" spans="8:9" x14ac:dyDescent="0.2">
      <c r="H21687" s="1"/>
      <c r="I21687" s="1"/>
    </row>
    <row r="21688" spans="8:9" x14ac:dyDescent="0.2">
      <c r="H21688" s="1"/>
      <c r="I21688" s="1"/>
    </row>
    <row r="21689" spans="8:9" x14ac:dyDescent="0.2">
      <c r="H21689" s="1"/>
      <c r="I21689" s="1"/>
    </row>
    <row r="21690" spans="8:9" x14ac:dyDescent="0.2">
      <c r="H21690" s="1"/>
      <c r="I21690" s="1"/>
    </row>
    <row r="21691" spans="8:9" x14ac:dyDescent="0.2">
      <c r="H21691" s="1"/>
      <c r="I21691" s="1"/>
    </row>
    <row r="21692" spans="8:9" x14ac:dyDescent="0.2">
      <c r="H21692" s="1"/>
      <c r="I21692" s="1"/>
    </row>
    <row r="21693" spans="8:9" x14ac:dyDescent="0.2">
      <c r="H21693" s="1"/>
      <c r="I21693" s="1"/>
    </row>
    <row r="21694" spans="8:9" x14ac:dyDescent="0.2">
      <c r="H21694" s="1"/>
      <c r="I21694" s="1"/>
    </row>
    <row r="21695" spans="8:9" x14ac:dyDescent="0.2">
      <c r="H21695" s="1"/>
      <c r="I21695" s="1"/>
    </row>
    <row r="21696" spans="8:9" x14ac:dyDescent="0.2">
      <c r="H21696" s="1"/>
      <c r="I21696" s="1"/>
    </row>
    <row r="21697" spans="8:9" x14ac:dyDescent="0.2">
      <c r="H21697" s="1"/>
      <c r="I21697" s="1"/>
    </row>
    <row r="21698" spans="8:9" x14ac:dyDescent="0.2">
      <c r="H21698" s="1"/>
      <c r="I21698" s="1"/>
    </row>
    <row r="21699" spans="8:9" x14ac:dyDescent="0.2">
      <c r="H21699" s="1"/>
      <c r="I21699" s="1"/>
    </row>
    <row r="21700" spans="8:9" x14ac:dyDescent="0.2">
      <c r="H21700" s="1"/>
      <c r="I21700" s="1"/>
    </row>
    <row r="21701" spans="8:9" x14ac:dyDescent="0.2">
      <c r="H21701" s="1"/>
      <c r="I21701" s="1"/>
    </row>
    <row r="21702" spans="8:9" x14ac:dyDescent="0.2">
      <c r="H21702" s="1"/>
      <c r="I21702" s="1"/>
    </row>
    <row r="21703" spans="8:9" x14ac:dyDescent="0.2">
      <c r="H21703" s="1"/>
      <c r="I21703" s="1"/>
    </row>
    <row r="21704" spans="8:9" x14ac:dyDescent="0.2">
      <c r="H21704" s="1"/>
      <c r="I21704" s="1"/>
    </row>
    <row r="21705" spans="8:9" x14ac:dyDescent="0.2">
      <c r="H21705" s="1"/>
      <c r="I21705" s="1"/>
    </row>
    <row r="21706" spans="8:9" x14ac:dyDescent="0.2">
      <c r="H21706" s="1"/>
      <c r="I21706" s="1"/>
    </row>
    <row r="21707" spans="8:9" x14ac:dyDescent="0.2">
      <c r="H21707" s="1"/>
      <c r="I21707" s="1"/>
    </row>
    <row r="21708" spans="8:9" x14ac:dyDescent="0.2">
      <c r="H21708" s="1"/>
      <c r="I21708" s="1"/>
    </row>
    <row r="21709" spans="8:9" x14ac:dyDescent="0.2">
      <c r="H21709" s="1"/>
      <c r="I21709" s="1"/>
    </row>
    <row r="21710" spans="8:9" x14ac:dyDescent="0.2">
      <c r="H21710" s="1"/>
      <c r="I21710" s="1"/>
    </row>
    <row r="21711" spans="8:9" x14ac:dyDescent="0.2">
      <c r="H21711" s="1"/>
      <c r="I21711" s="1"/>
    </row>
    <row r="21712" spans="8:9" x14ac:dyDescent="0.2">
      <c r="H21712" s="1"/>
      <c r="I21712" s="1"/>
    </row>
    <row r="21713" spans="8:9" x14ac:dyDescent="0.2">
      <c r="H21713" s="1"/>
      <c r="I21713" s="1"/>
    </row>
    <row r="21714" spans="8:9" x14ac:dyDescent="0.2">
      <c r="H21714" s="1"/>
      <c r="I21714" s="1"/>
    </row>
    <row r="21715" spans="8:9" x14ac:dyDescent="0.2">
      <c r="H21715" s="1"/>
      <c r="I21715" s="1"/>
    </row>
    <row r="21716" spans="8:9" x14ac:dyDescent="0.2">
      <c r="H21716" s="1"/>
      <c r="I21716" s="1"/>
    </row>
    <row r="21717" spans="8:9" x14ac:dyDescent="0.2">
      <c r="H21717" s="1"/>
      <c r="I21717" s="1"/>
    </row>
    <row r="21718" spans="8:9" x14ac:dyDescent="0.2">
      <c r="H21718" s="1"/>
      <c r="I21718" s="1"/>
    </row>
    <row r="21719" spans="8:9" x14ac:dyDescent="0.2">
      <c r="H21719" s="1"/>
      <c r="I21719" s="1"/>
    </row>
    <row r="21720" spans="8:9" x14ac:dyDescent="0.2">
      <c r="H21720" s="1"/>
      <c r="I21720" s="1"/>
    </row>
    <row r="21721" spans="8:9" x14ac:dyDescent="0.2">
      <c r="H21721" s="1"/>
      <c r="I21721" s="1"/>
    </row>
    <row r="21722" spans="8:9" x14ac:dyDescent="0.2">
      <c r="H21722" s="1"/>
      <c r="I21722" s="1"/>
    </row>
    <row r="21723" spans="8:9" x14ac:dyDescent="0.2">
      <c r="H21723" s="1"/>
      <c r="I21723" s="1"/>
    </row>
    <row r="21724" spans="8:9" x14ac:dyDescent="0.2">
      <c r="H21724" s="1"/>
      <c r="I21724" s="1"/>
    </row>
    <row r="21725" spans="8:9" x14ac:dyDescent="0.2">
      <c r="H21725" s="1"/>
      <c r="I21725" s="1"/>
    </row>
    <row r="21726" spans="8:9" x14ac:dyDescent="0.2">
      <c r="H21726" s="1"/>
      <c r="I21726" s="1"/>
    </row>
    <row r="21727" spans="8:9" x14ac:dyDescent="0.2">
      <c r="H21727" s="1"/>
      <c r="I21727" s="1"/>
    </row>
    <row r="21728" spans="8:9" x14ac:dyDescent="0.2">
      <c r="H21728" s="1"/>
      <c r="I21728" s="1"/>
    </row>
    <row r="21729" spans="8:9" x14ac:dyDescent="0.2">
      <c r="H21729" s="1"/>
      <c r="I21729" s="1"/>
    </row>
    <row r="21730" spans="8:9" x14ac:dyDescent="0.2">
      <c r="H21730" s="1"/>
      <c r="I21730" s="1"/>
    </row>
    <row r="21731" spans="8:9" x14ac:dyDescent="0.2">
      <c r="H21731" s="1"/>
      <c r="I21731" s="1"/>
    </row>
    <row r="21732" spans="8:9" x14ac:dyDescent="0.2">
      <c r="H21732" s="1"/>
      <c r="I21732" s="1"/>
    </row>
    <row r="21733" spans="8:9" x14ac:dyDescent="0.2">
      <c r="H21733" s="1"/>
      <c r="I21733" s="1"/>
    </row>
    <row r="21734" spans="8:9" x14ac:dyDescent="0.2">
      <c r="H21734" s="1"/>
      <c r="I21734" s="1"/>
    </row>
    <row r="21735" spans="8:9" x14ac:dyDescent="0.2">
      <c r="H21735" s="1"/>
      <c r="I21735" s="1"/>
    </row>
    <row r="21736" spans="8:9" x14ac:dyDescent="0.2">
      <c r="H21736" s="1"/>
      <c r="I21736" s="1"/>
    </row>
    <row r="21737" spans="8:9" x14ac:dyDescent="0.2">
      <c r="H21737" s="1"/>
      <c r="I21737" s="1"/>
    </row>
    <row r="21738" spans="8:9" x14ac:dyDescent="0.2">
      <c r="H21738" s="1"/>
      <c r="I21738" s="1"/>
    </row>
    <row r="21739" spans="8:9" x14ac:dyDescent="0.2">
      <c r="H21739" s="1"/>
      <c r="I21739" s="1"/>
    </row>
    <row r="21740" spans="8:9" x14ac:dyDescent="0.2">
      <c r="H21740" s="1"/>
      <c r="I21740" s="1"/>
    </row>
    <row r="21741" spans="8:9" x14ac:dyDescent="0.2">
      <c r="H21741" s="1"/>
      <c r="I21741" s="1"/>
    </row>
    <row r="21742" spans="8:9" x14ac:dyDescent="0.2">
      <c r="H21742" s="1"/>
      <c r="I21742" s="1"/>
    </row>
    <row r="21743" spans="8:9" x14ac:dyDescent="0.2">
      <c r="H21743" s="1"/>
      <c r="I21743" s="1"/>
    </row>
    <row r="21744" spans="8:9" x14ac:dyDescent="0.2">
      <c r="H21744" s="1"/>
      <c r="I21744" s="1"/>
    </row>
    <row r="21745" spans="8:9" x14ac:dyDescent="0.2">
      <c r="H21745" s="1"/>
      <c r="I21745" s="1"/>
    </row>
    <row r="21746" spans="8:9" x14ac:dyDescent="0.2">
      <c r="H21746" s="1"/>
      <c r="I21746" s="1"/>
    </row>
    <row r="21747" spans="8:9" x14ac:dyDescent="0.2">
      <c r="H21747" s="1"/>
      <c r="I21747" s="1"/>
    </row>
    <row r="21748" spans="8:9" x14ac:dyDescent="0.2">
      <c r="H21748" s="1"/>
      <c r="I21748" s="1"/>
    </row>
    <row r="21749" spans="8:9" x14ac:dyDescent="0.2">
      <c r="H21749" s="1"/>
      <c r="I21749" s="1"/>
    </row>
    <row r="21750" spans="8:9" x14ac:dyDescent="0.2">
      <c r="H21750" s="1"/>
      <c r="I21750" s="1"/>
    </row>
    <row r="21751" spans="8:9" x14ac:dyDescent="0.2">
      <c r="H21751" s="1"/>
      <c r="I21751" s="1"/>
    </row>
    <row r="21752" spans="8:9" x14ac:dyDescent="0.2">
      <c r="H21752" s="1"/>
      <c r="I21752" s="1"/>
    </row>
    <row r="21753" spans="8:9" x14ac:dyDescent="0.2">
      <c r="H21753" s="1"/>
      <c r="I21753" s="1"/>
    </row>
    <row r="21754" spans="8:9" x14ac:dyDescent="0.2">
      <c r="H21754" s="1"/>
      <c r="I21754" s="1"/>
    </row>
    <row r="21755" spans="8:9" x14ac:dyDescent="0.2">
      <c r="H21755" s="1"/>
      <c r="I21755" s="1"/>
    </row>
    <row r="21756" spans="8:9" x14ac:dyDescent="0.2">
      <c r="H21756" s="1"/>
      <c r="I21756" s="1"/>
    </row>
    <row r="21757" spans="8:9" x14ac:dyDescent="0.2">
      <c r="H21757" s="1"/>
      <c r="I21757" s="1"/>
    </row>
    <row r="21758" spans="8:9" x14ac:dyDescent="0.2">
      <c r="H21758" s="1"/>
      <c r="I21758" s="1"/>
    </row>
    <row r="21759" spans="8:9" x14ac:dyDescent="0.2">
      <c r="H21759" s="1"/>
      <c r="I21759" s="1"/>
    </row>
    <row r="21760" spans="8:9" x14ac:dyDescent="0.2">
      <c r="H21760" s="1"/>
      <c r="I21760" s="1"/>
    </row>
    <row r="21761" spans="8:9" x14ac:dyDescent="0.2">
      <c r="H21761" s="1"/>
      <c r="I21761" s="1"/>
    </row>
    <row r="21762" spans="8:9" x14ac:dyDescent="0.2">
      <c r="H21762" s="1"/>
      <c r="I21762" s="1"/>
    </row>
    <row r="21763" spans="8:9" x14ac:dyDescent="0.2">
      <c r="H21763" s="1"/>
      <c r="I21763" s="1"/>
    </row>
    <row r="21764" spans="8:9" x14ac:dyDescent="0.2">
      <c r="H21764" s="1"/>
      <c r="I21764" s="1"/>
    </row>
    <row r="21765" spans="8:9" x14ac:dyDescent="0.2">
      <c r="H21765" s="1"/>
      <c r="I21765" s="1"/>
    </row>
    <row r="21766" spans="8:9" x14ac:dyDescent="0.2">
      <c r="H21766" s="1"/>
      <c r="I21766" s="1"/>
    </row>
    <row r="21767" spans="8:9" x14ac:dyDescent="0.2">
      <c r="H21767" s="1"/>
      <c r="I21767" s="1"/>
    </row>
    <row r="21768" spans="8:9" x14ac:dyDescent="0.2">
      <c r="H21768" s="1"/>
      <c r="I21768" s="1"/>
    </row>
    <row r="21769" spans="8:9" x14ac:dyDescent="0.2">
      <c r="H21769" s="1"/>
      <c r="I21769" s="1"/>
    </row>
    <row r="21770" spans="8:9" x14ac:dyDescent="0.2">
      <c r="H21770" s="1"/>
      <c r="I21770" s="1"/>
    </row>
    <row r="21771" spans="8:9" x14ac:dyDescent="0.2">
      <c r="H21771" s="1"/>
      <c r="I21771" s="1"/>
    </row>
    <row r="21772" spans="8:9" x14ac:dyDescent="0.2">
      <c r="H21772" s="1"/>
      <c r="I21772" s="1"/>
    </row>
    <row r="21773" spans="8:9" x14ac:dyDescent="0.2">
      <c r="H21773" s="1"/>
      <c r="I21773" s="1"/>
    </row>
    <row r="21774" spans="8:9" x14ac:dyDescent="0.2">
      <c r="H21774" s="1"/>
      <c r="I21774" s="1"/>
    </row>
    <row r="21775" spans="8:9" x14ac:dyDescent="0.2">
      <c r="H21775" s="1"/>
      <c r="I21775" s="1"/>
    </row>
    <row r="21776" spans="8:9" x14ac:dyDescent="0.2">
      <c r="H21776" s="1"/>
      <c r="I21776" s="1"/>
    </row>
    <row r="21777" spans="8:9" x14ac:dyDescent="0.2">
      <c r="H21777" s="1"/>
      <c r="I21777" s="1"/>
    </row>
    <row r="21778" spans="8:9" x14ac:dyDescent="0.2">
      <c r="H21778" s="1"/>
      <c r="I21778" s="1"/>
    </row>
    <row r="21779" spans="8:9" x14ac:dyDescent="0.2">
      <c r="H21779" s="1"/>
      <c r="I21779" s="1"/>
    </row>
    <row r="21780" spans="8:9" x14ac:dyDescent="0.2">
      <c r="H21780" s="1"/>
      <c r="I21780" s="1"/>
    </row>
    <row r="21781" spans="8:9" x14ac:dyDescent="0.2">
      <c r="H21781" s="1"/>
      <c r="I21781" s="1"/>
    </row>
    <row r="21782" spans="8:9" x14ac:dyDescent="0.2">
      <c r="H21782" s="1"/>
      <c r="I21782" s="1"/>
    </row>
    <row r="21783" spans="8:9" x14ac:dyDescent="0.2">
      <c r="H21783" s="1"/>
      <c r="I21783" s="1"/>
    </row>
    <row r="21784" spans="8:9" x14ac:dyDescent="0.2">
      <c r="H21784" s="1"/>
      <c r="I21784" s="1"/>
    </row>
    <row r="21785" spans="8:9" x14ac:dyDescent="0.2">
      <c r="H21785" s="1"/>
      <c r="I21785" s="1"/>
    </row>
    <row r="21786" spans="8:9" x14ac:dyDescent="0.2">
      <c r="H21786" s="1"/>
      <c r="I21786" s="1"/>
    </row>
    <row r="21787" spans="8:9" x14ac:dyDescent="0.2">
      <c r="H21787" s="1"/>
      <c r="I21787" s="1"/>
    </row>
    <row r="21788" spans="8:9" x14ac:dyDescent="0.2">
      <c r="H21788" s="1"/>
      <c r="I21788" s="1"/>
    </row>
    <row r="21789" spans="8:9" x14ac:dyDescent="0.2">
      <c r="H21789" s="1"/>
      <c r="I21789" s="1"/>
    </row>
    <row r="21790" spans="8:9" x14ac:dyDescent="0.2">
      <c r="H21790" s="1"/>
      <c r="I21790" s="1"/>
    </row>
    <row r="21791" spans="8:9" x14ac:dyDescent="0.2">
      <c r="H21791" s="1"/>
      <c r="I21791" s="1"/>
    </row>
    <row r="21792" spans="8:9" x14ac:dyDescent="0.2">
      <c r="H21792" s="1"/>
      <c r="I21792" s="1"/>
    </row>
    <row r="21793" spans="8:9" x14ac:dyDescent="0.2">
      <c r="H21793" s="1"/>
      <c r="I21793" s="1"/>
    </row>
    <row r="21794" spans="8:9" x14ac:dyDescent="0.2">
      <c r="H21794" s="1"/>
      <c r="I21794" s="1"/>
    </row>
    <row r="21795" spans="8:9" x14ac:dyDescent="0.2">
      <c r="H21795" s="1"/>
      <c r="I21795" s="1"/>
    </row>
    <row r="21796" spans="8:9" x14ac:dyDescent="0.2">
      <c r="H21796" s="1"/>
      <c r="I21796" s="1"/>
    </row>
    <row r="21797" spans="8:9" x14ac:dyDescent="0.2">
      <c r="H21797" s="1"/>
      <c r="I21797" s="1"/>
    </row>
    <row r="21798" spans="8:9" x14ac:dyDescent="0.2">
      <c r="H21798" s="1"/>
      <c r="I21798" s="1"/>
    </row>
    <row r="21799" spans="8:9" x14ac:dyDescent="0.2">
      <c r="H21799" s="1"/>
      <c r="I21799" s="1"/>
    </row>
    <row r="21800" spans="8:9" x14ac:dyDescent="0.2">
      <c r="H21800" s="1"/>
      <c r="I21800" s="1"/>
    </row>
    <row r="21801" spans="8:9" x14ac:dyDescent="0.2">
      <c r="H21801" s="1"/>
      <c r="I21801" s="1"/>
    </row>
    <row r="21802" spans="8:9" x14ac:dyDescent="0.2">
      <c r="H21802" s="1"/>
      <c r="I21802" s="1"/>
    </row>
    <row r="21803" spans="8:9" x14ac:dyDescent="0.2">
      <c r="H21803" s="1"/>
      <c r="I21803" s="1"/>
    </row>
    <row r="21804" spans="8:9" x14ac:dyDescent="0.2">
      <c r="H21804" s="1"/>
      <c r="I21804" s="1"/>
    </row>
    <row r="21805" spans="8:9" x14ac:dyDescent="0.2">
      <c r="H21805" s="1"/>
      <c r="I21805" s="1"/>
    </row>
    <row r="21806" spans="8:9" x14ac:dyDescent="0.2">
      <c r="H21806" s="1"/>
      <c r="I21806" s="1"/>
    </row>
    <row r="21807" spans="8:9" x14ac:dyDescent="0.2">
      <c r="H21807" s="1"/>
      <c r="I21807" s="1"/>
    </row>
    <row r="21808" spans="8:9" x14ac:dyDescent="0.2">
      <c r="H21808" s="1"/>
      <c r="I21808" s="1"/>
    </row>
    <row r="21809" spans="8:9" x14ac:dyDescent="0.2">
      <c r="H21809" s="1"/>
      <c r="I21809" s="1"/>
    </row>
    <row r="21810" spans="8:9" x14ac:dyDescent="0.2">
      <c r="H21810" s="1"/>
      <c r="I21810" s="1"/>
    </row>
    <row r="21811" spans="8:9" x14ac:dyDescent="0.2">
      <c r="H21811" s="1"/>
      <c r="I21811" s="1"/>
    </row>
    <row r="21812" spans="8:9" x14ac:dyDescent="0.2">
      <c r="H21812" s="1"/>
      <c r="I21812" s="1"/>
    </row>
    <row r="21813" spans="8:9" x14ac:dyDescent="0.2">
      <c r="H21813" s="1"/>
      <c r="I21813" s="1"/>
    </row>
    <row r="21814" spans="8:9" x14ac:dyDescent="0.2">
      <c r="H21814" s="1"/>
      <c r="I21814" s="1"/>
    </row>
    <row r="21815" spans="8:9" x14ac:dyDescent="0.2">
      <c r="H21815" s="1"/>
      <c r="I21815" s="1"/>
    </row>
    <row r="21816" spans="8:9" x14ac:dyDescent="0.2">
      <c r="H21816" s="1"/>
      <c r="I21816" s="1"/>
    </row>
    <row r="21817" spans="8:9" x14ac:dyDescent="0.2">
      <c r="H21817" s="1"/>
      <c r="I21817" s="1"/>
    </row>
    <row r="21818" spans="8:9" x14ac:dyDescent="0.2">
      <c r="H21818" s="1"/>
      <c r="I21818" s="1"/>
    </row>
    <row r="21819" spans="8:9" x14ac:dyDescent="0.2">
      <c r="H21819" s="1"/>
      <c r="I21819" s="1"/>
    </row>
    <row r="21820" spans="8:9" x14ac:dyDescent="0.2">
      <c r="H21820" s="1"/>
      <c r="I21820" s="1"/>
    </row>
    <row r="21821" spans="8:9" x14ac:dyDescent="0.2">
      <c r="H21821" s="1"/>
      <c r="I21821" s="1"/>
    </row>
    <row r="21822" spans="8:9" x14ac:dyDescent="0.2">
      <c r="H21822" s="1"/>
      <c r="I21822" s="1"/>
    </row>
    <row r="21823" spans="8:9" x14ac:dyDescent="0.2">
      <c r="H21823" s="1"/>
      <c r="I21823" s="1"/>
    </row>
    <row r="21824" spans="8:9" x14ac:dyDescent="0.2">
      <c r="H21824" s="1"/>
      <c r="I21824" s="1"/>
    </row>
    <row r="21825" spans="8:9" x14ac:dyDescent="0.2">
      <c r="H21825" s="1"/>
      <c r="I21825" s="1"/>
    </row>
    <row r="21826" spans="8:9" x14ac:dyDescent="0.2">
      <c r="H21826" s="1"/>
      <c r="I21826" s="1"/>
    </row>
    <row r="21827" spans="8:9" x14ac:dyDescent="0.2">
      <c r="H21827" s="1"/>
      <c r="I21827" s="1"/>
    </row>
    <row r="21828" spans="8:9" x14ac:dyDescent="0.2">
      <c r="H21828" s="1"/>
      <c r="I21828" s="1"/>
    </row>
    <row r="21829" spans="8:9" x14ac:dyDescent="0.2">
      <c r="H21829" s="1"/>
      <c r="I21829" s="1"/>
    </row>
    <row r="21830" spans="8:9" x14ac:dyDescent="0.2">
      <c r="H21830" s="1"/>
      <c r="I21830" s="1"/>
    </row>
    <row r="21831" spans="8:9" x14ac:dyDescent="0.2">
      <c r="H21831" s="1"/>
      <c r="I21831" s="1"/>
    </row>
    <row r="21832" spans="8:9" x14ac:dyDescent="0.2">
      <c r="H21832" s="1"/>
      <c r="I21832" s="1"/>
    </row>
    <row r="21833" spans="8:9" x14ac:dyDescent="0.2">
      <c r="H21833" s="1"/>
      <c r="I21833" s="1"/>
    </row>
    <row r="21834" spans="8:9" x14ac:dyDescent="0.2">
      <c r="H21834" s="1"/>
      <c r="I21834" s="1"/>
    </row>
    <row r="21835" spans="8:9" x14ac:dyDescent="0.2">
      <c r="H21835" s="1"/>
      <c r="I21835" s="1"/>
    </row>
    <row r="21836" spans="8:9" x14ac:dyDescent="0.2">
      <c r="H21836" s="1"/>
      <c r="I21836" s="1"/>
    </row>
    <row r="21837" spans="8:9" x14ac:dyDescent="0.2">
      <c r="H21837" s="1"/>
      <c r="I21837" s="1"/>
    </row>
    <row r="21838" spans="8:9" x14ac:dyDescent="0.2">
      <c r="H21838" s="1"/>
      <c r="I21838" s="1"/>
    </row>
    <row r="21839" spans="8:9" x14ac:dyDescent="0.2">
      <c r="H21839" s="1"/>
      <c r="I21839" s="1"/>
    </row>
    <row r="21840" spans="8:9" x14ac:dyDescent="0.2">
      <c r="H21840" s="1"/>
      <c r="I21840" s="1"/>
    </row>
    <row r="21841" spans="8:9" x14ac:dyDescent="0.2">
      <c r="H21841" s="1"/>
      <c r="I21841" s="1"/>
    </row>
    <row r="21842" spans="8:9" x14ac:dyDescent="0.2">
      <c r="H21842" s="1"/>
      <c r="I21842" s="1"/>
    </row>
    <row r="21843" spans="8:9" x14ac:dyDescent="0.2">
      <c r="H21843" s="1"/>
      <c r="I21843" s="1"/>
    </row>
    <row r="21844" spans="8:9" x14ac:dyDescent="0.2">
      <c r="H21844" s="1"/>
      <c r="I21844" s="1"/>
    </row>
    <row r="21845" spans="8:9" x14ac:dyDescent="0.2">
      <c r="H21845" s="1"/>
      <c r="I21845" s="1"/>
    </row>
    <row r="21846" spans="8:9" x14ac:dyDescent="0.2">
      <c r="H21846" s="1"/>
      <c r="I21846" s="1"/>
    </row>
    <row r="21847" spans="8:9" x14ac:dyDescent="0.2">
      <c r="H21847" s="1"/>
      <c r="I21847" s="1"/>
    </row>
    <row r="21848" spans="8:9" x14ac:dyDescent="0.2">
      <c r="H21848" s="1"/>
      <c r="I21848" s="1"/>
    </row>
    <row r="21849" spans="8:9" x14ac:dyDescent="0.2">
      <c r="H21849" s="1"/>
      <c r="I21849" s="1"/>
    </row>
    <row r="21850" spans="8:9" x14ac:dyDescent="0.2">
      <c r="H21850" s="1"/>
      <c r="I21850" s="1"/>
    </row>
    <row r="21851" spans="8:9" x14ac:dyDescent="0.2">
      <c r="H21851" s="1"/>
      <c r="I21851" s="1"/>
    </row>
    <row r="21852" spans="8:9" x14ac:dyDescent="0.2">
      <c r="H21852" s="1"/>
      <c r="I21852" s="1"/>
    </row>
    <row r="21853" spans="8:9" x14ac:dyDescent="0.2">
      <c r="H21853" s="1"/>
      <c r="I21853" s="1"/>
    </row>
    <row r="21854" spans="8:9" x14ac:dyDescent="0.2">
      <c r="H21854" s="1"/>
      <c r="I21854" s="1"/>
    </row>
    <row r="21855" spans="8:9" x14ac:dyDescent="0.2">
      <c r="H21855" s="1"/>
      <c r="I21855" s="1"/>
    </row>
    <row r="21856" spans="8:9" x14ac:dyDescent="0.2">
      <c r="H21856" s="1"/>
      <c r="I21856" s="1"/>
    </row>
    <row r="21857" spans="8:9" x14ac:dyDescent="0.2">
      <c r="H21857" s="1"/>
      <c r="I21857" s="1"/>
    </row>
    <row r="21858" spans="8:9" x14ac:dyDescent="0.2">
      <c r="H21858" s="1"/>
      <c r="I21858" s="1"/>
    </row>
    <row r="21859" spans="8:9" x14ac:dyDescent="0.2">
      <c r="H21859" s="1"/>
      <c r="I21859" s="1"/>
    </row>
    <row r="21860" spans="8:9" x14ac:dyDescent="0.2">
      <c r="H21860" s="1"/>
      <c r="I21860" s="1"/>
    </row>
    <row r="21861" spans="8:9" x14ac:dyDescent="0.2">
      <c r="H21861" s="1"/>
      <c r="I21861" s="1"/>
    </row>
    <row r="21862" spans="8:9" x14ac:dyDescent="0.2">
      <c r="H21862" s="1"/>
      <c r="I21862" s="1"/>
    </row>
    <row r="21863" spans="8:9" x14ac:dyDescent="0.2">
      <c r="H21863" s="1"/>
      <c r="I21863" s="1"/>
    </row>
    <row r="21864" spans="8:9" x14ac:dyDescent="0.2">
      <c r="H21864" s="1"/>
      <c r="I21864" s="1"/>
    </row>
    <row r="21865" spans="8:9" x14ac:dyDescent="0.2">
      <c r="H21865" s="1"/>
      <c r="I21865" s="1"/>
    </row>
    <row r="21866" spans="8:9" x14ac:dyDescent="0.2">
      <c r="H21866" s="1"/>
      <c r="I21866" s="1"/>
    </row>
    <row r="21867" spans="8:9" x14ac:dyDescent="0.2">
      <c r="H21867" s="1"/>
      <c r="I21867" s="1"/>
    </row>
    <row r="21868" spans="8:9" x14ac:dyDescent="0.2">
      <c r="H21868" s="1"/>
      <c r="I21868" s="1"/>
    </row>
    <row r="21869" spans="8:9" x14ac:dyDescent="0.2">
      <c r="H21869" s="1"/>
      <c r="I21869" s="1"/>
    </row>
    <row r="21870" spans="8:9" x14ac:dyDescent="0.2">
      <c r="H21870" s="1"/>
      <c r="I21870" s="1"/>
    </row>
    <row r="21871" spans="8:9" x14ac:dyDescent="0.2">
      <c r="H21871" s="1"/>
      <c r="I21871" s="1"/>
    </row>
    <row r="21872" spans="8:9" x14ac:dyDescent="0.2">
      <c r="H21872" s="1"/>
      <c r="I21872" s="1"/>
    </row>
    <row r="21873" spans="8:9" x14ac:dyDescent="0.2">
      <c r="H21873" s="1"/>
      <c r="I21873" s="1"/>
    </row>
    <row r="21874" spans="8:9" x14ac:dyDescent="0.2">
      <c r="H21874" s="1"/>
      <c r="I21874" s="1"/>
    </row>
    <row r="21875" spans="8:9" x14ac:dyDescent="0.2">
      <c r="H21875" s="1"/>
      <c r="I21875" s="1"/>
    </row>
    <row r="21876" spans="8:9" x14ac:dyDescent="0.2">
      <c r="H21876" s="1"/>
      <c r="I21876" s="1"/>
    </row>
    <row r="21877" spans="8:9" x14ac:dyDescent="0.2">
      <c r="H21877" s="1"/>
      <c r="I21877" s="1"/>
    </row>
    <row r="21878" spans="8:9" x14ac:dyDescent="0.2">
      <c r="H21878" s="1"/>
      <c r="I21878" s="1"/>
    </row>
    <row r="21879" spans="8:9" x14ac:dyDescent="0.2">
      <c r="H21879" s="1"/>
      <c r="I21879" s="1"/>
    </row>
    <row r="21880" spans="8:9" x14ac:dyDescent="0.2">
      <c r="H21880" s="1"/>
      <c r="I21880" s="1"/>
    </row>
    <row r="21881" spans="8:9" x14ac:dyDescent="0.2">
      <c r="H21881" s="1"/>
      <c r="I21881" s="1"/>
    </row>
    <row r="21882" spans="8:9" x14ac:dyDescent="0.2">
      <c r="H21882" s="1"/>
      <c r="I21882" s="1"/>
    </row>
    <row r="21883" spans="8:9" x14ac:dyDescent="0.2">
      <c r="H21883" s="1"/>
      <c r="I21883" s="1"/>
    </row>
    <row r="21884" spans="8:9" x14ac:dyDescent="0.2">
      <c r="H21884" s="1"/>
      <c r="I21884" s="1"/>
    </row>
    <row r="21885" spans="8:9" x14ac:dyDescent="0.2">
      <c r="H21885" s="1"/>
      <c r="I21885" s="1"/>
    </row>
    <row r="21886" spans="8:9" x14ac:dyDescent="0.2">
      <c r="H21886" s="1"/>
      <c r="I21886" s="1"/>
    </row>
    <row r="21887" spans="8:9" x14ac:dyDescent="0.2">
      <c r="H21887" s="1"/>
      <c r="I21887" s="1"/>
    </row>
    <row r="21888" spans="8:9" x14ac:dyDescent="0.2">
      <c r="H21888" s="1"/>
      <c r="I21888" s="1"/>
    </row>
    <row r="21889" spans="8:9" x14ac:dyDescent="0.2">
      <c r="H21889" s="1"/>
      <c r="I21889" s="1"/>
    </row>
    <row r="21890" spans="8:9" x14ac:dyDescent="0.2">
      <c r="H21890" s="1"/>
      <c r="I21890" s="1"/>
    </row>
    <row r="21891" spans="8:9" x14ac:dyDescent="0.2">
      <c r="H21891" s="1"/>
      <c r="I21891" s="1"/>
    </row>
    <row r="21892" spans="8:9" x14ac:dyDescent="0.2">
      <c r="H21892" s="1"/>
      <c r="I21892" s="1"/>
    </row>
    <row r="21893" spans="8:9" x14ac:dyDescent="0.2">
      <c r="H21893" s="1"/>
      <c r="I21893" s="1"/>
    </row>
    <row r="21894" spans="8:9" x14ac:dyDescent="0.2">
      <c r="H21894" s="1"/>
      <c r="I21894" s="1"/>
    </row>
    <row r="21895" spans="8:9" x14ac:dyDescent="0.2">
      <c r="H21895" s="1"/>
      <c r="I21895" s="1"/>
    </row>
    <row r="21896" spans="8:9" x14ac:dyDescent="0.2">
      <c r="H21896" s="1"/>
      <c r="I21896" s="1"/>
    </row>
    <row r="21897" spans="8:9" x14ac:dyDescent="0.2">
      <c r="H21897" s="1"/>
      <c r="I21897" s="1"/>
    </row>
    <row r="21898" spans="8:9" x14ac:dyDescent="0.2">
      <c r="H21898" s="1"/>
      <c r="I21898" s="1"/>
    </row>
    <row r="21899" spans="8:9" x14ac:dyDescent="0.2">
      <c r="H21899" s="1"/>
      <c r="I21899" s="1"/>
    </row>
    <row r="21900" spans="8:9" x14ac:dyDescent="0.2">
      <c r="H21900" s="1"/>
      <c r="I21900" s="1"/>
    </row>
    <row r="21901" spans="8:9" x14ac:dyDescent="0.2">
      <c r="H21901" s="1"/>
      <c r="I21901" s="1"/>
    </row>
    <row r="21902" spans="8:9" x14ac:dyDescent="0.2">
      <c r="H21902" s="1"/>
      <c r="I21902" s="1"/>
    </row>
    <row r="21903" spans="8:9" x14ac:dyDescent="0.2">
      <c r="H21903" s="1"/>
      <c r="I21903" s="1"/>
    </row>
    <row r="21904" spans="8:9" x14ac:dyDescent="0.2">
      <c r="H21904" s="1"/>
      <c r="I21904" s="1"/>
    </row>
    <row r="21905" spans="8:9" x14ac:dyDescent="0.2">
      <c r="H21905" s="1"/>
      <c r="I21905" s="1"/>
    </row>
    <row r="21906" spans="8:9" x14ac:dyDescent="0.2">
      <c r="H21906" s="1"/>
      <c r="I21906" s="1"/>
    </row>
    <row r="21907" spans="8:9" x14ac:dyDescent="0.2">
      <c r="H21907" s="1"/>
      <c r="I21907" s="1"/>
    </row>
    <row r="21908" spans="8:9" x14ac:dyDescent="0.2">
      <c r="H21908" s="1"/>
      <c r="I21908" s="1"/>
    </row>
    <row r="21909" spans="8:9" x14ac:dyDescent="0.2">
      <c r="H21909" s="1"/>
      <c r="I21909" s="1"/>
    </row>
    <row r="21910" spans="8:9" x14ac:dyDescent="0.2">
      <c r="H21910" s="1"/>
      <c r="I21910" s="1"/>
    </row>
    <row r="21911" spans="8:9" x14ac:dyDescent="0.2">
      <c r="H21911" s="1"/>
      <c r="I21911" s="1"/>
    </row>
    <row r="21912" spans="8:9" x14ac:dyDescent="0.2">
      <c r="H21912" s="1"/>
      <c r="I21912" s="1"/>
    </row>
    <row r="21913" spans="8:9" x14ac:dyDescent="0.2">
      <c r="H21913" s="1"/>
      <c r="I21913" s="1"/>
    </row>
    <row r="21914" spans="8:9" x14ac:dyDescent="0.2">
      <c r="H21914" s="1"/>
      <c r="I21914" s="1"/>
    </row>
    <row r="21915" spans="8:9" x14ac:dyDescent="0.2">
      <c r="H21915" s="1"/>
      <c r="I21915" s="1"/>
    </row>
    <row r="21916" spans="8:9" x14ac:dyDescent="0.2">
      <c r="H21916" s="1"/>
      <c r="I21916" s="1"/>
    </row>
    <row r="21917" spans="8:9" x14ac:dyDescent="0.2">
      <c r="H21917" s="1"/>
      <c r="I21917" s="1"/>
    </row>
    <row r="21918" spans="8:9" x14ac:dyDescent="0.2">
      <c r="H21918" s="1"/>
      <c r="I21918" s="1"/>
    </row>
    <row r="21919" spans="8:9" x14ac:dyDescent="0.2">
      <c r="H21919" s="1"/>
      <c r="I21919" s="1"/>
    </row>
    <row r="21920" spans="8:9" x14ac:dyDescent="0.2">
      <c r="H21920" s="1"/>
      <c r="I21920" s="1"/>
    </row>
    <row r="21921" spans="8:9" x14ac:dyDescent="0.2">
      <c r="H21921" s="1"/>
      <c r="I21921" s="1"/>
    </row>
    <row r="21922" spans="8:9" x14ac:dyDescent="0.2">
      <c r="H21922" s="1"/>
      <c r="I21922" s="1"/>
    </row>
    <row r="21923" spans="8:9" x14ac:dyDescent="0.2">
      <c r="H21923" s="1"/>
      <c r="I21923" s="1"/>
    </row>
    <row r="21924" spans="8:9" x14ac:dyDescent="0.2">
      <c r="H21924" s="1"/>
      <c r="I21924" s="1"/>
    </row>
    <row r="21925" spans="8:9" x14ac:dyDescent="0.2">
      <c r="H21925" s="1"/>
      <c r="I21925" s="1"/>
    </row>
    <row r="21926" spans="8:9" x14ac:dyDescent="0.2">
      <c r="H21926" s="1"/>
      <c r="I21926" s="1"/>
    </row>
    <row r="21927" spans="8:9" x14ac:dyDescent="0.2">
      <c r="H21927" s="1"/>
      <c r="I21927" s="1"/>
    </row>
    <row r="21928" spans="8:9" x14ac:dyDescent="0.2">
      <c r="H21928" s="1"/>
      <c r="I21928" s="1"/>
    </row>
    <row r="21929" spans="8:9" x14ac:dyDescent="0.2">
      <c r="H21929" s="1"/>
      <c r="I21929" s="1"/>
    </row>
    <row r="21930" spans="8:9" x14ac:dyDescent="0.2">
      <c r="H21930" s="1"/>
      <c r="I21930" s="1"/>
    </row>
    <row r="21931" spans="8:9" x14ac:dyDescent="0.2">
      <c r="H21931" s="1"/>
      <c r="I21931" s="1"/>
    </row>
    <row r="21932" spans="8:9" x14ac:dyDescent="0.2">
      <c r="H21932" s="1"/>
      <c r="I21932" s="1"/>
    </row>
    <row r="21933" spans="8:9" x14ac:dyDescent="0.2">
      <c r="H21933" s="1"/>
      <c r="I21933" s="1"/>
    </row>
    <row r="21934" spans="8:9" x14ac:dyDescent="0.2">
      <c r="H21934" s="1"/>
      <c r="I21934" s="1"/>
    </row>
    <row r="21935" spans="8:9" x14ac:dyDescent="0.2">
      <c r="H21935" s="1"/>
      <c r="I21935" s="1"/>
    </row>
    <row r="21936" spans="8:9" x14ac:dyDescent="0.2">
      <c r="H21936" s="1"/>
      <c r="I21936" s="1"/>
    </row>
    <row r="21937" spans="8:9" x14ac:dyDescent="0.2">
      <c r="H21937" s="1"/>
      <c r="I21937" s="1"/>
    </row>
    <row r="21938" spans="8:9" x14ac:dyDescent="0.2">
      <c r="H21938" s="1"/>
      <c r="I21938" s="1"/>
    </row>
    <row r="21939" spans="8:9" x14ac:dyDescent="0.2">
      <c r="H21939" s="1"/>
      <c r="I21939" s="1"/>
    </row>
    <row r="21940" spans="8:9" x14ac:dyDescent="0.2">
      <c r="H21940" s="1"/>
      <c r="I21940" s="1"/>
    </row>
    <row r="21941" spans="8:9" x14ac:dyDescent="0.2">
      <c r="H21941" s="1"/>
      <c r="I21941" s="1"/>
    </row>
    <row r="21942" spans="8:9" x14ac:dyDescent="0.2">
      <c r="H21942" s="1"/>
      <c r="I21942" s="1"/>
    </row>
    <row r="21943" spans="8:9" x14ac:dyDescent="0.2">
      <c r="H21943" s="1"/>
      <c r="I21943" s="1"/>
    </row>
    <row r="21944" spans="8:9" x14ac:dyDescent="0.2">
      <c r="H21944" s="1"/>
      <c r="I21944" s="1"/>
    </row>
    <row r="21945" spans="8:9" x14ac:dyDescent="0.2">
      <c r="H21945" s="1"/>
      <c r="I21945" s="1"/>
    </row>
    <row r="21946" spans="8:9" x14ac:dyDescent="0.2">
      <c r="H21946" s="1"/>
      <c r="I21946" s="1"/>
    </row>
    <row r="21947" spans="8:9" x14ac:dyDescent="0.2">
      <c r="H21947" s="1"/>
      <c r="I21947" s="1"/>
    </row>
    <row r="21948" spans="8:9" x14ac:dyDescent="0.2">
      <c r="H21948" s="1"/>
      <c r="I21948" s="1"/>
    </row>
    <row r="21949" spans="8:9" x14ac:dyDescent="0.2">
      <c r="H21949" s="1"/>
      <c r="I21949" s="1"/>
    </row>
    <row r="21950" spans="8:9" x14ac:dyDescent="0.2">
      <c r="H21950" s="1"/>
      <c r="I21950" s="1"/>
    </row>
    <row r="21951" spans="8:9" x14ac:dyDescent="0.2">
      <c r="H21951" s="1"/>
      <c r="I21951" s="1"/>
    </row>
    <row r="21952" spans="8:9" x14ac:dyDescent="0.2">
      <c r="H21952" s="1"/>
      <c r="I21952" s="1"/>
    </row>
    <row r="21953" spans="8:9" x14ac:dyDescent="0.2">
      <c r="H21953" s="1"/>
      <c r="I21953" s="1"/>
    </row>
    <row r="21954" spans="8:9" x14ac:dyDescent="0.2">
      <c r="H21954" s="1"/>
      <c r="I21954" s="1"/>
    </row>
    <row r="21955" spans="8:9" x14ac:dyDescent="0.2">
      <c r="H21955" s="1"/>
      <c r="I21955" s="1"/>
    </row>
    <row r="21956" spans="8:9" x14ac:dyDescent="0.2">
      <c r="H21956" s="1"/>
      <c r="I21956" s="1"/>
    </row>
    <row r="21957" spans="8:9" x14ac:dyDescent="0.2">
      <c r="H21957" s="1"/>
      <c r="I21957" s="1"/>
    </row>
    <row r="21958" spans="8:9" x14ac:dyDescent="0.2">
      <c r="H21958" s="1"/>
      <c r="I21958" s="1"/>
    </row>
    <row r="21959" spans="8:9" x14ac:dyDescent="0.2">
      <c r="H21959" s="1"/>
      <c r="I21959" s="1"/>
    </row>
    <row r="21960" spans="8:9" x14ac:dyDescent="0.2">
      <c r="H21960" s="1"/>
      <c r="I21960" s="1"/>
    </row>
    <row r="21961" spans="8:9" x14ac:dyDescent="0.2">
      <c r="H21961" s="1"/>
      <c r="I21961" s="1"/>
    </row>
    <row r="21962" spans="8:9" x14ac:dyDescent="0.2">
      <c r="H21962" s="1"/>
      <c r="I21962" s="1"/>
    </row>
    <row r="21963" spans="8:9" x14ac:dyDescent="0.2">
      <c r="H21963" s="1"/>
      <c r="I21963" s="1"/>
    </row>
    <row r="21964" spans="8:9" x14ac:dyDescent="0.2">
      <c r="H21964" s="1"/>
      <c r="I21964" s="1"/>
    </row>
    <row r="21965" spans="8:9" x14ac:dyDescent="0.2">
      <c r="H21965" s="1"/>
      <c r="I21965" s="1"/>
    </row>
    <row r="21966" spans="8:9" x14ac:dyDescent="0.2">
      <c r="H21966" s="1"/>
      <c r="I21966" s="1"/>
    </row>
    <row r="21967" spans="8:9" x14ac:dyDescent="0.2">
      <c r="H21967" s="1"/>
      <c r="I21967" s="1"/>
    </row>
    <row r="21968" spans="8:9" x14ac:dyDescent="0.2">
      <c r="H21968" s="1"/>
      <c r="I21968" s="1"/>
    </row>
    <row r="21969" spans="8:9" x14ac:dyDescent="0.2">
      <c r="H21969" s="1"/>
      <c r="I21969" s="1"/>
    </row>
    <row r="21970" spans="8:9" x14ac:dyDescent="0.2">
      <c r="H21970" s="1"/>
      <c r="I21970" s="1"/>
    </row>
    <row r="21971" spans="8:9" x14ac:dyDescent="0.2">
      <c r="H21971" s="1"/>
      <c r="I21971" s="1"/>
    </row>
    <row r="21972" spans="8:9" x14ac:dyDescent="0.2">
      <c r="H21972" s="1"/>
      <c r="I21972" s="1"/>
    </row>
    <row r="21973" spans="8:9" x14ac:dyDescent="0.2">
      <c r="H21973" s="1"/>
      <c r="I21973" s="1"/>
    </row>
    <row r="21974" spans="8:9" x14ac:dyDescent="0.2">
      <c r="H21974" s="1"/>
      <c r="I21974" s="1"/>
    </row>
    <row r="21975" spans="8:9" x14ac:dyDescent="0.2">
      <c r="H21975" s="1"/>
      <c r="I21975" s="1"/>
    </row>
    <row r="21976" spans="8:9" x14ac:dyDescent="0.2">
      <c r="H21976" s="1"/>
      <c r="I21976" s="1"/>
    </row>
    <row r="21977" spans="8:9" x14ac:dyDescent="0.2">
      <c r="H21977" s="1"/>
      <c r="I21977" s="1"/>
    </row>
    <row r="21978" spans="8:9" x14ac:dyDescent="0.2">
      <c r="H21978" s="1"/>
      <c r="I21978" s="1"/>
    </row>
    <row r="21979" spans="8:9" x14ac:dyDescent="0.2">
      <c r="H21979" s="1"/>
      <c r="I21979" s="1"/>
    </row>
    <row r="21980" spans="8:9" x14ac:dyDescent="0.2">
      <c r="H21980" s="1"/>
      <c r="I21980" s="1"/>
    </row>
    <row r="21981" spans="8:9" x14ac:dyDescent="0.2">
      <c r="H21981" s="1"/>
      <c r="I21981" s="1"/>
    </row>
    <row r="21982" spans="8:9" x14ac:dyDescent="0.2">
      <c r="H21982" s="1"/>
      <c r="I21982" s="1"/>
    </row>
    <row r="21983" spans="8:9" x14ac:dyDescent="0.2">
      <c r="H21983" s="1"/>
      <c r="I21983" s="1"/>
    </row>
    <row r="21984" spans="8:9" x14ac:dyDescent="0.2">
      <c r="H21984" s="1"/>
      <c r="I21984" s="1"/>
    </row>
    <row r="21985" spans="8:9" x14ac:dyDescent="0.2">
      <c r="H21985" s="1"/>
      <c r="I21985" s="1"/>
    </row>
    <row r="21986" spans="8:9" x14ac:dyDescent="0.2">
      <c r="H21986" s="1"/>
      <c r="I21986" s="1"/>
    </row>
    <row r="21987" spans="8:9" x14ac:dyDescent="0.2">
      <c r="H21987" s="1"/>
      <c r="I21987" s="1"/>
    </row>
    <row r="21988" spans="8:9" x14ac:dyDescent="0.2">
      <c r="H21988" s="1"/>
      <c r="I21988" s="1"/>
    </row>
    <row r="21989" spans="8:9" x14ac:dyDescent="0.2">
      <c r="H21989" s="1"/>
      <c r="I21989" s="1"/>
    </row>
    <row r="21990" spans="8:9" x14ac:dyDescent="0.2">
      <c r="H21990" s="1"/>
      <c r="I21990" s="1"/>
    </row>
    <row r="21991" spans="8:9" x14ac:dyDescent="0.2">
      <c r="H21991" s="1"/>
      <c r="I21991" s="1"/>
    </row>
    <row r="21992" spans="8:9" x14ac:dyDescent="0.2">
      <c r="H21992" s="1"/>
      <c r="I21992" s="1"/>
    </row>
    <row r="21993" spans="8:9" x14ac:dyDescent="0.2">
      <c r="H21993" s="1"/>
      <c r="I21993" s="1"/>
    </row>
    <row r="21994" spans="8:9" x14ac:dyDescent="0.2">
      <c r="H21994" s="1"/>
      <c r="I21994" s="1"/>
    </row>
    <row r="21995" spans="8:9" x14ac:dyDescent="0.2">
      <c r="H21995" s="1"/>
      <c r="I21995" s="1"/>
    </row>
    <row r="21996" spans="8:9" x14ac:dyDescent="0.2">
      <c r="H21996" s="1"/>
      <c r="I21996" s="1"/>
    </row>
    <row r="21997" spans="8:9" x14ac:dyDescent="0.2">
      <c r="H21997" s="1"/>
      <c r="I21997" s="1"/>
    </row>
    <row r="21998" spans="8:9" x14ac:dyDescent="0.2">
      <c r="H21998" s="1"/>
      <c r="I21998" s="1"/>
    </row>
    <row r="21999" spans="8:9" x14ac:dyDescent="0.2">
      <c r="H21999" s="1"/>
      <c r="I21999" s="1"/>
    </row>
    <row r="22000" spans="8:9" x14ac:dyDescent="0.2">
      <c r="H22000" s="1"/>
      <c r="I22000" s="1"/>
    </row>
    <row r="22001" spans="8:9" x14ac:dyDescent="0.2">
      <c r="H22001" s="1"/>
      <c r="I22001" s="1"/>
    </row>
    <row r="22002" spans="8:9" x14ac:dyDescent="0.2">
      <c r="H22002" s="1"/>
      <c r="I22002" s="1"/>
    </row>
    <row r="22003" spans="8:9" x14ac:dyDescent="0.2">
      <c r="H22003" s="1"/>
      <c r="I22003" s="1"/>
    </row>
    <row r="22004" spans="8:9" x14ac:dyDescent="0.2">
      <c r="H22004" s="1"/>
      <c r="I22004" s="1"/>
    </row>
    <row r="22005" spans="8:9" x14ac:dyDescent="0.2">
      <c r="H22005" s="1"/>
      <c r="I22005" s="1"/>
    </row>
    <row r="22006" spans="8:9" x14ac:dyDescent="0.2">
      <c r="H22006" s="1"/>
      <c r="I22006" s="1"/>
    </row>
    <row r="22007" spans="8:9" x14ac:dyDescent="0.2">
      <c r="H22007" s="1"/>
      <c r="I22007" s="1"/>
    </row>
    <row r="22008" spans="8:9" x14ac:dyDescent="0.2">
      <c r="H22008" s="1"/>
      <c r="I22008" s="1"/>
    </row>
    <row r="22009" spans="8:9" x14ac:dyDescent="0.2">
      <c r="H22009" s="1"/>
      <c r="I22009" s="1"/>
    </row>
    <row r="22010" spans="8:9" x14ac:dyDescent="0.2">
      <c r="H22010" s="1"/>
      <c r="I22010" s="1"/>
    </row>
    <row r="22011" spans="8:9" x14ac:dyDescent="0.2">
      <c r="H22011" s="1"/>
      <c r="I22011" s="1"/>
    </row>
    <row r="22012" spans="8:9" x14ac:dyDescent="0.2">
      <c r="H22012" s="1"/>
      <c r="I22012" s="1"/>
    </row>
    <row r="22013" spans="8:9" x14ac:dyDescent="0.2">
      <c r="H22013" s="1"/>
      <c r="I22013" s="1"/>
    </row>
    <row r="22014" spans="8:9" x14ac:dyDescent="0.2">
      <c r="H22014" s="1"/>
      <c r="I22014" s="1"/>
    </row>
    <row r="22015" spans="8:9" x14ac:dyDescent="0.2">
      <c r="H22015" s="1"/>
      <c r="I22015" s="1"/>
    </row>
    <row r="22016" spans="8:9" x14ac:dyDescent="0.2">
      <c r="H22016" s="1"/>
      <c r="I22016" s="1"/>
    </row>
    <row r="22017" spans="8:9" x14ac:dyDescent="0.2">
      <c r="H22017" s="1"/>
      <c r="I22017" s="1"/>
    </row>
    <row r="22018" spans="8:9" x14ac:dyDescent="0.2">
      <c r="H22018" s="1"/>
      <c r="I22018" s="1"/>
    </row>
    <row r="22019" spans="8:9" x14ac:dyDescent="0.2">
      <c r="H22019" s="1"/>
      <c r="I22019" s="1"/>
    </row>
    <row r="22020" spans="8:9" x14ac:dyDescent="0.2">
      <c r="H22020" s="1"/>
      <c r="I22020" s="1"/>
    </row>
    <row r="22021" spans="8:9" x14ac:dyDescent="0.2">
      <c r="H22021" s="1"/>
      <c r="I22021" s="1"/>
    </row>
    <row r="22022" spans="8:9" x14ac:dyDescent="0.2">
      <c r="H22022" s="1"/>
      <c r="I22022" s="1"/>
    </row>
    <row r="22023" spans="8:9" x14ac:dyDescent="0.2">
      <c r="H22023" s="1"/>
      <c r="I22023" s="1"/>
    </row>
    <row r="22024" spans="8:9" x14ac:dyDescent="0.2">
      <c r="H22024" s="1"/>
      <c r="I22024" s="1"/>
    </row>
    <row r="22025" spans="8:9" x14ac:dyDescent="0.2">
      <c r="H22025" s="1"/>
      <c r="I22025" s="1"/>
    </row>
    <row r="22026" spans="8:9" x14ac:dyDescent="0.2">
      <c r="H22026" s="1"/>
      <c r="I22026" s="1"/>
    </row>
    <row r="22027" spans="8:9" x14ac:dyDescent="0.2">
      <c r="H22027" s="1"/>
      <c r="I22027" s="1"/>
    </row>
    <row r="22028" spans="8:9" x14ac:dyDescent="0.2">
      <c r="H22028" s="1"/>
      <c r="I22028" s="1"/>
    </row>
    <row r="22029" spans="8:9" x14ac:dyDescent="0.2">
      <c r="H22029" s="1"/>
      <c r="I22029" s="1"/>
    </row>
    <row r="22030" spans="8:9" x14ac:dyDescent="0.2">
      <c r="H22030" s="1"/>
      <c r="I22030" s="1"/>
    </row>
    <row r="22031" spans="8:9" x14ac:dyDescent="0.2">
      <c r="H22031" s="1"/>
      <c r="I22031" s="1"/>
    </row>
    <row r="22032" spans="8:9" x14ac:dyDescent="0.2">
      <c r="H22032" s="1"/>
      <c r="I22032" s="1"/>
    </row>
    <row r="22033" spans="8:9" x14ac:dyDescent="0.2">
      <c r="H22033" s="1"/>
      <c r="I22033" s="1"/>
    </row>
    <row r="22034" spans="8:9" x14ac:dyDescent="0.2">
      <c r="H22034" s="1"/>
      <c r="I22034" s="1"/>
    </row>
    <row r="22035" spans="8:9" x14ac:dyDescent="0.2">
      <c r="H22035" s="1"/>
      <c r="I22035" s="1"/>
    </row>
    <row r="22036" spans="8:9" x14ac:dyDescent="0.2">
      <c r="H22036" s="1"/>
      <c r="I22036" s="1"/>
    </row>
    <row r="22037" spans="8:9" x14ac:dyDescent="0.2">
      <c r="H22037" s="1"/>
      <c r="I22037" s="1"/>
    </row>
    <row r="22038" spans="8:9" x14ac:dyDescent="0.2">
      <c r="H22038" s="1"/>
      <c r="I22038" s="1"/>
    </row>
    <row r="22039" spans="8:9" x14ac:dyDescent="0.2">
      <c r="H22039" s="1"/>
      <c r="I22039" s="1"/>
    </row>
    <row r="22040" spans="8:9" x14ac:dyDescent="0.2">
      <c r="H22040" s="1"/>
      <c r="I22040" s="1"/>
    </row>
    <row r="22041" spans="8:9" x14ac:dyDescent="0.2">
      <c r="H22041" s="1"/>
      <c r="I22041" s="1"/>
    </row>
    <row r="22042" spans="8:9" x14ac:dyDescent="0.2">
      <c r="H22042" s="1"/>
      <c r="I22042" s="1"/>
    </row>
    <row r="22043" spans="8:9" x14ac:dyDescent="0.2">
      <c r="H22043" s="1"/>
      <c r="I22043" s="1"/>
    </row>
    <row r="22044" spans="8:9" x14ac:dyDescent="0.2">
      <c r="H22044" s="1"/>
      <c r="I22044" s="1"/>
    </row>
    <row r="22045" spans="8:9" x14ac:dyDescent="0.2">
      <c r="H22045" s="1"/>
      <c r="I22045" s="1"/>
    </row>
    <row r="22046" spans="8:9" x14ac:dyDescent="0.2">
      <c r="H22046" s="1"/>
      <c r="I22046" s="1"/>
    </row>
    <row r="22047" spans="8:9" x14ac:dyDescent="0.2">
      <c r="H22047" s="1"/>
      <c r="I22047" s="1"/>
    </row>
    <row r="22048" spans="8:9" x14ac:dyDescent="0.2">
      <c r="H22048" s="1"/>
      <c r="I22048" s="1"/>
    </row>
    <row r="22049" spans="8:9" x14ac:dyDescent="0.2">
      <c r="H22049" s="1"/>
      <c r="I22049" s="1"/>
    </row>
    <row r="22050" spans="8:9" x14ac:dyDescent="0.2">
      <c r="H22050" s="1"/>
      <c r="I22050" s="1"/>
    </row>
    <row r="22051" spans="8:9" x14ac:dyDescent="0.2">
      <c r="H22051" s="1"/>
      <c r="I22051" s="1"/>
    </row>
    <row r="22052" spans="8:9" x14ac:dyDescent="0.2">
      <c r="H22052" s="1"/>
      <c r="I22052" s="1"/>
    </row>
    <row r="22053" spans="8:9" x14ac:dyDescent="0.2">
      <c r="H22053" s="1"/>
      <c r="I22053" s="1"/>
    </row>
    <row r="22054" spans="8:9" x14ac:dyDescent="0.2">
      <c r="H22054" s="1"/>
      <c r="I22054" s="1"/>
    </row>
    <row r="22055" spans="8:9" x14ac:dyDescent="0.2">
      <c r="H22055" s="1"/>
      <c r="I22055" s="1"/>
    </row>
    <row r="22056" spans="8:9" x14ac:dyDescent="0.2">
      <c r="H22056" s="1"/>
      <c r="I22056" s="1"/>
    </row>
    <row r="22057" spans="8:9" x14ac:dyDescent="0.2">
      <c r="H22057" s="1"/>
      <c r="I22057" s="1"/>
    </row>
    <row r="22058" spans="8:9" x14ac:dyDescent="0.2">
      <c r="H22058" s="1"/>
      <c r="I22058" s="1"/>
    </row>
    <row r="22059" spans="8:9" x14ac:dyDescent="0.2">
      <c r="H22059" s="1"/>
      <c r="I22059" s="1"/>
    </row>
    <row r="22060" spans="8:9" x14ac:dyDescent="0.2">
      <c r="H22060" s="1"/>
      <c r="I22060" s="1"/>
    </row>
    <row r="22061" spans="8:9" x14ac:dyDescent="0.2">
      <c r="H22061" s="1"/>
      <c r="I22061" s="1"/>
    </row>
    <row r="22062" spans="8:9" x14ac:dyDescent="0.2">
      <c r="H22062" s="1"/>
      <c r="I22062" s="1"/>
    </row>
    <row r="22063" spans="8:9" x14ac:dyDescent="0.2">
      <c r="H22063" s="1"/>
      <c r="I22063" s="1"/>
    </row>
    <row r="22064" spans="8:9" x14ac:dyDescent="0.2">
      <c r="H22064" s="1"/>
      <c r="I22064" s="1"/>
    </row>
    <row r="22065" spans="8:9" x14ac:dyDescent="0.2">
      <c r="H22065" s="1"/>
      <c r="I22065" s="1"/>
    </row>
    <row r="22066" spans="8:9" x14ac:dyDescent="0.2">
      <c r="H22066" s="1"/>
      <c r="I22066" s="1"/>
    </row>
    <row r="22067" spans="8:9" x14ac:dyDescent="0.2">
      <c r="H22067" s="1"/>
      <c r="I22067" s="1"/>
    </row>
    <row r="22068" spans="8:9" x14ac:dyDescent="0.2">
      <c r="H22068" s="1"/>
      <c r="I22068" s="1"/>
    </row>
    <row r="22069" spans="8:9" x14ac:dyDescent="0.2">
      <c r="H22069" s="1"/>
      <c r="I22069" s="1"/>
    </row>
    <row r="22070" spans="8:9" x14ac:dyDescent="0.2">
      <c r="H22070" s="1"/>
      <c r="I22070" s="1"/>
    </row>
    <row r="22071" spans="8:9" x14ac:dyDescent="0.2">
      <c r="H22071" s="1"/>
      <c r="I22071" s="1"/>
    </row>
    <row r="22072" spans="8:9" x14ac:dyDescent="0.2">
      <c r="H22072" s="1"/>
      <c r="I22072" s="1"/>
    </row>
    <row r="22073" spans="8:9" x14ac:dyDescent="0.2">
      <c r="H22073" s="1"/>
      <c r="I22073" s="1"/>
    </row>
    <row r="22074" spans="8:9" x14ac:dyDescent="0.2">
      <c r="H22074" s="1"/>
      <c r="I22074" s="1"/>
    </row>
    <row r="22075" spans="8:9" x14ac:dyDescent="0.2">
      <c r="H22075" s="1"/>
      <c r="I22075" s="1"/>
    </row>
    <row r="22076" spans="8:9" x14ac:dyDescent="0.2">
      <c r="H22076" s="1"/>
      <c r="I22076" s="1"/>
    </row>
    <row r="22077" spans="8:9" x14ac:dyDescent="0.2">
      <c r="H22077" s="1"/>
      <c r="I22077" s="1"/>
    </row>
    <row r="22078" spans="8:9" x14ac:dyDescent="0.2">
      <c r="H22078" s="1"/>
      <c r="I22078" s="1"/>
    </row>
    <row r="22079" spans="8:9" x14ac:dyDescent="0.2">
      <c r="H22079" s="1"/>
      <c r="I22079" s="1"/>
    </row>
    <row r="22080" spans="8:9" x14ac:dyDescent="0.2">
      <c r="H22080" s="1"/>
      <c r="I22080" s="1"/>
    </row>
    <row r="22081" spans="8:9" x14ac:dyDescent="0.2">
      <c r="H22081" s="1"/>
      <c r="I22081" s="1"/>
    </row>
    <row r="22082" spans="8:9" x14ac:dyDescent="0.2">
      <c r="H22082" s="1"/>
      <c r="I22082" s="1"/>
    </row>
    <row r="22083" spans="8:9" x14ac:dyDescent="0.2">
      <c r="H22083" s="1"/>
      <c r="I22083" s="1"/>
    </row>
    <row r="22084" spans="8:9" x14ac:dyDescent="0.2">
      <c r="H22084" s="1"/>
      <c r="I22084" s="1"/>
    </row>
    <row r="22085" spans="8:9" x14ac:dyDescent="0.2">
      <c r="H22085" s="1"/>
      <c r="I22085" s="1"/>
    </row>
    <row r="22086" spans="8:9" x14ac:dyDescent="0.2">
      <c r="H22086" s="1"/>
      <c r="I22086" s="1"/>
    </row>
    <row r="22087" spans="8:9" x14ac:dyDescent="0.2">
      <c r="H22087" s="1"/>
      <c r="I22087" s="1"/>
    </row>
    <row r="22088" spans="8:9" x14ac:dyDescent="0.2">
      <c r="H22088" s="1"/>
      <c r="I22088" s="1"/>
    </row>
    <row r="22089" spans="8:9" x14ac:dyDescent="0.2">
      <c r="H22089" s="1"/>
      <c r="I22089" s="1"/>
    </row>
    <row r="22090" spans="8:9" x14ac:dyDescent="0.2">
      <c r="H22090" s="1"/>
      <c r="I22090" s="1"/>
    </row>
    <row r="22091" spans="8:9" x14ac:dyDescent="0.2">
      <c r="H22091" s="1"/>
      <c r="I22091" s="1"/>
    </row>
    <row r="22092" spans="8:9" x14ac:dyDescent="0.2">
      <c r="H22092" s="1"/>
      <c r="I22092" s="1"/>
    </row>
    <row r="22093" spans="8:9" x14ac:dyDescent="0.2">
      <c r="H22093" s="1"/>
      <c r="I22093" s="1"/>
    </row>
    <row r="22094" spans="8:9" x14ac:dyDescent="0.2">
      <c r="H22094" s="1"/>
      <c r="I22094" s="1"/>
    </row>
    <row r="22095" spans="8:9" x14ac:dyDescent="0.2">
      <c r="H22095" s="1"/>
      <c r="I22095" s="1"/>
    </row>
    <row r="22096" spans="8:9" x14ac:dyDescent="0.2">
      <c r="H22096" s="1"/>
      <c r="I22096" s="1"/>
    </row>
    <row r="22097" spans="8:9" x14ac:dyDescent="0.2">
      <c r="H22097" s="1"/>
      <c r="I22097" s="1"/>
    </row>
    <row r="22098" spans="8:9" x14ac:dyDescent="0.2">
      <c r="H22098" s="1"/>
      <c r="I22098" s="1"/>
    </row>
    <row r="22099" spans="8:9" x14ac:dyDescent="0.2">
      <c r="H22099" s="1"/>
      <c r="I22099" s="1"/>
    </row>
    <row r="22100" spans="8:9" x14ac:dyDescent="0.2">
      <c r="H22100" s="1"/>
      <c r="I22100" s="1"/>
    </row>
    <row r="22101" spans="8:9" x14ac:dyDescent="0.2">
      <c r="H22101" s="1"/>
      <c r="I22101" s="1"/>
    </row>
    <row r="22102" spans="8:9" x14ac:dyDescent="0.2">
      <c r="H22102" s="1"/>
      <c r="I22102" s="1"/>
    </row>
    <row r="22103" spans="8:9" x14ac:dyDescent="0.2">
      <c r="H22103" s="1"/>
      <c r="I22103" s="1"/>
    </row>
    <row r="22104" spans="8:9" x14ac:dyDescent="0.2">
      <c r="H22104" s="1"/>
      <c r="I22104" s="1"/>
    </row>
    <row r="22105" spans="8:9" x14ac:dyDescent="0.2">
      <c r="H22105" s="1"/>
      <c r="I22105" s="1"/>
    </row>
    <row r="22106" spans="8:9" x14ac:dyDescent="0.2">
      <c r="H22106" s="1"/>
      <c r="I22106" s="1"/>
    </row>
    <row r="22107" spans="8:9" x14ac:dyDescent="0.2">
      <c r="H22107" s="1"/>
      <c r="I22107" s="1"/>
    </row>
    <row r="22108" spans="8:9" x14ac:dyDescent="0.2">
      <c r="H22108" s="1"/>
      <c r="I22108" s="1"/>
    </row>
    <row r="22109" spans="8:9" x14ac:dyDescent="0.2">
      <c r="H22109" s="1"/>
      <c r="I22109" s="1"/>
    </row>
    <row r="22110" spans="8:9" x14ac:dyDescent="0.2">
      <c r="H22110" s="1"/>
      <c r="I22110" s="1"/>
    </row>
    <row r="22111" spans="8:9" x14ac:dyDescent="0.2">
      <c r="H22111" s="1"/>
      <c r="I22111" s="1"/>
    </row>
    <row r="22112" spans="8:9" x14ac:dyDescent="0.2">
      <c r="H22112" s="1"/>
      <c r="I22112" s="1"/>
    </row>
    <row r="22113" spans="8:9" x14ac:dyDescent="0.2">
      <c r="H22113" s="1"/>
      <c r="I22113" s="1"/>
    </row>
    <row r="22114" spans="8:9" x14ac:dyDescent="0.2">
      <c r="H22114" s="1"/>
      <c r="I22114" s="1"/>
    </row>
    <row r="22115" spans="8:9" x14ac:dyDescent="0.2">
      <c r="H22115" s="1"/>
      <c r="I22115" s="1"/>
    </row>
    <row r="22116" spans="8:9" x14ac:dyDescent="0.2">
      <c r="H22116" s="1"/>
      <c r="I22116" s="1"/>
    </row>
    <row r="22117" spans="8:9" x14ac:dyDescent="0.2">
      <c r="H22117" s="1"/>
      <c r="I22117" s="1"/>
    </row>
    <row r="22118" spans="8:9" x14ac:dyDescent="0.2">
      <c r="H22118" s="1"/>
      <c r="I22118" s="1"/>
    </row>
    <row r="22119" spans="8:9" x14ac:dyDescent="0.2">
      <c r="H22119" s="1"/>
      <c r="I22119" s="1"/>
    </row>
    <row r="22120" spans="8:9" x14ac:dyDescent="0.2">
      <c r="H22120" s="1"/>
      <c r="I22120" s="1"/>
    </row>
    <row r="22121" spans="8:9" x14ac:dyDescent="0.2">
      <c r="H22121" s="1"/>
      <c r="I22121" s="1"/>
    </row>
    <row r="22122" spans="8:9" x14ac:dyDescent="0.2">
      <c r="H22122" s="1"/>
      <c r="I22122" s="1"/>
    </row>
    <row r="22123" spans="8:9" x14ac:dyDescent="0.2">
      <c r="H22123" s="1"/>
      <c r="I22123" s="1"/>
    </row>
    <row r="22124" spans="8:9" x14ac:dyDescent="0.2">
      <c r="H22124" s="1"/>
      <c r="I22124" s="1"/>
    </row>
    <row r="22125" spans="8:9" x14ac:dyDescent="0.2">
      <c r="H22125" s="1"/>
      <c r="I22125" s="1"/>
    </row>
    <row r="22126" spans="8:9" x14ac:dyDescent="0.2">
      <c r="H22126" s="1"/>
      <c r="I22126" s="1"/>
    </row>
    <row r="22127" spans="8:9" x14ac:dyDescent="0.2">
      <c r="H22127" s="1"/>
      <c r="I22127" s="1"/>
    </row>
    <row r="22128" spans="8:9" x14ac:dyDescent="0.2">
      <c r="H22128" s="1"/>
      <c r="I22128" s="1"/>
    </row>
    <row r="22129" spans="8:9" x14ac:dyDescent="0.2">
      <c r="H22129" s="1"/>
      <c r="I22129" s="1"/>
    </row>
    <row r="22130" spans="8:9" x14ac:dyDescent="0.2">
      <c r="H22130" s="1"/>
      <c r="I22130" s="1"/>
    </row>
    <row r="22131" spans="8:9" x14ac:dyDescent="0.2">
      <c r="H22131" s="1"/>
      <c r="I22131" s="1"/>
    </row>
    <row r="22132" spans="8:9" x14ac:dyDescent="0.2">
      <c r="H22132" s="1"/>
      <c r="I22132" s="1"/>
    </row>
    <row r="22133" spans="8:9" x14ac:dyDescent="0.2">
      <c r="H22133" s="1"/>
      <c r="I22133" s="1"/>
    </row>
    <row r="22134" spans="8:9" x14ac:dyDescent="0.2">
      <c r="H22134" s="1"/>
      <c r="I22134" s="1"/>
    </row>
    <row r="22135" spans="8:9" x14ac:dyDescent="0.2">
      <c r="H22135" s="1"/>
      <c r="I22135" s="1"/>
    </row>
    <row r="22136" spans="8:9" x14ac:dyDescent="0.2">
      <c r="H22136" s="1"/>
      <c r="I22136" s="1"/>
    </row>
    <row r="22137" spans="8:9" x14ac:dyDescent="0.2">
      <c r="H22137" s="1"/>
      <c r="I22137" s="1"/>
    </row>
    <row r="22138" spans="8:9" x14ac:dyDescent="0.2">
      <c r="H22138" s="1"/>
      <c r="I22138" s="1"/>
    </row>
    <row r="22139" spans="8:9" x14ac:dyDescent="0.2">
      <c r="H22139" s="1"/>
      <c r="I22139" s="1"/>
    </row>
    <row r="22140" spans="8:9" x14ac:dyDescent="0.2">
      <c r="H22140" s="1"/>
      <c r="I22140" s="1"/>
    </row>
    <row r="22141" spans="8:9" x14ac:dyDescent="0.2">
      <c r="H22141" s="1"/>
      <c r="I22141" s="1"/>
    </row>
    <row r="22142" spans="8:9" x14ac:dyDescent="0.2">
      <c r="H22142" s="1"/>
      <c r="I22142" s="1"/>
    </row>
    <row r="22143" spans="8:9" x14ac:dyDescent="0.2">
      <c r="H22143" s="1"/>
      <c r="I22143" s="1"/>
    </row>
    <row r="22144" spans="8:9" x14ac:dyDescent="0.2">
      <c r="H22144" s="1"/>
      <c r="I22144" s="1"/>
    </row>
    <row r="22145" spans="8:9" x14ac:dyDescent="0.2">
      <c r="H22145" s="1"/>
      <c r="I22145" s="1"/>
    </row>
    <row r="22146" spans="8:9" x14ac:dyDescent="0.2">
      <c r="H22146" s="1"/>
      <c r="I22146" s="1"/>
    </row>
    <row r="22147" spans="8:9" x14ac:dyDescent="0.2">
      <c r="H22147" s="1"/>
      <c r="I22147" s="1"/>
    </row>
    <row r="22148" spans="8:9" x14ac:dyDescent="0.2">
      <c r="H22148" s="1"/>
      <c r="I22148" s="1"/>
    </row>
    <row r="22149" spans="8:9" x14ac:dyDescent="0.2">
      <c r="H22149" s="1"/>
      <c r="I22149" s="1"/>
    </row>
    <row r="22150" spans="8:9" x14ac:dyDescent="0.2">
      <c r="H22150" s="1"/>
      <c r="I22150" s="1"/>
    </row>
    <row r="22151" spans="8:9" x14ac:dyDescent="0.2">
      <c r="H22151" s="1"/>
      <c r="I22151" s="1"/>
    </row>
    <row r="22152" spans="8:9" x14ac:dyDescent="0.2">
      <c r="H22152" s="1"/>
      <c r="I22152" s="1"/>
    </row>
    <row r="22153" spans="8:9" x14ac:dyDescent="0.2">
      <c r="H22153" s="1"/>
      <c r="I22153" s="1"/>
    </row>
    <row r="22154" spans="8:9" x14ac:dyDescent="0.2">
      <c r="H22154" s="1"/>
      <c r="I22154" s="1"/>
    </row>
    <row r="22155" spans="8:9" x14ac:dyDescent="0.2">
      <c r="H22155" s="1"/>
      <c r="I22155" s="1"/>
    </row>
    <row r="22156" spans="8:9" x14ac:dyDescent="0.2">
      <c r="H22156" s="1"/>
      <c r="I22156" s="1"/>
    </row>
    <row r="22157" spans="8:9" x14ac:dyDescent="0.2">
      <c r="H22157" s="1"/>
      <c r="I22157" s="1"/>
    </row>
    <row r="22158" spans="8:9" x14ac:dyDescent="0.2">
      <c r="H22158" s="1"/>
      <c r="I22158" s="1"/>
    </row>
    <row r="22159" spans="8:9" x14ac:dyDescent="0.2">
      <c r="H22159" s="1"/>
      <c r="I22159" s="1"/>
    </row>
    <row r="22160" spans="8:9" x14ac:dyDescent="0.2">
      <c r="H22160" s="1"/>
      <c r="I22160" s="1"/>
    </row>
    <row r="22161" spans="8:9" x14ac:dyDescent="0.2">
      <c r="H22161" s="1"/>
      <c r="I22161" s="1"/>
    </row>
    <row r="22162" spans="8:9" x14ac:dyDescent="0.2">
      <c r="H22162" s="1"/>
      <c r="I22162" s="1"/>
    </row>
    <row r="22163" spans="8:9" x14ac:dyDescent="0.2">
      <c r="H22163" s="1"/>
      <c r="I22163" s="1"/>
    </row>
    <row r="22164" spans="8:9" x14ac:dyDescent="0.2">
      <c r="H22164" s="1"/>
      <c r="I22164" s="1"/>
    </row>
    <row r="22165" spans="8:9" x14ac:dyDescent="0.2">
      <c r="H22165" s="1"/>
      <c r="I22165" s="1"/>
    </row>
    <row r="22166" spans="8:9" x14ac:dyDescent="0.2">
      <c r="H22166" s="1"/>
      <c r="I22166" s="1"/>
    </row>
    <row r="22167" spans="8:9" x14ac:dyDescent="0.2">
      <c r="H22167" s="1"/>
      <c r="I22167" s="1"/>
    </row>
    <row r="22168" spans="8:9" x14ac:dyDescent="0.2">
      <c r="H22168" s="1"/>
      <c r="I22168" s="1"/>
    </row>
    <row r="22169" spans="8:9" x14ac:dyDescent="0.2">
      <c r="H22169" s="1"/>
      <c r="I22169" s="1"/>
    </row>
    <row r="22170" spans="8:9" x14ac:dyDescent="0.2">
      <c r="H22170" s="1"/>
      <c r="I22170" s="1"/>
    </row>
    <row r="22171" spans="8:9" x14ac:dyDescent="0.2">
      <c r="H22171" s="1"/>
      <c r="I22171" s="1"/>
    </row>
    <row r="22172" spans="8:9" x14ac:dyDescent="0.2">
      <c r="H22172" s="1"/>
      <c r="I22172" s="1"/>
    </row>
    <row r="22173" spans="8:9" x14ac:dyDescent="0.2">
      <c r="H22173" s="1"/>
      <c r="I22173" s="1"/>
    </row>
    <row r="22174" spans="8:9" x14ac:dyDescent="0.2">
      <c r="H22174" s="1"/>
      <c r="I22174" s="1"/>
    </row>
    <row r="22175" spans="8:9" x14ac:dyDescent="0.2">
      <c r="H22175" s="1"/>
      <c r="I22175" s="1"/>
    </row>
    <row r="22176" spans="8:9" x14ac:dyDescent="0.2">
      <c r="H22176" s="1"/>
      <c r="I22176" s="1"/>
    </row>
    <row r="22177" spans="8:9" x14ac:dyDescent="0.2">
      <c r="H22177" s="1"/>
      <c r="I22177" s="1"/>
    </row>
    <row r="22178" spans="8:9" x14ac:dyDescent="0.2">
      <c r="H22178" s="1"/>
      <c r="I22178" s="1"/>
    </row>
    <row r="22179" spans="8:9" x14ac:dyDescent="0.2">
      <c r="H22179" s="1"/>
      <c r="I22179" s="1"/>
    </row>
    <row r="22180" spans="8:9" x14ac:dyDescent="0.2">
      <c r="H22180" s="1"/>
      <c r="I22180" s="1"/>
    </row>
    <row r="22181" spans="8:9" x14ac:dyDescent="0.2">
      <c r="H22181" s="1"/>
      <c r="I22181" s="1"/>
    </row>
    <row r="22182" spans="8:9" x14ac:dyDescent="0.2">
      <c r="H22182" s="1"/>
      <c r="I22182" s="1"/>
    </row>
    <row r="22183" spans="8:9" x14ac:dyDescent="0.2">
      <c r="H22183" s="1"/>
      <c r="I22183" s="1"/>
    </row>
    <row r="22184" spans="8:9" x14ac:dyDescent="0.2">
      <c r="H22184" s="1"/>
      <c r="I22184" s="1"/>
    </row>
    <row r="22185" spans="8:9" x14ac:dyDescent="0.2">
      <c r="H22185" s="1"/>
      <c r="I22185" s="1"/>
    </row>
    <row r="22186" spans="8:9" x14ac:dyDescent="0.2">
      <c r="H22186" s="1"/>
      <c r="I22186" s="1"/>
    </row>
    <row r="22187" spans="8:9" x14ac:dyDescent="0.2">
      <c r="H22187" s="1"/>
      <c r="I22187" s="1"/>
    </row>
    <row r="22188" spans="8:9" x14ac:dyDescent="0.2">
      <c r="H22188" s="1"/>
      <c r="I22188" s="1"/>
    </row>
    <row r="22189" spans="8:9" x14ac:dyDescent="0.2">
      <c r="H22189" s="1"/>
      <c r="I22189" s="1"/>
    </row>
    <row r="22190" spans="8:9" x14ac:dyDescent="0.2">
      <c r="H22190" s="1"/>
      <c r="I22190" s="1"/>
    </row>
    <row r="22191" spans="8:9" x14ac:dyDescent="0.2">
      <c r="H22191" s="1"/>
      <c r="I22191" s="1"/>
    </row>
    <row r="22192" spans="8:9" x14ac:dyDescent="0.2">
      <c r="H22192" s="1"/>
      <c r="I22192" s="1"/>
    </row>
    <row r="22193" spans="8:9" x14ac:dyDescent="0.2">
      <c r="H22193" s="1"/>
      <c r="I22193" s="1"/>
    </row>
    <row r="22194" spans="8:9" x14ac:dyDescent="0.2">
      <c r="H22194" s="1"/>
      <c r="I22194" s="1"/>
    </row>
    <row r="22195" spans="8:9" x14ac:dyDescent="0.2">
      <c r="H22195" s="1"/>
      <c r="I22195" s="1"/>
    </row>
    <row r="22196" spans="8:9" x14ac:dyDescent="0.2">
      <c r="H22196" s="1"/>
      <c r="I22196" s="1"/>
    </row>
    <row r="22197" spans="8:9" x14ac:dyDescent="0.2">
      <c r="H22197" s="1"/>
      <c r="I22197" s="1"/>
    </row>
    <row r="22198" spans="8:9" x14ac:dyDescent="0.2">
      <c r="H22198" s="1"/>
      <c r="I22198" s="1"/>
    </row>
    <row r="22199" spans="8:9" x14ac:dyDescent="0.2">
      <c r="H22199" s="1"/>
      <c r="I22199" s="1"/>
    </row>
    <row r="22200" spans="8:9" x14ac:dyDescent="0.2">
      <c r="H22200" s="1"/>
      <c r="I22200" s="1"/>
    </row>
    <row r="22201" spans="8:9" x14ac:dyDescent="0.2">
      <c r="H22201" s="1"/>
      <c r="I22201" s="1"/>
    </row>
    <row r="22202" spans="8:9" x14ac:dyDescent="0.2">
      <c r="H22202" s="1"/>
      <c r="I22202" s="1"/>
    </row>
    <row r="22203" spans="8:9" x14ac:dyDescent="0.2">
      <c r="H22203" s="1"/>
      <c r="I22203" s="1"/>
    </row>
    <row r="22204" spans="8:9" x14ac:dyDescent="0.2">
      <c r="H22204" s="1"/>
      <c r="I22204" s="1"/>
    </row>
    <row r="22205" spans="8:9" x14ac:dyDescent="0.2">
      <c r="H22205" s="1"/>
      <c r="I22205" s="1"/>
    </row>
    <row r="22206" spans="8:9" x14ac:dyDescent="0.2">
      <c r="H22206" s="1"/>
      <c r="I22206" s="1"/>
    </row>
    <row r="22207" spans="8:9" x14ac:dyDescent="0.2">
      <c r="H22207" s="1"/>
      <c r="I22207" s="1"/>
    </row>
    <row r="22208" spans="8:9" x14ac:dyDescent="0.2">
      <c r="H22208" s="1"/>
      <c r="I22208" s="1"/>
    </row>
    <row r="22209" spans="8:9" x14ac:dyDescent="0.2">
      <c r="H22209" s="1"/>
      <c r="I22209" s="1"/>
    </row>
    <row r="22210" spans="8:9" x14ac:dyDescent="0.2">
      <c r="H22210" s="1"/>
      <c r="I22210" s="1"/>
    </row>
    <row r="22211" spans="8:9" x14ac:dyDescent="0.2">
      <c r="H22211" s="1"/>
      <c r="I22211" s="1"/>
    </row>
    <row r="22212" spans="8:9" x14ac:dyDescent="0.2">
      <c r="H22212" s="1"/>
      <c r="I22212" s="1"/>
    </row>
    <row r="22213" spans="8:9" x14ac:dyDescent="0.2">
      <c r="H22213" s="1"/>
      <c r="I22213" s="1"/>
    </row>
    <row r="22214" spans="8:9" x14ac:dyDescent="0.2">
      <c r="H22214" s="1"/>
      <c r="I22214" s="1"/>
    </row>
    <row r="22215" spans="8:9" x14ac:dyDescent="0.2">
      <c r="H22215" s="1"/>
      <c r="I22215" s="1"/>
    </row>
    <row r="22216" spans="8:9" x14ac:dyDescent="0.2">
      <c r="H22216" s="1"/>
      <c r="I22216" s="1"/>
    </row>
    <row r="22217" spans="8:9" x14ac:dyDescent="0.2">
      <c r="H22217" s="1"/>
      <c r="I22217" s="1"/>
    </row>
    <row r="22218" spans="8:9" x14ac:dyDescent="0.2">
      <c r="H22218" s="1"/>
      <c r="I22218" s="1"/>
    </row>
    <row r="22219" spans="8:9" x14ac:dyDescent="0.2">
      <c r="H22219" s="1"/>
      <c r="I22219" s="1"/>
    </row>
    <row r="22220" spans="8:9" x14ac:dyDescent="0.2">
      <c r="H22220" s="1"/>
      <c r="I22220" s="1"/>
    </row>
    <row r="22221" spans="8:9" x14ac:dyDescent="0.2">
      <c r="H22221" s="1"/>
      <c r="I22221" s="1"/>
    </row>
    <row r="22222" spans="8:9" x14ac:dyDescent="0.2">
      <c r="H22222" s="1"/>
      <c r="I22222" s="1"/>
    </row>
    <row r="22223" spans="8:9" x14ac:dyDescent="0.2">
      <c r="H22223" s="1"/>
      <c r="I22223" s="1"/>
    </row>
    <row r="22224" spans="8:9" x14ac:dyDescent="0.2">
      <c r="H22224" s="1"/>
      <c r="I22224" s="1"/>
    </row>
    <row r="22225" spans="8:9" x14ac:dyDescent="0.2">
      <c r="H22225" s="1"/>
      <c r="I22225" s="1"/>
    </row>
    <row r="22226" spans="8:9" x14ac:dyDescent="0.2">
      <c r="H22226" s="1"/>
      <c r="I22226" s="1"/>
    </row>
    <row r="22227" spans="8:9" x14ac:dyDescent="0.2">
      <c r="H22227" s="1"/>
      <c r="I22227" s="1"/>
    </row>
    <row r="22228" spans="8:9" x14ac:dyDescent="0.2">
      <c r="H22228" s="1"/>
      <c r="I22228" s="1"/>
    </row>
    <row r="22229" spans="8:9" x14ac:dyDescent="0.2">
      <c r="H22229" s="1"/>
      <c r="I22229" s="1"/>
    </row>
    <row r="22230" spans="8:9" x14ac:dyDescent="0.2">
      <c r="H22230" s="1"/>
      <c r="I22230" s="1"/>
    </row>
    <row r="22231" spans="8:9" x14ac:dyDescent="0.2">
      <c r="H22231" s="1"/>
      <c r="I22231" s="1"/>
    </row>
    <row r="22232" spans="8:9" x14ac:dyDescent="0.2">
      <c r="H22232" s="1"/>
      <c r="I22232" s="1"/>
    </row>
    <row r="22233" spans="8:9" x14ac:dyDescent="0.2">
      <c r="H22233" s="1"/>
      <c r="I22233" s="1"/>
    </row>
    <row r="22234" spans="8:9" x14ac:dyDescent="0.2">
      <c r="H22234" s="1"/>
      <c r="I22234" s="1"/>
    </row>
    <row r="22235" spans="8:9" x14ac:dyDescent="0.2">
      <c r="H22235" s="1"/>
      <c r="I22235" s="1"/>
    </row>
    <row r="22236" spans="8:9" x14ac:dyDescent="0.2">
      <c r="H22236" s="1"/>
      <c r="I22236" s="1"/>
    </row>
    <row r="22237" spans="8:9" x14ac:dyDescent="0.2">
      <c r="H22237" s="1"/>
      <c r="I22237" s="1"/>
    </row>
    <row r="22238" spans="8:9" x14ac:dyDescent="0.2">
      <c r="H22238" s="1"/>
      <c r="I22238" s="1"/>
    </row>
    <row r="22239" spans="8:9" x14ac:dyDescent="0.2">
      <c r="H22239" s="1"/>
      <c r="I22239" s="1"/>
    </row>
    <row r="22240" spans="8:9" x14ac:dyDescent="0.2">
      <c r="H22240" s="1"/>
      <c r="I22240" s="1"/>
    </row>
    <row r="22241" spans="8:9" x14ac:dyDescent="0.2">
      <c r="H22241" s="1"/>
      <c r="I22241" s="1"/>
    </row>
    <row r="22242" spans="8:9" x14ac:dyDescent="0.2">
      <c r="H22242" s="1"/>
      <c r="I22242" s="1"/>
    </row>
    <row r="22243" spans="8:9" x14ac:dyDescent="0.2">
      <c r="H22243" s="1"/>
      <c r="I22243" s="1"/>
    </row>
    <row r="22244" spans="8:9" x14ac:dyDescent="0.2">
      <c r="H22244" s="1"/>
      <c r="I22244" s="1"/>
    </row>
    <row r="22245" spans="8:9" x14ac:dyDescent="0.2">
      <c r="H22245" s="1"/>
      <c r="I22245" s="1"/>
    </row>
    <row r="22246" spans="8:9" x14ac:dyDescent="0.2">
      <c r="H22246" s="1"/>
      <c r="I22246" s="1"/>
    </row>
    <row r="22247" spans="8:9" x14ac:dyDescent="0.2">
      <c r="H22247" s="1"/>
      <c r="I22247" s="1"/>
    </row>
    <row r="22248" spans="8:9" x14ac:dyDescent="0.2">
      <c r="H22248" s="1"/>
      <c r="I22248" s="1"/>
    </row>
    <row r="22249" spans="8:9" x14ac:dyDescent="0.2">
      <c r="H22249" s="1"/>
      <c r="I22249" s="1"/>
    </row>
    <row r="22250" spans="8:9" x14ac:dyDescent="0.2">
      <c r="H22250" s="1"/>
      <c r="I22250" s="1"/>
    </row>
    <row r="22251" spans="8:9" x14ac:dyDescent="0.2">
      <c r="H22251" s="1"/>
      <c r="I22251" s="1"/>
    </row>
    <row r="22252" spans="8:9" x14ac:dyDescent="0.2">
      <c r="H22252" s="1"/>
      <c r="I22252" s="1"/>
    </row>
    <row r="22253" spans="8:9" x14ac:dyDescent="0.2">
      <c r="H22253" s="1"/>
      <c r="I22253" s="1"/>
    </row>
    <row r="22254" spans="8:9" x14ac:dyDescent="0.2">
      <c r="H22254" s="1"/>
      <c r="I22254" s="1"/>
    </row>
    <row r="22255" spans="8:9" x14ac:dyDescent="0.2">
      <c r="H22255" s="1"/>
      <c r="I22255" s="1"/>
    </row>
    <row r="22256" spans="8:9" x14ac:dyDescent="0.2">
      <c r="H22256" s="1"/>
      <c r="I22256" s="1"/>
    </row>
    <row r="22257" spans="8:9" x14ac:dyDescent="0.2">
      <c r="H22257" s="1"/>
      <c r="I22257" s="1"/>
    </row>
    <row r="22258" spans="8:9" x14ac:dyDescent="0.2">
      <c r="H22258" s="1"/>
      <c r="I22258" s="1"/>
    </row>
    <row r="22259" spans="8:9" x14ac:dyDescent="0.2">
      <c r="H22259" s="1"/>
      <c r="I22259" s="1"/>
    </row>
    <row r="22260" spans="8:9" x14ac:dyDescent="0.2">
      <c r="H22260" s="1"/>
      <c r="I22260" s="1"/>
    </row>
    <row r="22261" spans="8:9" x14ac:dyDescent="0.2">
      <c r="H22261" s="1"/>
      <c r="I22261" s="1"/>
    </row>
    <row r="22262" spans="8:9" x14ac:dyDescent="0.2">
      <c r="H22262" s="1"/>
      <c r="I22262" s="1"/>
    </row>
    <row r="22263" spans="8:9" x14ac:dyDescent="0.2">
      <c r="H22263" s="1"/>
      <c r="I22263" s="1"/>
    </row>
    <row r="22264" spans="8:9" x14ac:dyDescent="0.2">
      <c r="H22264" s="1"/>
      <c r="I22264" s="1"/>
    </row>
    <row r="22265" spans="8:9" x14ac:dyDescent="0.2">
      <c r="H22265" s="1"/>
      <c r="I22265" s="1"/>
    </row>
    <row r="22266" spans="8:9" x14ac:dyDescent="0.2">
      <c r="H22266" s="1"/>
      <c r="I22266" s="1"/>
    </row>
    <row r="22267" spans="8:9" x14ac:dyDescent="0.2">
      <c r="H22267" s="1"/>
      <c r="I22267" s="1"/>
    </row>
    <row r="22268" spans="8:9" x14ac:dyDescent="0.2">
      <c r="H22268" s="1"/>
      <c r="I22268" s="1"/>
    </row>
    <row r="22269" spans="8:9" x14ac:dyDescent="0.2">
      <c r="H22269" s="1"/>
      <c r="I22269" s="1"/>
    </row>
    <row r="22270" spans="8:9" x14ac:dyDescent="0.2">
      <c r="H22270" s="1"/>
      <c r="I22270" s="1"/>
    </row>
    <row r="22271" spans="8:9" x14ac:dyDescent="0.2">
      <c r="H22271" s="1"/>
      <c r="I22271" s="1"/>
    </row>
    <row r="22272" spans="8:9" x14ac:dyDescent="0.2">
      <c r="H22272" s="1"/>
      <c r="I22272" s="1"/>
    </row>
    <row r="22273" spans="8:9" x14ac:dyDescent="0.2">
      <c r="H22273" s="1"/>
      <c r="I22273" s="1"/>
    </row>
    <row r="22274" spans="8:9" x14ac:dyDescent="0.2">
      <c r="H22274" s="1"/>
      <c r="I22274" s="1"/>
    </row>
    <row r="22275" spans="8:9" x14ac:dyDescent="0.2">
      <c r="H22275" s="1"/>
      <c r="I22275" s="1"/>
    </row>
    <row r="22276" spans="8:9" x14ac:dyDescent="0.2">
      <c r="H22276" s="1"/>
      <c r="I22276" s="1"/>
    </row>
    <row r="22277" spans="8:9" x14ac:dyDescent="0.2">
      <c r="H22277" s="1"/>
      <c r="I22277" s="1"/>
    </row>
    <row r="22278" spans="8:9" x14ac:dyDescent="0.2">
      <c r="H22278" s="1"/>
      <c r="I22278" s="1"/>
    </row>
    <row r="22279" spans="8:9" x14ac:dyDescent="0.2">
      <c r="H22279" s="1"/>
      <c r="I22279" s="1"/>
    </row>
    <row r="22280" spans="8:9" x14ac:dyDescent="0.2">
      <c r="H22280" s="1"/>
      <c r="I22280" s="1"/>
    </row>
    <row r="22281" spans="8:9" x14ac:dyDescent="0.2">
      <c r="H22281" s="1"/>
      <c r="I22281" s="1"/>
    </row>
    <row r="22282" spans="8:9" x14ac:dyDescent="0.2">
      <c r="H22282" s="1"/>
      <c r="I22282" s="1"/>
    </row>
    <row r="22283" spans="8:9" x14ac:dyDescent="0.2">
      <c r="H22283" s="1"/>
      <c r="I22283" s="1"/>
    </row>
    <row r="22284" spans="8:9" x14ac:dyDescent="0.2">
      <c r="H22284" s="1"/>
      <c r="I22284" s="1"/>
    </row>
    <row r="22285" spans="8:9" x14ac:dyDescent="0.2">
      <c r="H22285" s="1"/>
      <c r="I22285" s="1"/>
    </row>
    <row r="22286" spans="8:9" x14ac:dyDescent="0.2">
      <c r="H22286" s="1"/>
      <c r="I22286" s="1"/>
    </row>
    <row r="22287" spans="8:9" x14ac:dyDescent="0.2">
      <c r="H22287" s="1"/>
      <c r="I22287" s="1"/>
    </row>
    <row r="22288" spans="8:9" x14ac:dyDescent="0.2">
      <c r="H22288" s="1"/>
      <c r="I22288" s="1"/>
    </row>
    <row r="22289" spans="8:9" x14ac:dyDescent="0.2">
      <c r="H22289" s="1"/>
      <c r="I22289" s="1"/>
    </row>
    <row r="22290" spans="8:9" x14ac:dyDescent="0.2">
      <c r="H22290" s="1"/>
      <c r="I22290" s="1"/>
    </row>
    <row r="22291" spans="8:9" x14ac:dyDescent="0.2">
      <c r="H22291" s="1"/>
      <c r="I22291" s="1"/>
    </row>
    <row r="22292" spans="8:9" x14ac:dyDescent="0.2">
      <c r="H22292" s="1"/>
      <c r="I22292" s="1"/>
    </row>
    <row r="22293" spans="8:9" x14ac:dyDescent="0.2">
      <c r="H22293" s="1"/>
      <c r="I22293" s="1"/>
    </row>
    <row r="22294" spans="8:9" x14ac:dyDescent="0.2">
      <c r="H22294" s="1"/>
      <c r="I22294" s="1"/>
    </row>
    <row r="22295" spans="8:9" x14ac:dyDescent="0.2">
      <c r="H22295" s="1"/>
      <c r="I22295" s="1"/>
    </row>
    <row r="22296" spans="8:9" x14ac:dyDescent="0.2">
      <c r="H22296" s="1"/>
      <c r="I22296" s="1"/>
    </row>
    <row r="22297" spans="8:9" x14ac:dyDescent="0.2">
      <c r="H22297" s="1"/>
      <c r="I22297" s="1"/>
    </row>
    <row r="22298" spans="8:9" x14ac:dyDescent="0.2">
      <c r="H22298" s="1"/>
      <c r="I22298" s="1"/>
    </row>
    <row r="22299" spans="8:9" x14ac:dyDescent="0.2">
      <c r="H22299" s="1"/>
      <c r="I22299" s="1"/>
    </row>
    <row r="22300" spans="8:9" x14ac:dyDescent="0.2">
      <c r="H22300" s="1"/>
      <c r="I22300" s="1"/>
    </row>
    <row r="22301" spans="8:9" x14ac:dyDescent="0.2">
      <c r="H22301" s="1"/>
      <c r="I22301" s="1"/>
    </row>
    <row r="22302" spans="8:9" x14ac:dyDescent="0.2">
      <c r="H22302" s="1"/>
      <c r="I22302" s="1"/>
    </row>
    <row r="22303" spans="8:9" x14ac:dyDescent="0.2">
      <c r="H22303" s="1"/>
      <c r="I22303" s="1"/>
    </row>
    <row r="22304" spans="8:9" x14ac:dyDescent="0.2">
      <c r="H22304" s="1"/>
      <c r="I22304" s="1"/>
    </row>
    <row r="22305" spans="8:9" x14ac:dyDescent="0.2">
      <c r="H22305" s="1"/>
      <c r="I22305" s="1"/>
    </row>
    <row r="22306" spans="8:9" x14ac:dyDescent="0.2">
      <c r="H22306" s="1"/>
      <c r="I22306" s="1"/>
    </row>
    <row r="22307" spans="8:9" x14ac:dyDescent="0.2">
      <c r="H22307" s="1"/>
      <c r="I22307" s="1"/>
    </row>
    <row r="22308" spans="8:9" x14ac:dyDescent="0.2">
      <c r="H22308" s="1"/>
      <c r="I22308" s="1"/>
    </row>
    <row r="22309" spans="8:9" x14ac:dyDescent="0.2">
      <c r="H22309" s="1"/>
      <c r="I22309" s="1"/>
    </row>
    <row r="22310" spans="8:9" x14ac:dyDescent="0.2">
      <c r="H22310" s="1"/>
      <c r="I22310" s="1"/>
    </row>
    <row r="22311" spans="8:9" x14ac:dyDescent="0.2">
      <c r="H22311" s="1"/>
      <c r="I22311" s="1"/>
    </row>
    <row r="22312" spans="8:9" x14ac:dyDescent="0.2">
      <c r="H22312" s="1"/>
      <c r="I22312" s="1"/>
    </row>
    <row r="22313" spans="8:9" x14ac:dyDescent="0.2">
      <c r="H22313" s="1"/>
      <c r="I22313" s="1"/>
    </row>
    <row r="22314" spans="8:9" x14ac:dyDescent="0.2">
      <c r="H22314" s="1"/>
      <c r="I22314" s="1"/>
    </row>
    <row r="22315" spans="8:9" x14ac:dyDescent="0.2">
      <c r="H22315" s="1"/>
      <c r="I22315" s="1"/>
    </row>
    <row r="22316" spans="8:9" x14ac:dyDescent="0.2">
      <c r="H22316" s="1"/>
      <c r="I22316" s="1"/>
    </row>
    <row r="22317" spans="8:9" x14ac:dyDescent="0.2">
      <c r="H22317" s="1"/>
      <c r="I22317" s="1"/>
    </row>
    <row r="22318" spans="8:9" x14ac:dyDescent="0.2">
      <c r="H22318" s="1"/>
      <c r="I22318" s="1"/>
    </row>
    <row r="22319" spans="8:9" x14ac:dyDescent="0.2">
      <c r="H22319" s="1"/>
      <c r="I22319" s="1"/>
    </row>
    <row r="22320" spans="8:9" x14ac:dyDescent="0.2">
      <c r="H22320" s="1"/>
      <c r="I22320" s="1"/>
    </row>
    <row r="22321" spans="8:9" x14ac:dyDescent="0.2">
      <c r="H22321" s="1"/>
      <c r="I22321" s="1"/>
    </row>
    <row r="22322" spans="8:9" x14ac:dyDescent="0.2">
      <c r="H22322" s="1"/>
      <c r="I22322" s="1"/>
    </row>
    <row r="22323" spans="8:9" x14ac:dyDescent="0.2">
      <c r="H22323" s="1"/>
      <c r="I22323" s="1"/>
    </row>
    <row r="22324" spans="8:9" x14ac:dyDescent="0.2">
      <c r="H22324" s="1"/>
      <c r="I22324" s="1"/>
    </row>
    <row r="22325" spans="8:9" x14ac:dyDescent="0.2">
      <c r="H22325" s="1"/>
      <c r="I22325" s="1"/>
    </row>
    <row r="22326" spans="8:9" x14ac:dyDescent="0.2">
      <c r="H22326" s="1"/>
      <c r="I22326" s="1"/>
    </row>
    <row r="22327" spans="8:9" x14ac:dyDescent="0.2">
      <c r="H22327" s="1"/>
      <c r="I22327" s="1"/>
    </row>
    <row r="22328" spans="8:9" x14ac:dyDescent="0.2">
      <c r="H22328" s="1"/>
      <c r="I22328" s="1"/>
    </row>
    <row r="22329" spans="8:9" x14ac:dyDescent="0.2">
      <c r="H22329" s="1"/>
      <c r="I22329" s="1"/>
    </row>
    <row r="22330" spans="8:9" x14ac:dyDescent="0.2">
      <c r="H22330" s="1"/>
      <c r="I22330" s="1"/>
    </row>
    <row r="22331" spans="8:9" x14ac:dyDescent="0.2">
      <c r="H22331" s="1"/>
      <c r="I22331" s="1"/>
    </row>
    <row r="22332" spans="8:9" x14ac:dyDescent="0.2">
      <c r="H22332" s="1"/>
      <c r="I22332" s="1"/>
    </row>
    <row r="22333" spans="8:9" x14ac:dyDescent="0.2">
      <c r="H22333" s="1"/>
      <c r="I22333" s="1"/>
    </row>
    <row r="22334" spans="8:9" x14ac:dyDescent="0.2">
      <c r="H22334" s="1"/>
      <c r="I22334" s="1"/>
    </row>
    <row r="22335" spans="8:9" x14ac:dyDescent="0.2">
      <c r="H22335" s="1"/>
      <c r="I22335" s="1"/>
    </row>
    <row r="22336" spans="8:9" x14ac:dyDescent="0.2">
      <c r="H22336" s="1"/>
      <c r="I22336" s="1"/>
    </row>
    <row r="22337" spans="8:9" x14ac:dyDescent="0.2">
      <c r="H22337" s="1"/>
      <c r="I22337" s="1"/>
    </row>
    <row r="22338" spans="8:9" x14ac:dyDescent="0.2">
      <c r="H22338" s="1"/>
      <c r="I22338" s="1"/>
    </row>
    <row r="22339" spans="8:9" x14ac:dyDescent="0.2">
      <c r="H22339" s="1"/>
      <c r="I22339" s="1"/>
    </row>
    <row r="22340" spans="8:9" x14ac:dyDescent="0.2">
      <c r="H22340" s="1"/>
      <c r="I22340" s="1"/>
    </row>
    <row r="22341" spans="8:9" x14ac:dyDescent="0.2">
      <c r="H22341" s="1"/>
      <c r="I22341" s="1"/>
    </row>
    <row r="22342" spans="8:9" x14ac:dyDescent="0.2">
      <c r="H22342" s="1"/>
      <c r="I22342" s="1"/>
    </row>
    <row r="22343" spans="8:9" x14ac:dyDescent="0.2">
      <c r="H22343" s="1"/>
      <c r="I22343" s="1"/>
    </row>
    <row r="22344" spans="8:9" x14ac:dyDescent="0.2">
      <c r="H22344" s="1"/>
      <c r="I22344" s="1"/>
    </row>
    <row r="22345" spans="8:9" x14ac:dyDescent="0.2">
      <c r="H22345" s="1"/>
      <c r="I22345" s="1"/>
    </row>
    <row r="22346" spans="8:9" x14ac:dyDescent="0.2">
      <c r="H22346" s="1"/>
      <c r="I22346" s="1"/>
    </row>
    <row r="22347" spans="8:9" x14ac:dyDescent="0.2">
      <c r="H22347" s="1"/>
      <c r="I22347" s="1"/>
    </row>
    <row r="22348" spans="8:9" x14ac:dyDescent="0.2">
      <c r="H22348" s="1"/>
      <c r="I22348" s="1"/>
    </row>
    <row r="22349" spans="8:9" x14ac:dyDescent="0.2">
      <c r="H22349" s="1"/>
      <c r="I22349" s="1"/>
    </row>
    <row r="22350" spans="8:9" x14ac:dyDescent="0.2">
      <c r="H22350" s="1"/>
      <c r="I22350" s="1"/>
    </row>
    <row r="22351" spans="8:9" x14ac:dyDescent="0.2">
      <c r="H22351" s="1"/>
      <c r="I22351" s="1"/>
    </row>
    <row r="22352" spans="8:9" x14ac:dyDescent="0.2">
      <c r="H22352" s="1"/>
      <c r="I22352" s="1"/>
    </row>
    <row r="22353" spans="8:9" x14ac:dyDescent="0.2">
      <c r="H22353" s="1"/>
      <c r="I22353" s="1"/>
    </row>
    <row r="22354" spans="8:9" x14ac:dyDescent="0.2">
      <c r="H22354" s="1"/>
      <c r="I22354" s="1"/>
    </row>
    <row r="22355" spans="8:9" x14ac:dyDescent="0.2">
      <c r="H22355" s="1"/>
      <c r="I22355" s="1"/>
    </row>
    <row r="22356" spans="8:9" x14ac:dyDescent="0.2">
      <c r="H22356" s="1"/>
      <c r="I22356" s="1"/>
    </row>
    <row r="22357" spans="8:9" x14ac:dyDescent="0.2">
      <c r="H22357" s="1"/>
      <c r="I22357" s="1"/>
    </row>
    <row r="22358" spans="8:9" x14ac:dyDescent="0.2">
      <c r="H22358" s="1"/>
      <c r="I22358" s="1"/>
    </row>
    <row r="22359" spans="8:9" x14ac:dyDescent="0.2">
      <c r="H22359" s="1"/>
      <c r="I22359" s="1"/>
    </row>
    <row r="22360" spans="8:9" x14ac:dyDescent="0.2">
      <c r="H22360" s="1"/>
      <c r="I22360" s="1"/>
    </row>
    <row r="22361" spans="8:9" x14ac:dyDescent="0.2">
      <c r="H22361" s="1"/>
      <c r="I22361" s="1"/>
    </row>
    <row r="22362" spans="8:9" x14ac:dyDescent="0.2">
      <c r="H22362" s="1"/>
      <c r="I22362" s="1"/>
    </row>
    <row r="22363" spans="8:9" x14ac:dyDescent="0.2">
      <c r="H22363" s="1"/>
      <c r="I22363" s="1"/>
    </row>
    <row r="22364" spans="8:9" x14ac:dyDescent="0.2">
      <c r="H22364" s="1"/>
      <c r="I22364" s="1"/>
    </row>
    <row r="22365" spans="8:9" x14ac:dyDescent="0.2">
      <c r="H22365" s="1"/>
      <c r="I22365" s="1"/>
    </row>
    <row r="22366" spans="8:9" x14ac:dyDescent="0.2">
      <c r="H22366" s="1"/>
      <c r="I22366" s="1"/>
    </row>
    <row r="22367" spans="8:9" x14ac:dyDescent="0.2">
      <c r="H22367" s="1"/>
      <c r="I22367" s="1"/>
    </row>
    <row r="22368" spans="8:9" x14ac:dyDescent="0.2">
      <c r="H22368" s="1"/>
      <c r="I22368" s="1"/>
    </row>
    <row r="22369" spans="8:9" x14ac:dyDescent="0.2">
      <c r="H22369" s="1"/>
      <c r="I22369" s="1"/>
    </row>
    <row r="22370" spans="8:9" x14ac:dyDescent="0.2">
      <c r="H22370" s="1"/>
      <c r="I22370" s="1"/>
    </row>
    <row r="22371" spans="8:9" x14ac:dyDescent="0.2">
      <c r="H22371" s="1"/>
      <c r="I22371" s="1"/>
    </row>
    <row r="22372" spans="8:9" x14ac:dyDescent="0.2">
      <c r="H22372" s="1"/>
      <c r="I22372" s="1"/>
    </row>
    <row r="22373" spans="8:9" x14ac:dyDescent="0.2">
      <c r="H22373" s="1"/>
      <c r="I22373" s="1"/>
    </row>
    <row r="22374" spans="8:9" x14ac:dyDescent="0.2">
      <c r="H22374" s="1"/>
      <c r="I22374" s="1"/>
    </row>
    <row r="22375" spans="8:9" x14ac:dyDescent="0.2">
      <c r="H22375" s="1"/>
      <c r="I22375" s="1"/>
    </row>
    <row r="22376" spans="8:9" x14ac:dyDescent="0.2">
      <c r="H22376" s="1"/>
      <c r="I22376" s="1"/>
    </row>
    <row r="22377" spans="8:9" x14ac:dyDescent="0.2">
      <c r="H22377" s="1"/>
      <c r="I22377" s="1"/>
    </row>
    <row r="22378" spans="8:9" x14ac:dyDescent="0.2">
      <c r="H22378" s="1"/>
      <c r="I22378" s="1"/>
    </row>
    <row r="22379" spans="8:9" x14ac:dyDescent="0.2">
      <c r="H22379" s="1"/>
      <c r="I22379" s="1"/>
    </row>
    <row r="22380" spans="8:9" x14ac:dyDescent="0.2">
      <c r="H22380" s="1"/>
      <c r="I22380" s="1"/>
    </row>
    <row r="22381" spans="8:9" x14ac:dyDescent="0.2">
      <c r="H22381" s="1"/>
      <c r="I22381" s="1"/>
    </row>
    <row r="22382" spans="8:9" x14ac:dyDescent="0.2">
      <c r="H22382" s="1"/>
      <c r="I22382" s="1"/>
    </row>
    <row r="22383" spans="8:9" x14ac:dyDescent="0.2">
      <c r="H22383" s="1"/>
      <c r="I22383" s="1"/>
    </row>
    <row r="22384" spans="8:9" x14ac:dyDescent="0.2">
      <c r="H22384" s="1"/>
      <c r="I22384" s="1"/>
    </row>
    <row r="22385" spans="8:9" x14ac:dyDescent="0.2">
      <c r="H22385" s="1"/>
      <c r="I22385" s="1"/>
    </row>
    <row r="22386" spans="8:9" x14ac:dyDescent="0.2">
      <c r="H22386" s="1"/>
      <c r="I22386" s="1"/>
    </row>
    <row r="22387" spans="8:9" x14ac:dyDescent="0.2">
      <c r="H22387" s="1"/>
      <c r="I22387" s="1"/>
    </row>
    <row r="22388" spans="8:9" x14ac:dyDescent="0.2">
      <c r="H22388" s="1"/>
      <c r="I22388" s="1"/>
    </row>
    <row r="22389" spans="8:9" x14ac:dyDescent="0.2">
      <c r="H22389" s="1"/>
      <c r="I22389" s="1"/>
    </row>
    <row r="22390" spans="8:9" x14ac:dyDescent="0.2">
      <c r="H22390" s="1"/>
      <c r="I22390" s="1"/>
    </row>
    <row r="22391" spans="8:9" x14ac:dyDescent="0.2">
      <c r="H22391" s="1"/>
      <c r="I22391" s="1"/>
    </row>
    <row r="22392" spans="8:9" x14ac:dyDescent="0.2">
      <c r="H22392" s="1"/>
      <c r="I22392" s="1"/>
    </row>
    <row r="22393" spans="8:9" x14ac:dyDescent="0.2">
      <c r="H22393" s="1"/>
      <c r="I22393" s="1"/>
    </row>
    <row r="22394" spans="8:9" x14ac:dyDescent="0.2">
      <c r="H22394" s="1"/>
      <c r="I22394" s="1"/>
    </row>
    <row r="22395" spans="8:9" x14ac:dyDescent="0.2">
      <c r="H22395" s="1"/>
      <c r="I22395" s="1"/>
    </row>
    <row r="22396" spans="8:9" x14ac:dyDescent="0.2">
      <c r="H22396" s="1"/>
      <c r="I22396" s="1"/>
    </row>
    <row r="22397" spans="8:9" x14ac:dyDescent="0.2">
      <c r="H22397" s="1"/>
      <c r="I22397" s="1"/>
    </row>
    <row r="22398" spans="8:9" x14ac:dyDescent="0.2">
      <c r="H22398" s="1"/>
      <c r="I22398" s="1"/>
    </row>
    <row r="22399" spans="8:9" x14ac:dyDescent="0.2">
      <c r="H22399" s="1"/>
      <c r="I22399" s="1"/>
    </row>
    <row r="22400" spans="8:9" x14ac:dyDescent="0.2">
      <c r="H22400" s="1"/>
      <c r="I22400" s="1"/>
    </row>
    <row r="22401" spans="8:9" x14ac:dyDescent="0.2">
      <c r="H22401" s="1"/>
      <c r="I22401" s="1"/>
    </row>
    <row r="22402" spans="8:9" x14ac:dyDescent="0.2">
      <c r="H22402" s="1"/>
      <c r="I22402" s="1"/>
    </row>
    <row r="22403" spans="8:9" x14ac:dyDescent="0.2">
      <c r="H22403" s="1"/>
      <c r="I22403" s="1"/>
    </row>
    <row r="22404" spans="8:9" x14ac:dyDescent="0.2">
      <c r="H22404" s="1"/>
      <c r="I22404" s="1"/>
    </row>
    <row r="22405" spans="8:9" x14ac:dyDescent="0.2">
      <c r="H22405" s="1"/>
      <c r="I22405" s="1"/>
    </row>
    <row r="22406" spans="8:9" x14ac:dyDescent="0.2">
      <c r="H22406" s="1"/>
      <c r="I22406" s="1"/>
    </row>
    <row r="22407" spans="8:9" x14ac:dyDescent="0.2">
      <c r="H22407" s="1"/>
      <c r="I22407" s="1"/>
    </row>
    <row r="22408" spans="8:9" x14ac:dyDescent="0.2">
      <c r="H22408" s="1"/>
      <c r="I22408" s="1"/>
    </row>
    <row r="22409" spans="8:9" x14ac:dyDescent="0.2">
      <c r="H22409" s="1"/>
      <c r="I22409" s="1"/>
    </row>
    <row r="22410" spans="8:9" x14ac:dyDescent="0.2">
      <c r="H22410" s="1"/>
      <c r="I22410" s="1"/>
    </row>
    <row r="22411" spans="8:9" x14ac:dyDescent="0.2">
      <c r="H22411" s="1"/>
      <c r="I22411" s="1"/>
    </row>
    <row r="22412" spans="8:9" x14ac:dyDescent="0.2">
      <c r="H22412" s="1"/>
      <c r="I22412" s="1"/>
    </row>
    <row r="22413" spans="8:9" x14ac:dyDescent="0.2">
      <c r="H22413" s="1"/>
      <c r="I22413" s="1"/>
    </row>
    <row r="22414" spans="8:9" x14ac:dyDescent="0.2">
      <c r="H22414" s="1"/>
      <c r="I22414" s="1"/>
    </row>
    <row r="22415" spans="8:9" x14ac:dyDescent="0.2">
      <c r="H22415" s="1"/>
      <c r="I22415" s="1"/>
    </row>
    <row r="22416" spans="8:9" x14ac:dyDescent="0.2">
      <c r="H22416" s="1"/>
      <c r="I22416" s="1"/>
    </row>
    <row r="22417" spans="8:9" x14ac:dyDescent="0.2">
      <c r="H22417" s="1"/>
      <c r="I22417" s="1"/>
    </row>
    <row r="22418" spans="8:9" x14ac:dyDescent="0.2">
      <c r="H22418" s="1"/>
      <c r="I22418" s="1"/>
    </row>
    <row r="22419" spans="8:9" x14ac:dyDescent="0.2">
      <c r="H22419" s="1"/>
      <c r="I22419" s="1"/>
    </row>
    <row r="22420" spans="8:9" x14ac:dyDescent="0.2">
      <c r="H22420" s="1"/>
      <c r="I22420" s="1"/>
    </row>
    <row r="22421" spans="8:9" x14ac:dyDescent="0.2">
      <c r="H22421" s="1"/>
      <c r="I22421" s="1"/>
    </row>
    <row r="22422" spans="8:9" x14ac:dyDescent="0.2">
      <c r="H22422" s="1"/>
      <c r="I22422" s="1"/>
    </row>
    <row r="22423" spans="8:9" x14ac:dyDescent="0.2">
      <c r="H22423" s="1"/>
      <c r="I22423" s="1"/>
    </row>
    <row r="22424" spans="8:9" x14ac:dyDescent="0.2">
      <c r="H22424" s="1"/>
      <c r="I22424" s="1"/>
    </row>
    <row r="22425" spans="8:9" x14ac:dyDescent="0.2">
      <c r="H22425" s="1"/>
      <c r="I22425" s="1"/>
    </row>
    <row r="22426" spans="8:9" x14ac:dyDescent="0.2">
      <c r="H22426" s="1"/>
      <c r="I22426" s="1"/>
    </row>
    <row r="22427" spans="8:9" x14ac:dyDescent="0.2">
      <c r="H22427" s="1"/>
      <c r="I22427" s="1"/>
    </row>
    <row r="22428" spans="8:9" x14ac:dyDescent="0.2">
      <c r="H22428" s="1"/>
      <c r="I22428" s="1"/>
    </row>
    <row r="22429" spans="8:9" x14ac:dyDescent="0.2">
      <c r="H22429" s="1"/>
      <c r="I22429" s="1"/>
    </row>
    <row r="22430" spans="8:9" x14ac:dyDescent="0.2">
      <c r="H22430" s="1"/>
      <c r="I22430" s="1"/>
    </row>
    <row r="22431" spans="8:9" x14ac:dyDescent="0.2">
      <c r="H22431" s="1"/>
      <c r="I22431" s="1"/>
    </row>
    <row r="22432" spans="8:9" x14ac:dyDescent="0.2">
      <c r="H22432" s="1"/>
      <c r="I22432" s="1"/>
    </row>
    <row r="22433" spans="8:9" x14ac:dyDescent="0.2">
      <c r="H22433" s="1"/>
      <c r="I22433" s="1"/>
    </row>
    <row r="22434" spans="8:9" x14ac:dyDescent="0.2">
      <c r="H22434" s="1"/>
      <c r="I22434" s="1"/>
    </row>
    <row r="22435" spans="8:9" x14ac:dyDescent="0.2">
      <c r="H22435" s="1"/>
      <c r="I22435" s="1"/>
    </row>
    <row r="22436" spans="8:9" x14ac:dyDescent="0.2">
      <c r="H22436" s="1"/>
      <c r="I22436" s="1"/>
    </row>
    <row r="22437" spans="8:9" x14ac:dyDescent="0.2">
      <c r="H22437" s="1"/>
      <c r="I22437" s="1"/>
    </row>
    <row r="22438" spans="8:9" x14ac:dyDescent="0.2">
      <c r="H22438" s="1"/>
      <c r="I22438" s="1"/>
    </row>
    <row r="22439" spans="8:9" x14ac:dyDescent="0.2">
      <c r="H22439" s="1"/>
      <c r="I22439" s="1"/>
    </row>
    <row r="22440" spans="8:9" x14ac:dyDescent="0.2">
      <c r="H22440" s="1"/>
      <c r="I22440" s="1"/>
    </row>
    <row r="22441" spans="8:9" x14ac:dyDescent="0.2">
      <c r="H22441" s="1"/>
      <c r="I22441" s="1"/>
    </row>
    <row r="22442" spans="8:9" x14ac:dyDescent="0.2">
      <c r="H22442" s="1"/>
      <c r="I22442" s="1"/>
    </row>
    <row r="22443" spans="8:9" x14ac:dyDescent="0.2">
      <c r="H22443" s="1"/>
      <c r="I22443" s="1"/>
    </row>
    <row r="22444" spans="8:9" x14ac:dyDescent="0.2">
      <c r="H22444" s="1"/>
      <c r="I22444" s="1"/>
    </row>
    <row r="22445" spans="8:9" x14ac:dyDescent="0.2">
      <c r="H22445" s="1"/>
      <c r="I22445" s="1"/>
    </row>
    <row r="22446" spans="8:9" x14ac:dyDescent="0.2">
      <c r="H22446" s="1"/>
      <c r="I22446" s="1"/>
    </row>
    <row r="22447" spans="8:9" x14ac:dyDescent="0.2">
      <c r="H22447" s="1"/>
      <c r="I22447" s="1"/>
    </row>
    <row r="22448" spans="8:9" x14ac:dyDescent="0.2">
      <c r="H22448" s="1"/>
      <c r="I22448" s="1"/>
    </row>
    <row r="22449" spans="8:9" x14ac:dyDescent="0.2">
      <c r="H22449" s="1"/>
      <c r="I22449" s="1"/>
    </row>
    <row r="22450" spans="8:9" x14ac:dyDescent="0.2">
      <c r="H22450" s="1"/>
      <c r="I22450" s="1"/>
    </row>
    <row r="22451" spans="8:9" x14ac:dyDescent="0.2">
      <c r="H22451" s="1"/>
      <c r="I22451" s="1"/>
    </row>
    <row r="22452" spans="8:9" x14ac:dyDescent="0.2">
      <c r="H22452" s="1"/>
      <c r="I22452" s="1"/>
    </row>
    <row r="22453" spans="8:9" x14ac:dyDescent="0.2">
      <c r="H22453" s="1"/>
      <c r="I22453" s="1"/>
    </row>
    <row r="22454" spans="8:9" x14ac:dyDescent="0.2">
      <c r="H22454" s="1"/>
      <c r="I22454" s="1"/>
    </row>
    <row r="22455" spans="8:9" x14ac:dyDescent="0.2">
      <c r="H22455" s="1"/>
      <c r="I22455" s="1"/>
    </row>
    <row r="22456" spans="8:9" x14ac:dyDescent="0.2">
      <c r="H22456" s="1"/>
      <c r="I22456" s="1"/>
    </row>
    <row r="22457" spans="8:9" x14ac:dyDescent="0.2">
      <c r="H22457" s="1"/>
      <c r="I22457" s="1"/>
    </row>
    <row r="22458" spans="8:9" x14ac:dyDescent="0.2">
      <c r="H22458" s="1"/>
      <c r="I22458" s="1"/>
    </row>
    <row r="22459" spans="8:9" x14ac:dyDescent="0.2">
      <c r="H22459" s="1"/>
      <c r="I22459" s="1"/>
    </row>
    <row r="22460" spans="8:9" x14ac:dyDescent="0.2">
      <c r="H22460" s="1"/>
      <c r="I22460" s="1"/>
    </row>
    <row r="22461" spans="8:9" x14ac:dyDescent="0.2">
      <c r="H22461" s="1"/>
      <c r="I22461" s="1"/>
    </row>
    <row r="22462" spans="8:9" x14ac:dyDescent="0.2">
      <c r="H22462" s="1"/>
      <c r="I22462" s="1"/>
    </row>
    <row r="22463" spans="8:9" x14ac:dyDescent="0.2">
      <c r="H22463" s="1"/>
      <c r="I22463" s="1"/>
    </row>
    <row r="22464" spans="8:9" x14ac:dyDescent="0.2">
      <c r="H22464" s="1"/>
      <c r="I22464" s="1"/>
    </row>
    <row r="22465" spans="8:9" x14ac:dyDescent="0.2">
      <c r="H22465" s="1"/>
      <c r="I22465" s="1"/>
    </row>
    <row r="22466" spans="8:9" x14ac:dyDescent="0.2">
      <c r="H22466" s="1"/>
      <c r="I22466" s="1"/>
    </row>
    <row r="22467" spans="8:9" x14ac:dyDescent="0.2">
      <c r="H22467" s="1"/>
      <c r="I22467" s="1"/>
    </row>
    <row r="22468" spans="8:9" x14ac:dyDescent="0.2">
      <c r="H22468" s="1"/>
      <c r="I22468" s="1"/>
    </row>
    <row r="22469" spans="8:9" x14ac:dyDescent="0.2">
      <c r="H22469" s="1"/>
      <c r="I22469" s="1"/>
    </row>
    <row r="22470" spans="8:9" x14ac:dyDescent="0.2">
      <c r="H22470" s="1"/>
      <c r="I22470" s="1"/>
    </row>
    <row r="22471" spans="8:9" x14ac:dyDescent="0.2">
      <c r="H22471" s="1"/>
      <c r="I22471" s="1"/>
    </row>
    <row r="22472" spans="8:9" x14ac:dyDescent="0.2">
      <c r="H22472" s="1"/>
      <c r="I22472" s="1"/>
    </row>
    <row r="22473" spans="8:9" x14ac:dyDescent="0.2">
      <c r="H22473" s="1"/>
      <c r="I22473" s="1"/>
    </row>
    <row r="22474" spans="8:9" x14ac:dyDescent="0.2">
      <c r="H22474" s="1"/>
      <c r="I22474" s="1"/>
    </row>
    <row r="22475" spans="8:9" x14ac:dyDescent="0.2">
      <c r="H22475" s="1"/>
      <c r="I22475" s="1"/>
    </row>
    <row r="22476" spans="8:9" x14ac:dyDescent="0.2">
      <c r="H22476" s="1"/>
      <c r="I22476" s="1"/>
    </row>
    <row r="22477" spans="8:9" x14ac:dyDescent="0.2">
      <c r="H22477" s="1"/>
      <c r="I22477" s="1"/>
    </row>
    <row r="22478" spans="8:9" x14ac:dyDescent="0.2">
      <c r="H22478" s="1"/>
      <c r="I22478" s="1"/>
    </row>
    <row r="22479" spans="8:9" x14ac:dyDescent="0.2">
      <c r="H22479" s="1"/>
      <c r="I22479" s="1"/>
    </row>
    <row r="22480" spans="8:9" x14ac:dyDescent="0.2">
      <c r="H22480" s="1"/>
      <c r="I22480" s="1"/>
    </row>
    <row r="22481" spans="8:9" x14ac:dyDescent="0.2">
      <c r="H22481" s="1"/>
      <c r="I22481" s="1"/>
    </row>
    <row r="22482" spans="8:9" x14ac:dyDescent="0.2">
      <c r="H22482" s="1"/>
      <c r="I22482" s="1"/>
    </row>
    <row r="22483" spans="8:9" x14ac:dyDescent="0.2">
      <c r="H22483" s="1"/>
      <c r="I22483" s="1"/>
    </row>
    <row r="22484" spans="8:9" x14ac:dyDescent="0.2">
      <c r="H22484" s="1"/>
      <c r="I22484" s="1"/>
    </row>
    <row r="22485" spans="8:9" x14ac:dyDescent="0.2">
      <c r="H22485" s="1"/>
      <c r="I22485" s="1"/>
    </row>
    <row r="22486" spans="8:9" x14ac:dyDescent="0.2">
      <c r="H22486" s="1"/>
      <c r="I22486" s="1"/>
    </row>
    <row r="22487" spans="8:9" x14ac:dyDescent="0.2">
      <c r="H22487" s="1"/>
      <c r="I22487" s="1"/>
    </row>
    <row r="22488" spans="8:9" x14ac:dyDescent="0.2">
      <c r="H22488" s="1"/>
      <c r="I22488" s="1"/>
    </row>
    <row r="22489" spans="8:9" x14ac:dyDescent="0.2">
      <c r="H22489" s="1"/>
      <c r="I22489" s="1"/>
    </row>
    <row r="22490" spans="8:9" x14ac:dyDescent="0.2">
      <c r="H22490" s="1"/>
      <c r="I22490" s="1"/>
    </row>
    <row r="22491" spans="8:9" x14ac:dyDescent="0.2">
      <c r="H22491" s="1"/>
      <c r="I22491" s="1"/>
    </row>
    <row r="22492" spans="8:9" x14ac:dyDescent="0.2">
      <c r="H22492" s="1"/>
      <c r="I22492" s="1"/>
    </row>
    <row r="22493" spans="8:9" x14ac:dyDescent="0.2">
      <c r="H22493" s="1"/>
      <c r="I22493" s="1"/>
    </row>
    <row r="22494" spans="8:9" x14ac:dyDescent="0.2">
      <c r="H22494" s="1"/>
      <c r="I22494" s="1"/>
    </row>
    <row r="22495" spans="8:9" x14ac:dyDescent="0.2">
      <c r="H22495" s="1"/>
      <c r="I22495" s="1"/>
    </row>
    <row r="22496" spans="8:9" x14ac:dyDescent="0.2">
      <c r="H22496" s="1"/>
      <c r="I22496" s="1"/>
    </row>
    <row r="22497" spans="8:9" x14ac:dyDescent="0.2">
      <c r="H22497" s="1"/>
      <c r="I22497" s="1"/>
    </row>
    <row r="22498" spans="8:9" x14ac:dyDescent="0.2">
      <c r="H22498" s="1"/>
      <c r="I22498" s="1"/>
    </row>
    <row r="22499" spans="8:9" x14ac:dyDescent="0.2">
      <c r="H22499" s="1"/>
      <c r="I22499" s="1"/>
    </row>
    <row r="22500" spans="8:9" x14ac:dyDescent="0.2">
      <c r="H22500" s="1"/>
      <c r="I22500" s="1"/>
    </row>
    <row r="22501" spans="8:9" x14ac:dyDescent="0.2">
      <c r="H22501" s="1"/>
      <c r="I22501" s="1"/>
    </row>
    <row r="22502" spans="8:9" x14ac:dyDescent="0.2">
      <c r="H22502" s="1"/>
      <c r="I22502" s="1"/>
    </row>
    <row r="22503" spans="8:9" x14ac:dyDescent="0.2">
      <c r="H22503" s="1"/>
      <c r="I22503" s="1"/>
    </row>
    <row r="22504" spans="8:9" x14ac:dyDescent="0.2">
      <c r="H22504" s="1"/>
      <c r="I22504" s="1"/>
    </row>
    <row r="22505" spans="8:9" x14ac:dyDescent="0.2">
      <c r="H22505" s="1"/>
      <c r="I22505" s="1"/>
    </row>
    <row r="22506" spans="8:9" x14ac:dyDescent="0.2">
      <c r="H22506" s="1"/>
      <c r="I22506" s="1"/>
    </row>
    <row r="22507" spans="8:9" x14ac:dyDescent="0.2">
      <c r="H22507" s="1"/>
      <c r="I22507" s="1"/>
    </row>
    <row r="22508" spans="8:9" x14ac:dyDescent="0.2">
      <c r="H22508" s="1"/>
      <c r="I22508" s="1"/>
    </row>
    <row r="22509" spans="8:9" x14ac:dyDescent="0.2">
      <c r="H22509" s="1"/>
      <c r="I22509" s="1"/>
    </row>
    <row r="22510" spans="8:9" x14ac:dyDescent="0.2">
      <c r="H22510" s="1"/>
      <c r="I22510" s="1"/>
    </row>
    <row r="22511" spans="8:9" x14ac:dyDescent="0.2">
      <c r="H22511" s="1"/>
      <c r="I22511" s="1"/>
    </row>
    <row r="22512" spans="8:9" x14ac:dyDescent="0.2">
      <c r="H22512" s="1"/>
      <c r="I22512" s="1"/>
    </row>
    <row r="22513" spans="8:9" x14ac:dyDescent="0.2">
      <c r="H22513" s="1"/>
      <c r="I22513" s="1"/>
    </row>
    <row r="22514" spans="8:9" x14ac:dyDescent="0.2">
      <c r="H22514" s="1"/>
      <c r="I22514" s="1"/>
    </row>
    <row r="22515" spans="8:9" x14ac:dyDescent="0.2">
      <c r="H22515" s="1"/>
      <c r="I22515" s="1"/>
    </row>
    <row r="22516" spans="8:9" x14ac:dyDescent="0.2">
      <c r="H22516" s="1"/>
      <c r="I22516" s="1"/>
    </row>
    <row r="22517" spans="8:9" x14ac:dyDescent="0.2">
      <c r="H22517" s="1"/>
      <c r="I22517" s="1"/>
    </row>
    <row r="22518" spans="8:9" x14ac:dyDescent="0.2">
      <c r="H22518" s="1"/>
      <c r="I22518" s="1"/>
    </row>
    <row r="22519" spans="8:9" x14ac:dyDescent="0.2">
      <c r="H22519" s="1"/>
      <c r="I22519" s="1"/>
    </row>
    <row r="22520" spans="8:9" x14ac:dyDescent="0.2">
      <c r="H22520" s="1"/>
      <c r="I22520" s="1"/>
    </row>
    <row r="22521" spans="8:9" x14ac:dyDescent="0.2">
      <c r="H22521" s="1"/>
      <c r="I22521" s="1"/>
    </row>
    <row r="22522" spans="8:9" x14ac:dyDescent="0.2">
      <c r="H22522" s="1"/>
      <c r="I22522" s="1"/>
    </row>
    <row r="22523" spans="8:9" x14ac:dyDescent="0.2">
      <c r="H22523" s="1"/>
      <c r="I22523" s="1"/>
    </row>
    <row r="22524" spans="8:9" x14ac:dyDescent="0.2">
      <c r="H22524" s="1"/>
      <c r="I22524" s="1"/>
    </row>
    <row r="22525" spans="8:9" x14ac:dyDescent="0.2">
      <c r="H22525" s="1"/>
      <c r="I22525" s="1"/>
    </row>
    <row r="22526" spans="8:9" x14ac:dyDescent="0.2">
      <c r="H22526" s="1"/>
      <c r="I22526" s="1"/>
    </row>
    <row r="22527" spans="8:9" x14ac:dyDescent="0.2">
      <c r="H22527" s="1"/>
      <c r="I22527" s="1"/>
    </row>
    <row r="22528" spans="8:9" x14ac:dyDescent="0.2">
      <c r="H22528" s="1"/>
      <c r="I22528" s="1"/>
    </row>
    <row r="22529" spans="8:9" x14ac:dyDescent="0.2">
      <c r="H22529" s="1"/>
      <c r="I22529" s="1"/>
    </row>
    <row r="22530" spans="8:9" x14ac:dyDescent="0.2">
      <c r="H22530" s="1"/>
      <c r="I22530" s="1"/>
    </row>
    <row r="22531" spans="8:9" x14ac:dyDescent="0.2">
      <c r="H22531" s="1"/>
      <c r="I22531" s="1"/>
    </row>
    <row r="22532" spans="8:9" x14ac:dyDescent="0.2">
      <c r="H22532" s="1"/>
      <c r="I22532" s="1"/>
    </row>
    <row r="22533" spans="8:9" x14ac:dyDescent="0.2">
      <c r="H22533" s="1"/>
      <c r="I22533" s="1"/>
    </row>
    <row r="22534" spans="8:9" x14ac:dyDescent="0.2">
      <c r="H22534" s="1"/>
      <c r="I22534" s="1"/>
    </row>
    <row r="22535" spans="8:9" x14ac:dyDescent="0.2">
      <c r="H22535" s="1"/>
      <c r="I22535" s="1"/>
    </row>
    <row r="22536" spans="8:9" x14ac:dyDescent="0.2">
      <c r="H22536" s="1"/>
      <c r="I22536" s="1"/>
    </row>
    <row r="22537" spans="8:9" x14ac:dyDescent="0.2">
      <c r="H22537" s="1"/>
      <c r="I22537" s="1"/>
    </row>
    <row r="22538" spans="8:9" x14ac:dyDescent="0.2">
      <c r="H22538" s="1"/>
      <c r="I22538" s="1"/>
    </row>
    <row r="22539" spans="8:9" x14ac:dyDescent="0.2">
      <c r="H22539" s="1"/>
      <c r="I22539" s="1"/>
    </row>
    <row r="22540" spans="8:9" x14ac:dyDescent="0.2">
      <c r="H22540" s="1"/>
      <c r="I22540" s="1"/>
    </row>
    <row r="22541" spans="8:9" x14ac:dyDescent="0.2">
      <c r="H22541" s="1"/>
      <c r="I22541" s="1"/>
    </row>
    <row r="22542" spans="8:9" x14ac:dyDescent="0.2">
      <c r="H22542" s="1"/>
      <c r="I22542" s="1"/>
    </row>
    <row r="22543" spans="8:9" x14ac:dyDescent="0.2">
      <c r="H22543" s="1"/>
      <c r="I22543" s="1"/>
    </row>
    <row r="22544" spans="8:9" x14ac:dyDescent="0.2">
      <c r="H22544" s="1"/>
      <c r="I22544" s="1"/>
    </row>
    <row r="22545" spans="8:9" x14ac:dyDescent="0.2">
      <c r="H22545" s="1"/>
      <c r="I22545" s="1"/>
    </row>
    <row r="22546" spans="8:9" x14ac:dyDescent="0.2">
      <c r="H22546" s="1"/>
      <c r="I22546" s="1"/>
    </row>
    <row r="22547" spans="8:9" x14ac:dyDescent="0.2">
      <c r="H22547" s="1"/>
      <c r="I22547" s="1"/>
    </row>
    <row r="22548" spans="8:9" x14ac:dyDescent="0.2">
      <c r="H22548" s="1"/>
      <c r="I22548" s="1"/>
    </row>
    <row r="22549" spans="8:9" x14ac:dyDescent="0.2">
      <c r="H22549" s="1"/>
      <c r="I22549" s="1"/>
    </row>
    <row r="22550" spans="8:9" x14ac:dyDescent="0.2">
      <c r="H22550" s="1"/>
      <c r="I22550" s="1"/>
    </row>
    <row r="22551" spans="8:9" x14ac:dyDescent="0.2">
      <c r="H22551" s="1"/>
      <c r="I22551" s="1"/>
    </row>
    <row r="22552" spans="8:9" x14ac:dyDescent="0.2">
      <c r="H22552" s="1"/>
      <c r="I22552" s="1"/>
    </row>
    <row r="22553" spans="8:9" x14ac:dyDescent="0.2">
      <c r="H22553" s="1"/>
      <c r="I22553" s="1"/>
    </row>
    <row r="22554" spans="8:9" x14ac:dyDescent="0.2">
      <c r="H22554" s="1"/>
      <c r="I22554" s="1"/>
    </row>
    <row r="22555" spans="8:9" x14ac:dyDescent="0.2">
      <c r="H22555" s="1"/>
      <c r="I22555" s="1"/>
    </row>
    <row r="22556" spans="8:9" x14ac:dyDescent="0.2">
      <c r="H22556" s="1"/>
      <c r="I22556" s="1"/>
    </row>
    <row r="22557" spans="8:9" x14ac:dyDescent="0.2">
      <c r="H22557" s="1"/>
      <c r="I22557" s="1"/>
    </row>
    <row r="22558" spans="8:9" x14ac:dyDescent="0.2">
      <c r="H22558" s="1"/>
      <c r="I22558" s="1"/>
    </row>
    <row r="22559" spans="8:9" x14ac:dyDescent="0.2">
      <c r="H22559" s="1"/>
      <c r="I22559" s="1"/>
    </row>
    <row r="22560" spans="8:9" x14ac:dyDescent="0.2">
      <c r="H22560" s="1"/>
      <c r="I22560" s="1"/>
    </row>
    <row r="22561" spans="8:9" x14ac:dyDescent="0.2">
      <c r="H22561" s="1"/>
      <c r="I22561" s="1"/>
    </row>
    <row r="22562" spans="8:9" x14ac:dyDescent="0.2">
      <c r="H22562" s="1"/>
      <c r="I22562" s="1"/>
    </row>
    <row r="22563" spans="8:9" x14ac:dyDescent="0.2">
      <c r="H22563" s="1"/>
      <c r="I22563" s="1"/>
    </row>
    <row r="22564" spans="8:9" x14ac:dyDescent="0.2">
      <c r="H22564" s="1"/>
      <c r="I22564" s="1"/>
    </row>
    <row r="22565" spans="8:9" x14ac:dyDescent="0.2">
      <c r="H22565" s="1"/>
      <c r="I22565" s="1"/>
    </row>
    <row r="22566" spans="8:9" x14ac:dyDescent="0.2">
      <c r="H22566" s="1"/>
      <c r="I22566" s="1"/>
    </row>
    <row r="22567" spans="8:9" x14ac:dyDescent="0.2">
      <c r="H22567" s="1"/>
      <c r="I22567" s="1"/>
    </row>
    <row r="22568" spans="8:9" x14ac:dyDescent="0.2">
      <c r="H22568" s="1"/>
      <c r="I22568" s="1"/>
    </row>
    <row r="22569" spans="8:9" x14ac:dyDescent="0.2">
      <c r="H22569" s="1"/>
      <c r="I22569" s="1"/>
    </row>
    <row r="22570" spans="8:9" x14ac:dyDescent="0.2">
      <c r="H22570" s="1"/>
      <c r="I22570" s="1"/>
    </row>
    <row r="22571" spans="8:9" x14ac:dyDescent="0.2">
      <c r="H22571" s="1"/>
      <c r="I22571" s="1"/>
    </row>
    <row r="22572" spans="8:9" x14ac:dyDescent="0.2">
      <c r="H22572" s="1"/>
      <c r="I22572" s="1"/>
    </row>
    <row r="22573" spans="8:9" x14ac:dyDescent="0.2">
      <c r="H22573" s="1"/>
      <c r="I22573" s="1"/>
    </row>
    <row r="22574" spans="8:9" x14ac:dyDescent="0.2">
      <c r="H22574" s="1"/>
      <c r="I22574" s="1"/>
    </row>
    <row r="22575" spans="8:9" x14ac:dyDescent="0.2">
      <c r="H22575" s="1"/>
      <c r="I22575" s="1"/>
    </row>
    <row r="22576" spans="8:9" x14ac:dyDescent="0.2">
      <c r="H22576" s="1"/>
      <c r="I22576" s="1"/>
    </row>
    <row r="22577" spans="8:9" x14ac:dyDescent="0.2">
      <c r="H22577" s="1"/>
      <c r="I22577" s="1"/>
    </row>
    <row r="22578" spans="8:9" x14ac:dyDescent="0.2">
      <c r="H22578" s="1"/>
      <c r="I22578" s="1"/>
    </row>
    <row r="22579" spans="8:9" x14ac:dyDescent="0.2">
      <c r="H22579" s="1"/>
      <c r="I22579" s="1"/>
    </row>
    <row r="22580" spans="8:9" x14ac:dyDescent="0.2">
      <c r="H22580" s="1"/>
      <c r="I22580" s="1"/>
    </row>
    <row r="22581" spans="8:9" x14ac:dyDescent="0.2">
      <c r="H22581" s="1"/>
      <c r="I22581" s="1"/>
    </row>
    <row r="22582" spans="8:9" x14ac:dyDescent="0.2">
      <c r="H22582" s="1"/>
      <c r="I22582" s="1"/>
    </row>
    <row r="22583" spans="8:9" x14ac:dyDescent="0.2">
      <c r="H22583" s="1"/>
      <c r="I22583" s="1"/>
    </row>
    <row r="22584" spans="8:9" x14ac:dyDescent="0.2">
      <c r="H22584" s="1"/>
      <c r="I22584" s="1"/>
    </row>
    <row r="22585" spans="8:9" x14ac:dyDescent="0.2">
      <c r="H22585" s="1"/>
      <c r="I22585" s="1"/>
    </row>
    <row r="22586" spans="8:9" x14ac:dyDescent="0.2">
      <c r="H22586" s="1"/>
      <c r="I22586" s="1"/>
    </row>
    <row r="22587" spans="8:9" x14ac:dyDescent="0.2">
      <c r="H22587" s="1"/>
      <c r="I22587" s="1"/>
    </row>
    <row r="22588" spans="8:9" x14ac:dyDescent="0.2">
      <c r="H22588" s="1"/>
      <c r="I22588" s="1"/>
    </row>
    <row r="22589" spans="8:9" x14ac:dyDescent="0.2">
      <c r="H22589" s="1"/>
      <c r="I22589" s="1"/>
    </row>
    <row r="22590" spans="8:9" x14ac:dyDescent="0.2">
      <c r="H22590" s="1"/>
      <c r="I22590" s="1"/>
    </row>
    <row r="22591" spans="8:9" x14ac:dyDescent="0.2">
      <c r="H22591" s="1"/>
      <c r="I22591" s="1"/>
    </row>
    <row r="22592" spans="8:9" x14ac:dyDescent="0.2">
      <c r="H22592" s="1"/>
      <c r="I22592" s="1"/>
    </row>
    <row r="22593" spans="8:9" x14ac:dyDescent="0.2">
      <c r="H22593" s="1"/>
      <c r="I22593" s="1"/>
    </row>
    <row r="22594" spans="8:9" x14ac:dyDescent="0.2">
      <c r="H22594" s="1"/>
      <c r="I22594" s="1"/>
    </row>
    <row r="22595" spans="8:9" x14ac:dyDescent="0.2">
      <c r="H22595" s="1"/>
      <c r="I22595" s="1"/>
    </row>
    <row r="22596" spans="8:9" x14ac:dyDescent="0.2">
      <c r="H22596" s="1"/>
      <c r="I22596" s="1"/>
    </row>
    <row r="22597" spans="8:9" x14ac:dyDescent="0.2">
      <c r="H22597" s="1"/>
      <c r="I22597" s="1"/>
    </row>
    <row r="22598" spans="8:9" x14ac:dyDescent="0.2">
      <c r="H22598" s="1"/>
      <c r="I22598" s="1"/>
    </row>
    <row r="22599" spans="8:9" x14ac:dyDescent="0.2">
      <c r="H22599" s="1"/>
      <c r="I22599" s="1"/>
    </row>
    <row r="22600" spans="8:9" x14ac:dyDescent="0.2">
      <c r="H22600" s="1"/>
      <c r="I22600" s="1"/>
    </row>
    <row r="22601" spans="8:9" x14ac:dyDescent="0.2">
      <c r="H22601" s="1"/>
      <c r="I22601" s="1"/>
    </row>
    <row r="22602" spans="8:9" x14ac:dyDescent="0.2">
      <c r="H22602" s="1"/>
      <c r="I22602" s="1"/>
    </row>
    <row r="22603" spans="8:9" x14ac:dyDescent="0.2">
      <c r="H22603" s="1"/>
      <c r="I22603" s="1"/>
    </row>
    <row r="22604" spans="8:9" x14ac:dyDescent="0.2">
      <c r="H22604" s="1"/>
      <c r="I22604" s="1"/>
    </row>
    <row r="22605" spans="8:9" x14ac:dyDescent="0.2">
      <c r="H22605" s="1"/>
      <c r="I22605" s="1"/>
    </row>
    <row r="22606" spans="8:9" x14ac:dyDescent="0.2">
      <c r="H22606" s="1"/>
      <c r="I22606" s="1"/>
    </row>
    <row r="22607" spans="8:9" x14ac:dyDescent="0.2">
      <c r="H22607" s="1"/>
      <c r="I22607" s="1"/>
    </row>
    <row r="22608" spans="8:9" x14ac:dyDescent="0.2">
      <c r="H22608" s="1"/>
      <c r="I22608" s="1"/>
    </row>
    <row r="22609" spans="8:9" x14ac:dyDescent="0.2">
      <c r="H22609" s="1"/>
      <c r="I22609" s="1"/>
    </row>
    <row r="22610" spans="8:9" x14ac:dyDescent="0.2">
      <c r="H22610" s="1"/>
      <c r="I22610" s="1"/>
    </row>
    <row r="22611" spans="8:9" x14ac:dyDescent="0.2">
      <c r="H22611" s="1"/>
      <c r="I22611" s="1"/>
    </row>
    <row r="22612" spans="8:9" x14ac:dyDescent="0.2">
      <c r="H22612" s="1"/>
      <c r="I22612" s="1"/>
    </row>
    <row r="22613" spans="8:9" x14ac:dyDescent="0.2">
      <c r="H22613" s="1"/>
      <c r="I22613" s="1"/>
    </row>
    <row r="22614" spans="8:9" x14ac:dyDescent="0.2">
      <c r="H22614" s="1"/>
      <c r="I22614" s="1"/>
    </row>
    <row r="22615" spans="8:9" x14ac:dyDescent="0.2">
      <c r="H22615" s="1"/>
      <c r="I22615" s="1"/>
    </row>
    <row r="22616" spans="8:9" x14ac:dyDescent="0.2">
      <c r="H22616" s="1"/>
      <c r="I22616" s="1"/>
    </row>
    <row r="22617" spans="8:9" x14ac:dyDescent="0.2">
      <c r="H22617" s="1"/>
      <c r="I22617" s="1"/>
    </row>
    <row r="22618" spans="8:9" x14ac:dyDescent="0.2">
      <c r="H22618" s="1"/>
      <c r="I22618" s="1"/>
    </row>
    <row r="22619" spans="8:9" x14ac:dyDescent="0.2">
      <c r="H22619" s="1"/>
      <c r="I22619" s="1"/>
    </row>
    <row r="22620" spans="8:9" x14ac:dyDescent="0.2">
      <c r="H22620" s="1"/>
      <c r="I22620" s="1"/>
    </row>
    <row r="22621" spans="8:9" x14ac:dyDescent="0.2">
      <c r="H22621" s="1"/>
      <c r="I22621" s="1"/>
    </row>
    <row r="22622" spans="8:9" x14ac:dyDescent="0.2">
      <c r="H22622" s="1"/>
      <c r="I22622" s="1"/>
    </row>
    <row r="22623" spans="8:9" x14ac:dyDescent="0.2">
      <c r="H22623" s="1"/>
      <c r="I22623" s="1"/>
    </row>
    <row r="22624" spans="8:9" x14ac:dyDescent="0.2">
      <c r="H22624" s="1"/>
      <c r="I22624" s="1"/>
    </row>
    <row r="22625" spans="8:9" x14ac:dyDescent="0.2">
      <c r="H22625" s="1"/>
      <c r="I22625" s="1"/>
    </row>
    <row r="22626" spans="8:9" x14ac:dyDescent="0.2">
      <c r="H22626" s="1"/>
      <c r="I22626" s="1"/>
    </row>
    <row r="22627" spans="8:9" x14ac:dyDescent="0.2">
      <c r="H22627" s="1"/>
      <c r="I22627" s="1"/>
    </row>
    <row r="22628" spans="8:9" x14ac:dyDescent="0.2">
      <c r="H22628" s="1"/>
      <c r="I22628" s="1"/>
    </row>
    <row r="22629" spans="8:9" x14ac:dyDescent="0.2">
      <c r="H22629" s="1"/>
      <c r="I22629" s="1"/>
    </row>
    <row r="22630" spans="8:9" x14ac:dyDescent="0.2">
      <c r="H22630" s="1"/>
      <c r="I22630" s="1"/>
    </row>
    <row r="22631" spans="8:9" x14ac:dyDescent="0.2">
      <c r="H22631" s="1"/>
      <c r="I22631" s="1"/>
    </row>
    <row r="22632" spans="8:9" x14ac:dyDescent="0.2">
      <c r="H22632" s="1"/>
      <c r="I22632" s="1"/>
    </row>
    <row r="22633" spans="8:9" x14ac:dyDescent="0.2">
      <c r="H22633" s="1"/>
      <c r="I22633" s="1"/>
    </row>
    <row r="22634" spans="8:9" x14ac:dyDescent="0.2">
      <c r="H22634" s="1"/>
      <c r="I22634" s="1"/>
    </row>
    <row r="22635" spans="8:9" x14ac:dyDescent="0.2">
      <c r="H22635" s="1"/>
      <c r="I22635" s="1"/>
    </row>
    <row r="22636" spans="8:9" x14ac:dyDescent="0.2">
      <c r="H22636" s="1"/>
      <c r="I22636" s="1"/>
    </row>
    <row r="22637" spans="8:9" x14ac:dyDescent="0.2">
      <c r="H22637" s="1"/>
      <c r="I22637" s="1"/>
    </row>
    <row r="22638" spans="8:9" x14ac:dyDescent="0.2">
      <c r="H22638" s="1"/>
      <c r="I22638" s="1"/>
    </row>
    <row r="22639" spans="8:9" x14ac:dyDescent="0.2">
      <c r="H22639" s="1"/>
      <c r="I22639" s="1"/>
    </row>
    <row r="22640" spans="8:9" x14ac:dyDescent="0.2">
      <c r="H22640" s="1"/>
      <c r="I22640" s="1"/>
    </row>
    <row r="22641" spans="8:9" x14ac:dyDescent="0.2">
      <c r="H22641" s="1"/>
      <c r="I22641" s="1"/>
    </row>
    <row r="22642" spans="8:9" x14ac:dyDescent="0.2">
      <c r="H22642" s="1"/>
      <c r="I22642" s="1"/>
    </row>
    <row r="22643" spans="8:9" x14ac:dyDescent="0.2">
      <c r="H22643" s="1"/>
      <c r="I22643" s="1"/>
    </row>
    <row r="22644" spans="8:9" x14ac:dyDescent="0.2">
      <c r="H22644" s="1"/>
      <c r="I22644" s="1"/>
    </row>
    <row r="22645" spans="8:9" x14ac:dyDescent="0.2">
      <c r="H22645" s="1"/>
      <c r="I22645" s="1"/>
    </row>
    <row r="22646" spans="8:9" x14ac:dyDescent="0.2">
      <c r="H22646" s="1"/>
      <c r="I22646" s="1"/>
    </row>
    <row r="22647" spans="8:9" x14ac:dyDescent="0.2">
      <c r="H22647" s="1"/>
      <c r="I22647" s="1"/>
    </row>
    <row r="22648" spans="8:9" x14ac:dyDescent="0.2">
      <c r="H22648" s="1"/>
      <c r="I22648" s="1"/>
    </row>
    <row r="22649" spans="8:9" x14ac:dyDescent="0.2">
      <c r="H22649" s="1"/>
      <c r="I22649" s="1"/>
    </row>
    <row r="22650" spans="8:9" x14ac:dyDescent="0.2">
      <c r="H22650" s="1"/>
      <c r="I22650" s="1"/>
    </row>
    <row r="22651" spans="8:9" x14ac:dyDescent="0.2">
      <c r="H22651" s="1"/>
      <c r="I22651" s="1"/>
    </row>
    <row r="22652" spans="8:9" x14ac:dyDescent="0.2">
      <c r="H22652" s="1"/>
      <c r="I22652" s="1"/>
    </row>
    <row r="22653" spans="8:9" x14ac:dyDescent="0.2">
      <c r="H22653" s="1"/>
      <c r="I22653" s="1"/>
    </row>
    <row r="22654" spans="8:9" x14ac:dyDescent="0.2">
      <c r="H22654" s="1"/>
      <c r="I22654" s="1"/>
    </row>
    <row r="22655" spans="8:9" x14ac:dyDescent="0.2">
      <c r="H22655" s="1"/>
      <c r="I22655" s="1"/>
    </row>
    <row r="22656" spans="8:9" x14ac:dyDescent="0.2">
      <c r="H22656" s="1"/>
      <c r="I22656" s="1"/>
    </row>
    <row r="22657" spans="8:9" x14ac:dyDescent="0.2">
      <c r="H22657" s="1"/>
      <c r="I22657" s="1"/>
    </row>
    <row r="22658" spans="8:9" x14ac:dyDescent="0.2">
      <c r="H22658" s="1"/>
      <c r="I22658" s="1"/>
    </row>
    <row r="22659" spans="8:9" x14ac:dyDescent="0.2">
      <c r="H22659" s="1"/>
      <c r="I22659" s="1"/>
    </row>
    <row r="22660" spans="8:9" x14ac:dyDescent="0.2">
      <c r="H22660" s="1"/>
      <c r="I22660" s="1"/>
    </row>
    <row r="22661" spans="8:9" x14ac:dyDescent="0.2">
      <c r="H22661" s="1"/>
      <c r="I22661" s="1"/>
    </row>
    <row r="22662" spans="8:9" x14ac:dyDescent="0.2">
      <c r="H22662" s="1"/>
      <c r="I22662" s="1"/>
    </row>
    <row r="22663" spans="8:9" x14ac:dyDescent="0.2">
      <c r="H22663" s="1"/>
      <c r="I22663" s="1"/>
    </row>
    <row r="22664" spans="8:9" x14ac:dyDescent="0.2">
      <c r="H22664" s="1"/>
      <c r="I22664" s="1"/>
    </row>
    <row r="22665" spans="8:9" x14ac:dyDescent="0.2">
      <c r="H22665" s="1"/>
      <c r="I22665" s="1"/>
    </row>
    <row r="22666" spans="8:9" x14ac:dyDescent="0.2">
      <c r="H22666" s="1"/>
      <c r="I22666" s="1"/>
    </row>
    <row r="22667" spans="8:9" x14ac:dyDescent="0.2">
      <c r="H22667" s="1"/>
      <c r="I22667" s="1"/>
    </row>
    <row r="22668" spans="8:9" x14ac:dyDescent="0.2">
      <c r="H22668" s="1"/>
      <c r="I22668" s="1"/>
    </row>
    <row r="22669" spans="8:9" x14ac:dyDescent="0.2">
      <c r="H22669" s="1"/>
      <c r="I22669" s="1"/>
    </row>
    <row r="22670" spans="8:9" x14ac:dyDescent="0.2">
      <c r="H22670" s="1"/>
      <c r="I22670" s="1"/>
    </row>
    <row r="22671" spans="8:9" x14ac:dyDescent="0.2">
      <c r="H22671" s="1"/>
      <c r="I22671" s="1"/>
    </row>
    <row r="22672" spans="8:9" x14ac:dyDescent="0.2">
      <c r="H22672" s="1"/>
      <c r="I22672" s="1"/>
    </row>
    <row r="22673" spans="8:9" x14ac:dyDescent="0.2">
      <c r="H22673" s="1"/>
      <c r="I22673" s="1"/>
    </row>
    <row r="22674" spans="8:9" x14ac:dyDescent="0.2">
      <c r="H22674" s="1"/>
      <c r="I22674" s="1"/>
    </row>
    <row r="22675" spans="8:9" x14ac:dyDescent="0.2">
      <c r="H22675" s="1"/>
      <c r="I22675" s="1"/>
    </row>
    <row r="22676" spans="8:9" x14ac:dyDescent="0.2">
      <c r="H22676" s="1"/>
      <c r="I22676" s="1"/>
    </row>
    <row r="22677" spans="8:9" x14ac:dyDescent="0.2">
      <c r="H22677" s="1"/>
      <c r="I22677" s="1"/>
    </row>
    <row r="22678" spans="8:9" x14ac:dyDescent="0.2">
      <c r="H22678" s="1"/>
      <c r="I22678" s="1"/>
    </row>
    <row r="22679" spans="8:9" x14ac:dyDescent="0.2">
      <c r="H22679" s="1"/>
      <c r="I22679" s="1"/>
    </row>
    <row r="22680" spans="8:9" x14ac:dyDescent="0.2">
      <c r="H22680" s="1"/>
      <c r="I22680" s="1"/>
    </row>
    <row r="22681" spans="8:9" x14ac:dyDescent="0.2">
      <c r="H22681" s="1"/>
      <c r="I22681" s="1"/>
    </row>
    <row r="22682" spans="8:9" x14ac:dyDescent="0.2">
      <c r="H22682" s="1"/>
      <c r="I22682" s="1"/>
    </row>
    <row r="22683" spans="8:9" x14ac:dyDescent="0.2">
      <c r="H22683" s="1"/>
      <c r="I22683" s="1"/>
    </row>
    <row r="22684" spans="8:9" x14ac:dyDescent="0.2">
      <c r="H22684" s="1"/>
      <c r="I22684" s="1"/>
    </row>
    <row r="22685" spans="8:9" x14ac:dyDescent="0.2">
      <c r="H22685" s="1"/>
      <c r="I22685" s="1"/>
    </row>
    <row r="22686" spans="8:9" x14ac:dyDescent="0.2">
      <c r="H22686" s="1"/>
      <c r="I22686" s="1"/>
    </row>
    <row r="22687" spans="8:9" x14ac:dyDescent="0.2">
      <c r="H22687" s="1"/>
      <c r="I22687" s="1"/>
    </row>
    <row r="22688" spans="8:9" x14ac:dyDescent="0.2">
      <c r="H22688" s="1"/>
      <c r="I22688" s="1"/>
    </row>
    <row r="22689" spans="8:9" x14ac:dyDescent="0.2">
      <c r="H22689" s="1"/>
      <c r="I22689" s="1"/>
    </row>
    <row r="22690" spans="8:9" x14ac:dyDescent="0.2">
      <c r="H22690" s="1"/>
      <c r="I22690" s="1"/>
    </row>
    <row r="22691" spans="8:9" x14ac:dyDescent="0.2">
      <c r="H22691" s="1"/>
      <c r="I22691" s="1"/>
    </row>
    <row r="22692" spans="8:9" x14ac:dyDescent="0.2">
      <c r="H22692" s="1"/>
      <c r="I22692" s="1"/>
    </row>
    <row r="22693" spans="8:9" x14ac:dyDescent="0.2">
      <c r="H22693" s="1"/>
      <c r="I22693" s="1"/>
    </row>
    <row r="22694" spans="8:9" x14ac:dyDescent="0.2">
      <c r="H22694" s="1"/>
      <c r="I22694" s="1"/>
    </row>
    <row r="22695" spans="8:9" x14ac:dyDescent="0.2">
      <c r="H22695" s="1"/>
      <c r="I22695" s="1"/>
    </row>
    <row r="22696" spans="8:9" x14ac:dyDescent="0.2">
      <c r="H22696" s="1"/>
      <c r="I22696" s="1"/>
    </row>
    <row r="22697" spans="8:9" x14ac:dyDescent="0.2">
      <c r="H22697" s="1"/>
      <c r="I22697" s="1"/>
    </row>
    <row r="22698" spans="8:9" x14ac:dyDescent="0.2">
      <c r="H22698" s="1"/>
      <c r="I22698" s="1"/>
    </row>
    <row r="22699" spans="8:9" x14ac:dyDescent="0.2">
      <c r="H22699" s="1"/>
      <c r="I22699" s="1"/>
    </row>
    <row r="22700" spans="8:9" x14ac:dyDescent="0.2">
      <c r="H22700" s="1"/>
      <c r="I22700" s="1"/>
    </row>
    <row r="22701" spans="8:9" x14ac:dyDescent="0.2">
      <c r="H22701" s="1"/>
      <c r="I22701" s="1"/>
    </row>
    <row r="22702" spans="8:9" x14ac:dyDescent="0.2">
      <c r="H22702" s="1"/>
      <c r="I22702" s="1"/>
    </row>
    <row r="22703" spans="8:9" x14ac:dyDescent="0.2">
      <c r="H22703" s="1"/>
      <c r="I22703" s="1"/>
    </row>
    <row r="22704" spans="8:9" x14ac:dyDescent="0.2">
      <c r="H22704" s="1"/>
      <c r="I22704" s="1"/>
    </row>
    <row r="22705" spans="8:9" x14ac:dyDescent="0.2">
      <c r="H22705" s="1"/>
      <c r="I22705" s="1"/>
    </row>
    <row r="22706" spans="8:9" x14ac:dyDescent="0.2">
      <c r="H22706" s="1"/>
      <c r="I22706" s="1"/>
    </row>
    <row r="22707" spans="8:9" x14ac:dyDescent="0.2">
      <c r="H22707" s="1"/>
      <c r="I22707" s="1"/>
    </row>
    <row r="22708" spans="8:9" x14ac:dyDescent="0.2">
      <c r="H22708" s="1"/>
      <c r="I22708" s="1"/>
    </row>
    <row r="22709" spans="8:9" x14ac:dyDescent="0.2">
      <c r="H22709" s="1"/>
      <c r="I22709" s="1"/>
    </row>
    <row r="22710" spans="8:9" x14ac:dyDescent="0.2">
      <c r="H22710" s="1"/>
      <c r="I22710" s="1"/>
    </row>
    <row r="22711" spans="8:9" x14ac:dyDescent="0.2">
      <c r="H22711" s="1"/>
      <c r="I22711" s="1"/>
    </row>
    <row r="22712" spans="8:9" x14ac:dyDescent="0.2">
      <c r="H22712" s="1"/>
      <c r="I22712" s="1"/>
    </row>
    <row r="22713" spans="8:9" x14ac:dyDescent="0.2">
      <c r="H22713" s="1"/>
      <c r="I22713" s="1"/>
    </row>
    <row r="22714" spans="8:9" x14ac:dyDescent="0.2">
      <c r="H22714" s="1"/>
      <c r="I22714" s="1"/>
    </row>
    <row r="22715" spans="8:9" x14ac:dyDescent="0.2">
      <c r="H22715" s="1"/>
      <c r="I22715" s="1"/>
    </row>
    <row r="22716" spans="8:9" x14ac:dyDescent="0.2">
      <c r="H22716" s="1"/>
      <c r="I22716" s="1"/>
    </row>
    <row r="22717" spans="8:9" x14ac:dyDescent="0.2">
      <c r="H22717" s="1"/>
      <c r="I22717" s="1"/>
    </row>
    <row r="22718" spans="8:9" x14ac:dyDescent="0.2">
      <c r="H22718" s="1"/>
      <c r="I22718" s="1"/>
    </row>
    <row r="22719" spans="8:9" x14ac:dyDescent="0.2">
      <c r="H22719" s="1"/>
      <c r="I22719" s="1"/>
    </row>
    <row r="22720" spans="8:9" x14ac:dyDescent="0.2">
      <c r="H22720" s="1"/>
      <c r="I22720" s="1"/>
    </row>
    <row r="22721" spans="8:9" x14ac:dyDescent="0.2">
      <c r="H22721" s="1"/>
      <c r="I22721" s="1"/>
    </row>
    <row r="22722" spans="8:9" x14ac:dyDescent="0.2">
      <c r="H22722" s="1"/>
      <c r="I22722" s="1"/>
    </row>
    <row r="22723" spans="8:9" x14ac:dyDescent="0.2">
      <c r="H22723" s="1"/>
      <c r="I22723" s="1"/>
    </row>
    <row r="22724" spans="8:9" x14ac:dyDescent="0.2">
      <c r="H22724" s="1"/>
      <c r="I22724" s="1"/>
    </row>
    <row r="22725" spans="8:9" x14ac:dyDescent="0.2">
      <c r="H22725" s="1"/>
      <c r="I22725" s="1"/>
    </row>
    <row r="22726" spans="8:9" x14ac:dyDescent="0.2">
      <c r="H22726" s="1"/>
      <c r="I22726" s="1"/>
    </row>
    <row r="22727" spans="8:9" x14ac:dyDescent="0.2">
      <c r="H22727" s="1"/>
      <c r="I22727" s="1"/>
    </row>
    <row r="22728" spans="8:9" x14ac:dyDescent="0.2">
      <c r="H22728" s="1"/>
      <c r="I22728" s="1"/>
    </row>
    <row r="22729" spans="8:9" x14ac:dyDescent="0.2">
      <c r="H22729" s="1"/>
      <c r="I22729" s="1"/>
    </row>
    <row r="22730" spans="8:9" x14ac:dyDescent="0.2">
      <c r="H22730" s="1"/>
      <c r="I22730" s="1"/>
    </row>
    <row r="22731" spans="8:9" x14ac:dyDescent="0.2">
      <c r="H22731" s="1"/>
      <c r="I22731" s="1"/>
    </row>
    <row r="22732" spans="8:9" x14ac:dyDescent="0.2">
      <c r="H22732" s="1"/>
      <c r="I22732" s="1"/>
    </row>
    <row r="22733" spans="8:9" x14ac:dyDescent="0.2">
      <c r="H22733" s="1"/>
      <c r="I22733" s="1"/>
    </row>
    <row r="22734" spans="8:9" x14ac:dyDescent="0.2">
      <c r="H22734" s="1"/>
      <c r="I22734" s="1"/>
    </row>
    <row r="22735" spans="8:9" x14ac:dyDescent="0.2">
      <c r="H22735" s="1"/>
      <c r="I22735" s="1"/>
    </row>
    <row r="22736" spans="8:9" x14ac:dyDescent="0.2">
      <c r="H22736" s="1"/>
      <c r="I22736" s="1"/>
    </row>
    <row r="22737" spans="8:9" x14ac:dyDescent="0.2">
      <c r="H22737" s="1"/>
      <c r="I22737" s="1"/>
    </row>
    <row r="22738" spans="8:9" x14ac:dyDescent="0.2">
      <c r="H22738" s="1"/>
      <c r="I22738" s="1"/>
    </row>
    <row r="22739" spans="8:9" x14ac:dyDescent="0.2">
      <c r="H22739" s="1"/>
      <c r="I22739" s="1"/>
    </row>
    <row r="22740" spans="8:9" x14ac:dyDescent="0.2">
      <c r="H22740" s="1"/>
      <c r="I22740" s="1"/>
    </row>
    <row r="22741" spans="8:9" x14ac:dyDescent="0.2">
      <c r="H22741" s="1"/>
      <c r="I22741" s="1"/>
    </row>
    <row r="22742" spans="8:9" x14ac:dyDescent="0.2">
      <c r="H22742" s="1"/>
      <c r="I22742" s="1"/>
    </row>
    <row r="22743" spans="8:9" x14ac:dyDescent="0.2">
      <c r="H22743" s="1"/>
      <c r="I22743" s="1"/>
    </row>
    <row r="22744" spans="8:9" x14ac:dyDescent="0.2">
      <c r="H22744" s="1"/>
      <c r="I22744" s="1"/>
    </row>
    <row r="22745" spans="8:9" x14ac:dyDescent="0.2">
      <c r="H22745" s="1"/>
      <c r="I22745" s="1"/>
    </row>
    <row r="22746" spans="8:9" x14ac:dyDescent="0.2">
      <c r="H22746" s="1"/>
      <c r="I22746" s="1"/>
    </row>
    <row r="22747" spans="8:9" x14ac:dyDescent="0.2">
      <c r="H22747" s="1"/>
      <c r="I22747" s="1"/>
    </row>
    <row r="22748" spans="8:9" x14ac:dyDescent="0.2">
      <c r="H22748" s="1"/>
      <c r="I22748" s="1"/>
    </row>
    <row r="22749" spans="8:9" x14ac:dyDescent="0.2">
      <c r="H22749" s="1"/>
      <c r="I22749" s="1"/>
    </row>
    <row r="22750" spans="8:9" x14ac:dyDescent="0.2">
      <c r="H22750" s="1"/>
      <c r="I22750" s="1"/>
    </row>
    <row r="22751" spans="8:9" x14ac:dyDescent="0.2">
      <c r="H22751" s="1"/>
      <c r="I22751" s="1"/>
    </row>
    <row r="22752" spans="8:9" x14ac:dyDescent="0.2">
      <c r="H22752" s="1"/>
      <c r="I22752" s="1"/>
    </row>
    <row r="22753" spans="8:9" x14ac:dyDescent="0.2">
      <c r="H22753" s="1"/>
      <c r="I22753" s="1"/>
    </row>
    <row r="22754" spans="8:9" x14ac:dyDescent="0.2">
      <c r="H22754" s="1"/>
      <c r="I22754" s="1"/>
    </row>
    <row r="22755" spans="8:9" x14ac:dyDescent="0.2">
      <c r="H22755" s="1"/>
      <c r="I22755" s="1"/>
    </row>
    <row r="22756" spans="8:9" x14ac:dyDescent="0.2">
      <c r="H22756" s="1"/>
      <c r="I22756" s="1"/>
    </row>
    <row r="22757" spans="8:9" x14ac:dyDescent="0.2">
      <c r="H22757" s="1"/>
      <c r="I22757" s="1"/>
    </row>
    <row r="22758" spans="8:9" x14ac:dyDescent="0.2">
      <c r="H22758" s="1"/>
      <c r="I22758" s="1"/>
    </row>
    <row r="22759" spans="8:9" x14ac:dyDescent="0.2">
      <c r="H22759" s="1"/>
      <c r="I22759" s="1"/>
    </row>
    <row r="22760" spans="8:9" x14ac:dyDescent="0.2">
      <c r="H22760" s="1"/>
      <c r="I22760" s="1"/>
    </row>
    <row r="22761" spans="8:9" x14ac:dyDescent="0.2">
      <c r="H22761" s="1"/>
      <c r="I22761" s="1"/>
    </row>
    <row r="22762" spans="8:9" x14ac:dyDescent="0.2">
      <c r="H22762" s="1"/>
      <c r="I22762" s="1"/>
    </row>
    <row r="22763" spans="8:9" x14ac:dyDescent="0.2">
      <c r="H22763" s="1"/>
      <c r="I22763" s="1"/>
    </row>
    <row r="22764" spans="8:9" x14ac:dyDescent="0.2">
      <c r="H22764" s="1"/>
      <c r="I22764" s="1"/>
    </row>
    <row r="22765" spans="8:9" x14ac:dyDescent="0.2">
      <c r="H22765" s="1"/>
      <c r="I22765" s="1"/>
    </row>
    <row r="22766" spans="8:9" x14ac:dyDescent="0.2">
      <c r="H22766" s="1"/>
      <c r="I22766" s="1"/>
    </row>
    <row r="22767" spans="8:9" x14ac:dyDescent="0.2">
      <c r="H22767" s="1"/>
      <c r="I22767" s="1"/>
    </row>
    <row r="22768" spans="8:9" x14ac:dyDescent="0.2">
      <c r="H22768" s="1"/>
      <c r="I22768" s="1"/>
    </row>
    <row r="22769" spans="8:9" x14ac:dyDescent="0.2">
      <c r="H22769" s="1"/>
      <c r="I22769" s="1"/>
    </row>
    <row r="22770" spans="8:9" x14ac:dyDescent="0.2">
      <c r="H22770" s="1"/>
      <c r="I22770" s="1"/>
    </row>
    <row r="22771" spans="8:9" x14ac:dyDescent="0.2">
      <c r="H22771" s="1"/>
      <c r="I22771" s="1"/>
    </row>
    <row r="22772" spans="8:9" x14ac:dyDescent="0.2">
      <c r="H22772" s="1"/>
      <c r="I22772" s="1"/>
    </row>
    <row r="22773" spans="8:9" x14ac:dyDescent="0.2">
      <c r="H22773" s="1"/>
      <c r="I22773" s="1"/>
    </row>
    <row r="22774" spans="8:9" x14ac:dyDescent="0.2">
      <c r="H22774" s="1"/>
      <c r="I22774" s="1"/>
    </row>
    <row r="22775" spans="8:9" x14ac:dyDescent="0.2">
      <c r="H22775" s="1"/>
      <c r="I22775" s="1"/>
    </row>
    <row r="22776" spans="8:9" x14ac:dyDescent="0.2">
      <c r="H22776" s="1"/>
      <c r="I22776" s="1"/>
    </row>
    <row r="22777" spans="8:9" x14ac:dyDescent="0.2">
      <c r="H22777" s="1"/>
      <c r="I22777" s="1"/>
    </row>
    <row r="22778" spans="8:9" x14ac:dyDescent="0.2">
      <c r="H22778" s="1"/>
      <c r="I22778" s="1"/>
    </row>
    <row r="22779" spans="8:9" x14ac:dyDescent="0.2">
      <c r="H22779" s="1"/>
      <c r="I22779" s="1"/>
    </row>
    <row r="22780" spans="8:9" x14ac:dyDescent="0.2">
      <c r="H22780" s="1"/>
      <c r="I22780" s="1"/>
    </row>
    <row r="22781" spans="8:9" x14ac:dyDescent="0.2">
      <c r="H22781" s="1"/>
      <c r="I22781" s="1"/>
    </row>
    <row r="22782" spans="8:9" x14ac:dyDescent="0.2">
      <c r="H22782" s="1"/>
      <c r="I22782" s="1"/>
    </row>
    <row r="22783" spans="8:9" x14ac:dyDescent="0.2">
      <c r="H22783" s="1"/>
      <c r="I22783" s="1"/>
    </row>
    <row r="22784" spans="8:9" x14ac:dyDescent="0.2">
      <c r="H22784" s="1"/>
      <c r="I22784" s="1"/>
    </row>
    <row r="22785" spans="8:9" x14ac:dyDescent="0.2">
      <c r="H22785" s="1"/>
      <c r="I22785" s="1"/>
    </row>
    <row r="22786" spans="8:9" x14ac:dyDescent="0.2">
      <c r="H22786" s="1"/>
      <c r="I22786" s="1"/>
    </row>
    <row r="22787" spans="8:9" x14ac:dyDescent="0.2">
      <c r="H22787" s="1"/>
      <c r="I22787" s="1"/>
    </row>
    <row r="22788" spans="8:9" x14ac:dyDescent="0.2">
      <c r="H22788" s="1"/>
      <c r="I22788" s="1"/>
    </row>
    <row r="22789" spans="8:9" x14ac:dyDescent="0.2">
      <c r="H22789" s="1"/>
      <c r="I22789" s="1"/>
    </row>
    <row r="22790" spans="8:9" x14ac:dyDescent="0.2">
      <c r="H22790" s="1"/>
      <c r="I22790" s="1"/>
    </row>
    <row r="22791" spans="8:9" x14ac:dyDescent="0.2">
      <c r="H22791" s="1"/>
      <c r="I22791" s="1"/>
    </row>
    <row r="22792" spans="8:9" x14ac:dyDescent="0.2">
      <c r="H22792" s="1"/>
      <c r="I22792" s="1"/>
    </row>
    <row r="22793" spans="8:9" x14ac:dyDescent="0.2">
      <c r="H22793" s="1"/>
      <c r="I22793" s="1"/>
    </row>
    <row r="22794" spans="8:9" x14ac:dyDescent="0.2">
      <c r="H22794" s="1"/>
      <c r="I22794" s="1"/>
    </row>
    <row r="22795" spans="8:9" x14ac:dyDescent="0.2">
      <c r="H22795" s="1"/>
      <c r="I22795" s="1"/>
    </row>
    <row r="22796" spans="8:9" x14ac:dyDescent="0.2">
      <c r="H22796" s="1"/>
      <c r="I22796" s="1"/>
    </row>
    <row r="22797" spans="8:9" x14ac:dyDescent="0.2">
      <c r="H22797" s="1"/>
      <c r="I22797" s="1"/>
    </row>
    <row r="22798" spans="8:9" x14ac:dyDescent="0.2">
      <c r="H22798" s="1"/>
      <c r="I22798" s="1"/>
    </row>
    <row r="22799" spans="8:9" x14ac:dyDescent="0.2">
      <c r="H22799" s="1"/>
      <c r="I22799" s="1"/>
    </row>
    <row r="22800" spans="8:9" x14ac:dyDescent="0.2">
      <c r="H22800" s="1"/>
      <c r="I22800" s="1"/>
    </row>
    <row r="22801" spans="8:9" x14ac:dyDescent="0.2">
      <c r="H22801" s="1"/>
      <c r="I22801" s="1"/>
    </row>
    <row r="22802" spans="8:9" x14ac:dyDescent="0.2">
      <c r="H22802" s="1"/>
      <c r="I22802" s="1"/>
    </row>
    <row r="22803" spans="8:9" x14ac:dyDescent="0.2">
      <c r="H22803" s="1"/>
      <c r="I22803" s="1"/>
    </row>
    <row r="22804" spans="8:9" x14ac:dyDescent="0.2">
      <c r="H22804" s="1"/>
      <c r="I22804" s="1"/>
    </row>
    <row r="22805" spans="8:9" x14ac:dyDescent="0.2">
      <c r="H22805" s="1"/>
      <c r="I22805" s="1"/>
    </row>
    <row r="22806" spans="8:9" x14ac:dyDescent="0.2">
      <c r="H22806" s="1"/>
      <c r="I22806" s="1"/>
    </row>
    <row r="22807" spans="8:9" x14ac:dyDescent="0.2">
      <c r="H22807" s="1"/>
      <c r="I22807" s="1"/>
    </row>
    <row r="22808" spans="8:9" x14ac:dyDescent="0.2">
      <c r="H22808" s="1"/>
      <c r="I22808" s="1"/>
    </row>
    <row r="22809" spans="8:9" x14ac:dyDescent="0.2">
      <c r="H22809" s="1"/>
      <c r="I22809" s="1"/>
    </row>
    <row r="22810" spans="8:9" x14ac:dyDescent="0.2">
      <c r="H22810" s="1"/>
      <c r="I22810" s="1"/>
    </row>
    <row r="22811" spans="8:9" x14ac:dyDescent="0.2">
      <c r="H22811" s="1"/>
      <c r="I22811" s="1"/>
    </row>
    <row r="22812" spans="8:9" x14ac:dyDescent="0.2">
      <c r="H22812" s="1"/>
      <c r="I22812" s="1"/>
    </row>
    <row r="22813" spans="8:9" x14ac:dyDescent="0.2">
      <c r="H22813" s="1"/>
      <c r="I22813" s="1"/>
    </row>
    <row r="22814" spans="8:9" x14ac:dyDescent="0.2">
      <c r="H22814" s="1"/>
      <c r="I22814" s="1"/>
    </row>
    <row r="22815" spans="8:9" x14ac:dyDescent="0.2">
      <c r="H22815" s="1"/>
      <c r="I22815" s="1"/>
    </row>
    <row r="22816" spans="8:9" x14ac:dyDescent="0.2">
      <c r="H22816" s="1"/>
      <c r="I22816" s="1"/>
    </row>
    <row r="22817" spans="8:9" x14ac:dyDescent="0.2">
      <c r="H22817" s="1"/>
      <c r="I22817" s="1"/>
    </row>
    <row r="22818" spans="8:9" x14ac:dyDescent="0.2">
      <c r="H22818" s="1"/>
      <c r="I22818" s="1"/>
    </row>
    <row r="22819" spans="8:9" x14ac:dyDescent="0.2">
      <c r="H22819" s="1"/>
      <c r="I22819" s="1"/>
    </row>
    <row r="22820" spans="8:9" x14ac:dyDescent="0.2">
      <c r="H22820" s="1"/>
      <c r="I22820" s="1"/>
    </row>
    <row r="22821" spans="8:9" x14ac:dyDescent="0.2">
      <c r="H22821" s="1"/>
      <c r="I22821" s="1"/>
    </row>
    <row r="22822" spans="8:9" x14ac:dyDescent="0.2">
      <c r="H22822" s="1"/>
      <c r="I22822" s="1"/>
    </row>
    <row r="22823" spans="8:9" x14ac:dyDescent="0.2">
      <c r="H22823" s="1"/>
      <c r="I22823" s="1"/>
    </row>
    <row r="22824" spans="8:9" x14ac:dyDescent="0.2">
      <c r="H22824" s="1"/>
      <c r="I22824" s="1"/>
    </row>
    <row r="22825" spans="8:9" x14ac:dyDescent="0.2">
      <c r="H22825" s="1"/>
      <c r="I22825" s="1"/>
    </row>
    <row r="22826" spans="8:9" x14ac:dyDescent="0.2">
      <c r="H22826" s="1"/>
      <c r="I22826" s="1"/>
    </row>
    <row r="22827" spans="8:9" x14ac:dyDescent="0.2">
      <c r="H22827" s="1"/>
      <c r="I22827" s="1"/>
    </row>
    <row r="22828" spans="8:9" x14ac:dyDescent="0.2">
      <c r="H22828" s="1"/>
      <c r="I22828" s="1"/>
    </row>
    <row r="22829" spans="8:9" x14ac:dyDescent="0.2">
      <c r="H22829" s="1"/>
      <c r="I22829" s="1"/>
    </row>
    <row r="22830" spans="8:9" x14ac:dyDescent="0.2">
      <c r="H22830" s="1"/>
      <c r="I22830" s="1"/>
    </row>
    <row r="22831" spans="8:9" x14ac:dyDescent="0.2">
      <c r="H22831" s="1"/>
      <c r="I22831" s="1"/>
    </row>
    <row r="22832" spans="8:9" x14ac:dyDescent="0.2">
      <c r="H22832" s="1"/>
      <c r="I22832" s="1"/>
    </row>
    <row r="22833" spans="8:9" x14ac:dyDescent="0.2">
      <c r="H22833" s="1"/>
      <c r="I22833" s="1"/>
    </row>
    <row r="22834" spans="8:9" x14ac:dyDescent="0.2">
      <c r="H22834" s="1"/>
      <c r="I22834" s="1"/>
    </row>
    <row r="22835" spans="8:9" x14ac:dyDescent="0.2">
      <c r="H22835" s="1"/>
      <c r="I22835" s="1"/>
    </row>
    <row r="22836" spans="8:9" x14ac:dyDescent="0.2">
      <c r="H22836" s="1"/>
      <c r="I22836" s="1"/>
    </row>
    <row r="22837" spans="8:9" x14ac:dyDescent="0.2">
      <c r="H22837" s="1"/>
      <c r="I22837" s="1"/>
    </row>
    <row r="22838" spans="8:9" x14ac:dyDescent="0.2">
      <c r="H22838" s="1"/>
      <c r="I22838" s="1"/>
    </row>
    <row r="22839" spans="8:9" x14ac:dyDescent="0.2">
      <c r="H22839" s="1"/>
      <c r="I22839" s="1"/>
    </row>
    <row r="22840" spans="8:9" x14ac:dyDescent="0.2">
      <c r="H22840" s="1"/>
      <c r="I22840" s="1"/>
    </row>
    <row r="22841" spans="8:9" x14ac:dyDescent="0.2">
      <c r="H22841" s="1"/>
      <c r="I22841" s="1"/>
    </row>
    <row r="22842" spans="8:9" x14ac:dyDescent="0.2">
      <c r="H22842" s="1"/>
      <c r="I22842" s="1"/>
    </row>
    <row r="22843" spans="8:9" x14ac:dyDescent="0.2">
      <c r="H22843" s="1"/>
      <c r="I22843" s="1"/>
    </row>
    <row r="22844" spans="8:9" x14ac:dyDescent="0.2">
      <c r="H22844" s="1"/>
      <c r="I22844" s="1"/>
    </row>
    <row r="22845" spans="8:9" x14ac:dyDescent="0.2">
      <c r="H22845" s="1"/>
      <c r="I22845" s="1"/>
    </row>
    <row r="22846" spans="8:9" x14ac:dyDescent="0.2">
      <c r="H22846" s="1"/>
      <c r="I22846" s="1"/>
    </row>
    <row r="22847" spans="8:9" x14ac:dyDescent="0.2">
      <c r="H22847" s="1"/>
      <c r="I22847" s="1"/>
    </row>
    <row r="22848" spans="8:9" x14ac:dyDescent="0.2">
      <c r="H22848" s="1"/>
      <c r="I22848" s="1"/>
    </row>
    <row r="22849" spans="8:9" x14ac:dyDescent="0.2">
      <c r="H22849" s="1"/>
      <c r="I22849" s="1"/>
    </row>
    <row r="22850" spans="8:9" x14ac:dyDescent="0.2">
      <c r="H22850" s="1"/>
      <c r="I22850" s="1"/>
    </row>
    <row r="22851" spans="8:9" x14ac:dyDescent="0.2">
      <c r="H22851" s="1"/>
      <c r="I22851" s="1"/>
    </row>
    <row r="22852" spans="8:9" x14ac:dyDescent="0.2">
      <c r="H22852" s="1"/>
      <c r="I22852" s="1"/>
    </row>
    <row r="22853" spans="8:9" x14ac:dyDescent="0.2">
      <c r="H22853" s="1"/>
      <c r="I22853" s="1"/>
    </row>
    <row r="22854" spans="8:9" x14ac:dyDescent="0.2">
      <c r="H22854" s="1"/>
      <c r="I22854" s="1"/>
    </row>
    <row r="22855" spans="8:9" x14ac:dyDescent="0.2">
      <c r="H22855" s="1"/>
      <c r="I22855" s="1"/>
    </row>
    <row r="22856" spans="8:9" x14ac:dyDescent="0.2">
      <c r="H22856" s="1"/>
      <c r="I22856" s="1"/>
    </row>
    <row r="22857" spans="8:9" x14ac:dyDescent="0.2">
      <c r="H22857" s="1"/>
      <c r="I22857" s="1"/>
    </row>
    <row r="22858" spans="8:9" x14ac:dyDescent="0.2">
      <c r="H22858" s="1"/>
      <c r="I22858" s="1"/>
    </row>
    <row r="22859" spans="8:9" x14ac:dyDescent="0.2">
      <c r="H22859" s="1"/>
      <c r="I22859" s="1"/>
    </row>
    <row r="22860" spans="8:9" x14ac:dyDescent="0.2">
      <c r="H22860" s="1"/>
      <c r="I22860" s="1"/>
    </row>
    <row r="22861" spans="8:9" x14ac:dyDescent="0.2">
      <c r="H22861" s="1"/>
      <c r="I22861" s="1"/>
    </row>
    <row r="22862" spans="8:9" x14ac:dyDescent="0.2">
      <c r="H22862" s="1"/>
      <c r="I22862" s="1"/>
    </row>
    <row r="22863" spans="8:9" x14ac:dyDescent="0.2">
      <c r="H22863" s="1"/>
      <c r="I22863" s="1"/>
    </row>
    <row r="22864" spans="8:9" x14ac:dyDescent="0.2">
      <c r="H22864" s="1"/>
      <c r="I22864" s="1"/>
    </row>
    <row r="22865" spans="8:9" x14ac:dyDescent="0.2">
      <c r="H22865" s="1"/>
      <c r="I22865" s="1"/>
    </row>
    <row r="22866" spans="8:9" x14ac:dyDescent="0.2">
      <c r="H22866" s="1"/>
      <c r="I22866" s="1"/>
    </row>
    <row r="22867" spans="8:9" x14ac:dyDescent="0.2">
      <c r="H22867" s="1"/>
      <c r="I22867" s="1"/>
    </row>
    <row r="22868" spans="8:9" x14ac:dyDescent="0.2">
      <c r="H22868" s="1"/>
      <c r="I22868" s="1"/>
    </row>
    <row r="22869" spans="8:9" x14ac:dyDescent="0.2">
      <c r="H22869" s="1"/>
      <c r="I22869" s="1"/>
    </row>
    <row r="22870" spans="8:9" x14ac:dyDescent="0.2">
      <c r="H22870" s="1"/>
      <c r="I22870" s="1"/>
    </row>
    <row r="22871" spans="8:9" x14ac:dyDescent="0.2">
      <c r="H22871" s="1"/>
      <c r="I22871" s="1"/>
    </row>
    <row r="22872" spans="8:9" x14ac:dyDescent="0.2">
      <c r="H22872" s="1"/>
      <c r="I22872" s="1"/>
    </row>
    <row r="22873" spans="8:9" x14ac:dyDescent="0.2">
      <c r="H22873" s="1"/>
      <c r="I22873" s="1"/>
    </row>
    <row r="22874" spans="8:9" x14ac:dyDescent="0.2">
      <c r="H22874" s="1"/>
      <c r="I22874" s="1"/>
    </row>
    <row r="22875" spans="8:9" x14ac:dyDescent="0.2">
      <c r="H22875" s="1"/>
      <c r="I22875" s="1"/>
    </row>
    <row r="22876" spans="8:9" x14ac:dyDescent="0.2">
      <c r="H22876" s="1"/>
      <c r="I22876" s="1"/>
    </row>
    <row r="22877" spans="8:9" x14ac:dyDescent="0.2">
      <c r="H22877" s="1"/>
      <c r="I22877" s="1"/>
    </row>
    <row r="22878" spans="8:9" x14ac:dyDescent="0.2">
      <c r="H22878" s="1"/>
      <c r="I22878" s="1"/>
    </row>
    <row r="22879" spans="8:9" x14ac:dyDescent="0.2">
      <c r="H22879" s="1"/>
      <c r="I22879" s="1"/>
    </row>
    <row r="22880" spans="8:9" x14ac:dyDescent="0.2">
      <c r="H22880" s="1"/>
      <c r="I22880" s="1"/>
    </row>
    <row r="22881" spans="8:9" x14ac:dyDescent="0.2">
      <c r="H22881" s="1"/>
      <c r="I22881" s="1"/>
    </row>
    <row r="22882" spans="8:9" x14ac:dyDescent="0.2">
      <c r="H22882" s="1"/>
      <c r="I22882" s="1"/>
    </row>
    <row r="22883" spans="8:9" x14ac:dyDescent="0.2">
      <c r="H22883" s="1"/>
      <c r="I22883" s="1"/>
    </row>
    <row r="22884" spans="8:9" x14ac:dyDescent="0.2">
      <c r="H22884" s="1"/>
      <c r="I22884" s="1"/>
    </row>
    <row r="22885" spans="8:9" x14ac:dyDescent="0.2">
      <c r="H22885" s="1"/>
      <c r="I22885" s="1"/>
    </row>
    <row r="22886" spans="8:9" x14ac:dyDescent="0.2">
      <c r="H22886" s="1"/>
      <c r="I22886" s="1"/>
    </row>
    <row r="22887" spans="8:9" x14ac:dyDescent="0.2">
      <c r="H22887" s="1"/>
      <c r="I22887" s="1"/>
    </row>
    <row r="22888" spans="8:9" x14ac:dyDescent="0.2">
      <c r="H22888" s="1"/>
      <c r="I22888" s="1"/>
    </row>
    <row r="22889" spans="8:9" x14ac:dyDescent="0.2">
      <c r="H22889" s="1"/>
      <c r="I22889" s="1"/>
    </row>
    <row r="22890" spans="8:9" x14ac:dyDescent="0.2">
      <c r="H22890" s="1"/>
      <c r="I22890" s="1"/>
    </row>
    <row r="22891" spans="8:9" x14ac:dyDescent="0.2">
      <c r="H22891" s="1"/>
      <c r="I22891" s="1"/>
    </row>
    <row r="22892" spans="8:9" x14ac:dyDescent="0.2">
      <c r="H22892" s="1"/>
      <c r="I22892" s="1"/>
    </row>
    <row r="22893" spans="8:9" x14ac:dyDescent="0.2">
      <c r="H22893" s="1"/>
      <c r="I22893" s="1"/>
    </row>
    <row r="22894" spans="8:9" x14ac:dyDescent="0.2">
      <c r="H22894" s="1"/>
      <c r="I22894" s="1"/>
    </row>
    <row r="22895" spans="8:9" x14ac:dyDescent="0.2">
      <c r="H22895" s="1"/>
      <c r="I22895" s="1"/>
    </row>
    <row r="22896" spans="8:9" x14ac:dyDescent="0.2">
      <c r="H22896" s="1"/>
      <c r="I22896" s="1"/>
    </row>
    <row r="22897" spans="8:9" x14ac:dyDescent="0.2">
      <c r="H22897" s="1"/>
      <c r="I22897" s="1"/>
    </row>
    <row r="22898" spans="8:9" x14ac:dyDescent="0.2">
      <c r="H22898" s="1"/>
      <c r="I22898" s="1"/>
    </row>
    <row r="22899" spans="8:9" x14ac:dyDescent="0.2">
      <c r="H22899" s="1"/>
      <c r="I22899" s="1"/>
    </row>
    <row r="22900" spans="8:9" x14ac:dyDescent="0.2">
      <c r="H22900" s="1"/>
      <c r="I22900" s="1"/>
    </row>
    <row r="22901" spans="8:9" x14ac:dyDescent="0.2">
      <c r="H22901" s="1"/>
      <c r="I22901" s="1"/>
    </row>
    <row r="22902" spans="8:9" x14ac:dyDescent="0.2">
      <c r="H22902" s="1"/>
      <c r="I22902" s="1"/>
    </row>
    <row r="22903" spans="8:9" x14ac:dyDescent="0.2">
      <c r="H22903" s="1"/>
      <c r="I22903" s="1"/>
    </row>
    <row r="22904" spans="8:9" x14ac:dyDescent="0.2">
      <c r="H22904" s="1"/>
      <c r="I22904" s="1"/>
    </row>
    <row r="22905" spans="8:9" x14ac:dyDescent="0.2">
      <c r="H22905" s="1"/>
      <c r="I22905" s="1"/>
    </row>
    <row r="22906" spans="8:9" x14ac:dyDescent="0.2">
      <c r="H22906" s="1"/>
      <c r="I22906" s="1"/>
    </row>
    <row r="22907" spans="8:9" x14ac:dyDescent="0.2">
      <c r="H22907" s="1"/>
      <c r="I22907" s="1"/>
    </row>
    <row r="22908" spans="8:9" x14ac:dyDescent="0.2">
      <c r="H22908" s="1"/>
      <c r="I22908" s="1"/>
    </row>
    <row r="22909" spans="8:9" x14ac:dyDescent="0.2">
      <c r="H22909" s="1"/>
      <c r="I22909" s="1"/>
    </row>
    <row r="22910" spans="8:9" x14ac:dyDescent="0.2">
      <c r="H22910" s="1"/>
      <c r="I22910" s="1"/>
    </row>
    <row r="22911" spans="8:9" x14ac:dyDescent="0.2">
      <c r="H22911" s="1"/>
      <c r="I22911" s="1"/>
    </row>
    <row r="22912" spans="8:9" x14ac:dyDescent="0.2">
      <c r="H22912" s="1"/>
      <c r="I22912" s="1"/>
    </row>
    <row r="22913" spans="8:9" x14ac:dyDescent="0.2">
      <c r="H22913" s="1"/>
      <c r="I22913" s="1"/>
    </row>
    <row r="22914" spans="8:9" x14ac:dyDescent="0.2">
      <c r="H22914" s="1"/>
      <c r="I22914" s="1"/>
    </row>
    <row r="22915" spans="8:9" x14ac:dyDescent="0.2">
      <c r="H22915" s="1"/>
      <c r="I22915" s="1"/>
    </row>
    <row r="22916" spans="8:9" x14ac:dyDescent="0.2">
      <c r="H22916" s="1"/>
      <c r="I22916" s="1"/>
    </row>
    <row r="22917" spans="8:9" x14ac:dyDescent="0.2">
      <c r="H22917" s="1"/>
      <c r="I22917" s="1"/>
    </row>
    <row r="22918" spans="8:9" x14ac:dyDescent="0.2">
      <c r="H22918" s="1"/>
      <c r="I22918" s="1"/>
    </row>
    <row r="22919" spans="8:9" x14ac:dyDescent="0.2">
      <c r="H22919" s="1"/>
      <c r="I22919" s="1"/>
    </row>
    <row r="22920" spans="8:9" x14ac:dyDescent="0.2">
      <c r="H22920" s="1"/>
      <c r="I22920" s="1"/>
    </row>
    <row r="22921" spans="8:9" x14ac:dyDescent="0.2">
      <c r="H22921" s="1"/>
      <c r="I22921" s="1"/>
    </row>
    <row r="22922" spans="8:9" x14ac:dyDescent="0.2">
      <c r="H22922" s="1"/>
      <c r="I22922" s="1"/>
    </row>
    <row r="22923" spans="8:9" x14ac:dyDescent="0.2">
      <c r="H22923" s="1"/>
      <c r="I22923" s="1"/>
    </row>
    <row r="22924" spans="8:9" x14ac:dyDescent="0.2">
      <c r="H22924" s="1"/>
      <c r="I22924" s="1"/>
    </row>
    <row r="22925" spans="8:9" x14ac:dyDescent="0.2">
      <c r="H22925" s="1"/>
      <c r="I22925" s="1"/>
    </row>
    <row r="22926" spans="8:9" x14ac:dyDescent="0.2">
      <c r="H22926" s="1"/>
      <c r="I22926" s="1"/>
    </row>
    <row r="22927" spans="8:9" x14ac:dyDescent="0.2">
      <c r="H22927" s="1"/>
      <c r="I22927" s="1"/>
    </row>
    <row r="22928" spans="8:9" x14ac:dyDescent="0.2">
      <c r="H22928" s="1"/>
      <c r="I22928" s="1"/>
    </row>
    <row r="22929" spans="8:9" x14ac:dyDescent="0.2">
      <c r="H22929" s="1"/>
      <c r="I22929" s="1"/>
    </row>
    <row r="22930" spans="8:9" x14ac:dyDescent="0.2">
      <c r="H22930" s="1"/>
      <c r="I22930" s="1"/>
    </row>
    <row r="22931" spans="8:9" x14ac:dyDescent="0.2">
      <c r="H22931" s="1"/>
      <c r="I22931" s="1"/>
    </row>
    <row r="22932" spans="8:9" x14ac:dyDescent="0.2">
      <c r="H22932" s="1"/>
      <c r="I22932" s="1"/>
    </row>
    <row r="22933" spans="8:9" x14ac:dyDescent="0.2">
      <c r="H22933" s="1"/>
      <c r="I22933" s="1"/>
    </row>
    <row r="22934" spans="8:9" x14ac:dyDescent="0.2">
      <c r="H22934" s="1"/>
      <c r="I22934" s="1"/>
    </row>
    <row r="22935" spans="8:9" x14ac:dyDescent="0.2">
      <c r="H22935" s="1"/>
      <c r="I22935" s="1"/>
    </row>
    <row r="22936" spans="8:9" x14ac:dyDescent="0.2">
      <c r="H22936" s="1"/>
      <c r="I22936" s="1"/>
    </row>
    <row r="22937" spans="8:9" x14ac:dyDescent="0.2">
      <c r="H22937" s="1"/>
      <c r="I22937" s="1"/>
    </row>
    <row r="22938" spans="8:9" x14ac:dyDescent="0.2">
      <c r="H22938" s="1"/>
      <c r="I22938" s="1"/>
    </row>
    <row r="22939" spans="8:9" x14ac:dyDescent="0.2">
      <c r="H22939" s="1"/>
      <c r="I22939" s="1"/>
    </row>
    <row r="22940" spans="8:9" x14ac:dyDescent="0.2">
      <c r="H22940" s="1"/>
      <c r="I22940" s="1"/>
    </row>
    <row r="22941" spans="8:9" x14ac:dyDescent="0.2">
      <c r="H22941" s="1"/>
      <c r="I22941" s="1"/>
    </row>
    <row r="22942" spans="8:9" x14ac:dyDescent="0.2">
      <c r="H22942" s="1"/>
      <c r="I22942" s="1"/>
    </row>
    <row r="22943" spans="8:9" x14ac:dyDescent="0.2">
      <c r="H22943" s="1"/>
      <c r="I22943" s="1"/>
    </row>
    <row r="22944" spans="8:9" x14ac:dyDescent="0.2">
      <c r="H22944" s="1"/>
      <c r="I22944" s="1"/>
    </row>
    <row r="22945" spans="8:9" x14ac:dyDescent="0.2">
      <c r="H22945" s="1"/>
      <c r="I22945" s="1"/>
    </row>
    <row r="22946" spans="8:9" x14ac:dyDescent="0.2">
      <c r="H22946" s="1"/>
      <c r="I22946" s="1"/>
    </row>
    <row r="22947" spans="8:9" x14ac:dyDescent="0.2">
      <c r="H22947" s="1"/>
      <c r="I22947" s="1"/>
    </row>
    <row r="22948" spans="8:9" x14ac:dyDescent="0.2">
      <c r="H22948" s="1"/>
      <c r="I22948" s="1"/>
    </row>
    <row r="22949" spans="8:9" x14ac:dyDescent="0.2">
      <c r="H22949" s="1"/>
      <c r="I22949" s="1"/>
    </row>
    <row r="22950" spans="8:9" x14ac:dyDescent="0.2">
      <c r="H22950" s="1"/>
      <c r="I22950" s="1"/>
    </row>
    <row r="22951" spans="8:9" x14ac:dyDescent="0.2">
      <c r="H22951" s="1"/>
      <c r="I22951" s="1"/>
    </row>
    <row r="22952" spans="8:9" x14ac:dyDescent="0.2">
      <c r="H22952" s="1"/>
      <c r="I22952" s="1"/>
    </row>
    <row r="22953" spans="8:9" x14ac:dyDescent="0.2">
      <c r="H22953" s="1"/>
      <c r="I22953" s="1"/>
    </row>
    <row r="22954" spans="8:9" x14ac:dyDescent="0.2">
      <c r="H22954" s="1"/>
      <c r="I22954" s="1"/>
    </row>
    <row r="22955" spans="8:9" x14ac:dyDescent="0.2">
      <c r="H22955" s="1"/>
      <c r="I22955" s="1"/>
    </row>
    <row r="22956" spans="8:9" x14ac:dyDescent="0.2">
      <c r="H22956" s="1"/>
      <c r="I22956" s="1"/>
    </row>
    <row r="22957" spans="8:9" x14ac:dyDescent="0.2">
      <c r="H22957" s="1"/>
      <c r="I22957" s="1"/>
    </row>
    <row r="22958" spans="8:9" x14ac:dyDescent="0.2">
      <c r="H22958" s="1"/>
      <c r="I22958" s="1"/>
    </row>
    <row r="22959" spans="8:9" x14ac:dyDescent="0.2">
      <c r="H22959" s="1"/>
      <c r="I22959" s="1"/>
    </row>
    <row r="22960" spans="8:9" x14ac:dyDescent="0.2">
      <c r="H22960" s="1"/>
      <c r="I22960" s="1"/>
    </row>
    <row r="22961" spans="8:9" x14ac:dyDescent="0.2">
      <c r="H22961" s="1"/>
      <c r="I22961" s="1"/>
    </row>
    <row r="22962" spans="8:9" x14ac:dyDescent="0.2">
      <c r="H22962" s="1"/>
      <c r="I22962" s="1"/>
    </row>
    <row r="22963" spans="8:9" x14ac:dyDescent="0.2">
      <c r="H22963" s="1"/>
      <c r="I22963" s="1"/>
    </row>
    <row r="22964" spans="8:9" x14ac:dyDescent="0.2">
      <c r="H22964" s="1"/>
      <c r="I22964" s="1"/>
    </row>
    <row r="22965" spans="8:9" x14ac:dyDescent="0.2">
      <c r="H22965" s="1"/>
      <c r="I22965" s="1"/>
    </row>
    <row r="22966" spans="8:9" x14ac:dyDescent="0.2">
      <c r="H22966" s="1"/>
      <c r="I22966" s="1"/>
    </row>
    <row r="22967" spans="8:9" x14ac:dyDescent="0.2">
      <c r="H22967" s="1"/>
      <c r="I22967" s="1"/>
    </row>
    <row r="22968" spans="8:9" x14ac:dyDescent="0.2">
      <c r="H22968" s="1"/>
      <c r="I22968" s="1"/>
    </row>
    <row r="22969" spans="8:9" x14ac:dyDescent="0.2">
      <c r="H22969" s="1"/>
      <c r="I22969" s="1"/>
    </row>
    <row r="22970" spans="8:9" x14ac:dyDescent="0.2">
      <c r="H22970" s="1"/>
      <c r="I22970" s="1"/>
    </row>
    <row r="22971" spans="8:9" x14ac:dyDescent="0.2">
      <c r="H22971" s="1"/>
      <c r="I22971" s="1"/>
    </row>
    <row r="22972" spans="8:9" x14ac:dyDescent="0.2">
      <c r="H22972" s="1"/>
      <c r="I22972" s="1"/>
    </row>
    <row r="22973" spans="8:9" x14ac:dyDescent="0.2">
      <c r="H22973" s="1"/>
      <c r="I22973" s="1"/>
    </row>
    <row r="22974" spans="8:9" x14ac:dyDescent="0.2">
      <c r="H22974" s="1"/>
      <c r="I22974" s="1"/>
    </row>
    <row r="22975" spans="8:9" x14ac:dyDescent="0.2">
      <c r="H22975" s="1"/>
      <c r="I22975" s="1"/>
    </row>
    <row r="22976" spans="8:9" x14ac:dyDescent="0.2">
      <c r="H22976" s="1"/>
      <c r="I22976" s="1"/>
    </row>
    <row r="22977" spans="8:9" x14ac:dyDescent="0.2">
      <c r="H22977" s="1"/>
      <c r="I22977" s="1"/>
    </row>
    <row r="22978" spans="8:9" x14ac:dyDescent="0.2">
      <c r="H22978" s="1"/>
      <c r="I22978" s="1"/>
    </row>
    <row r="22979" spans="8:9" x14ac:dyDescent="0.2">
      <c r="H22979" s="1"/>
      <c r="I22979" s="1"/>
    </row>
    <row r="22980" spans="8:9" x14ac:dyDescent="0.2">
      <c r="H22980" s="1"/>
      <c r="I22980" s="1"/>
    </row>
    <row r="22981" spans="8:9" x14ac:dyDescent="0.2">
      <c r="H22981" s="1"/>
      <c r="I22981" s="1"/>
    </row>
    <row r="22982" spans="8:9" x14ac:dyDescent="0.2">
      <c r="H22982" s="1"/>
      <c r="I22982" s="1"/>
    </row>
    <row r="22983" spans="8:9" x14ac:dyDescent="0.2">
      <c r="H22983" s="1"/>
      <c r="I22983" s="1"/>
    </row>
    <row r="22984" spans="8:9" x14ac:dyDescent="0.2">
      <c r="H22984" s="1"/>
      <c r="I22984" s="1"/>
    </row>
    <row r="22985" spans="8:9" x14ac:dyDescent="0.2">
      <c r="H22985" s="1"/>
      <c r="I22985" s="1"/>
    </row>
    <row r="22986" spans="8:9" x14ac:dyDescent="0.2">
      <c r="H22986" s="1"/>
      <c r="I22986" s="1"/>
    </row>
    <row r="22987" spans="8:9" x14ac:dyDescent="0.2">
      <c r="H22987" s="1"/>
      <c r="I22987" s="1"/>
    </row>
    <row r="22988" spans="8:9" x14ac:dyDescent="0.2">
      <c r="H22988" s="1"/>
      <c r="I22988" s="1"/>
    </row>
    <row r="22989" spans="8:9" x14ac:dyDescent="0.2">
      <c r="H22989" s="1"/>
      <c r="I22989" s="1"/>
    </row>
    <row r="22990" spans="8:9" x14ac:dyDescent="0.2">
      <c r="H22990" s="1"/>
      <c r="I22990" s="1"/>
    </row>
    <row r="22991" spans="8:9" x14ac:dyDescent="0.2">
      <c r="H22991" s="1"/>
      <c r="I22991" s="1"/>
    </row>
    <row r="22992" spans="8:9" x14ac:dyDescent="0.2">
      <c r="H22992" s="1"/>
      <c r="I22992" s="1"/>
    </row>
    <row r="22993" spans="8:9" x14ac:dyDescent="0.2">
      <c r="H22993" s="1"/>
      <c r="I22993" s="1"/>
    </row>
    <row r="22994" spans="8:9" x14ac:dyDescent="0.2">
      <c r="H22994" s="1"/>
      <c r="I22994" s="1"/>
    </row>
    <row r="22995" spans="8:9" x14ac:dyDescent="0.2">
      <c r="H22995" s="1"/>
      <c r="I22995" s="1"/>
    </row>
    <row r="22996" spans="8:9" x14ac:dyDescent="0.2">
      <c r="H22996" s="1"/>
      <c r="I22996" s="1"/>
    </row>
    <row r="22997" spans="8:9" x14ac:dyDescent="0.2">
      <c r="H22997" s="1"/>
      <c r="I22997" s="1"/>
    </row>
    <row r="22998" spans="8:9" x14ac:dyDescent="0.2">
      <c r="H22998" s="1"/>
      <c r="I22998" s="1"/>
    </row>
    <row r="22999" spans="8:9" x14ac:dyDescent="0.2">
      <c r="H22999" s="1"/>
      <c r="I22999" s="1"/>
    </row>
    <row r="23000" spans="8:9" x14ac:dyDescent="0.2">
      <c r="H23000" s="1"/>
      <c r="I23000" s="1"/>
    </row>
    <row r="23001" spans="8:9" x14ac:dyDescent="0.2">
      <c r="H23001" s="1"/>
      <c r="I23001" s="1"/>
    </row>
    <row r="23002" spans="8:9" x14ac:dyDescent="0.2">
      <c r="H23002" s="1"/>
      <c r="I23002" s="1"/>
    </row>
    <row r="23003" spans="8:9" x14ac:dyDescent="0.2">
      <c r="H23003" s="1"/>
      <c r="I23003" s="1"/>
    </row>
    <row r="23004" spans="8:9" x14ac:dyDescent="0.2">
      <c r="H23004" s="1"/>
      <c r="I23004" s="1"/>
    </row>
    <row r="23005" spans="8:9" x14ac:dyDescent="0.2">
      <c r="H23005" s="1"/>
      <c r="I23005" s="1"/>
    </row>
    <row r="23006" spans="8:9" x14ac:dyDescent="0.2">
      <c r="H23006" s="1"/>
      <c r="I23006" s="1"/>
    </row>
    <row r="23007" spans="8:9" x14ac:dyDescent="0.2">
      <c r="H23007" s="1"/>
      <c r="I23007" s="1"/>
    </row>
    <row r="23008" spans="8:9" x14ac:dyDescent="0.2">
      <c r="H23008" s="1"/>
      <c r="I23008" s="1"/>
    </row>
    <row r="23009" spans="8:9" x14ac:dyDescent="0.2">
      <c r="H23009" s="1"/>
      <c r="I23009" s="1"/>
    </row>
    <row r="23010" spans="8:9" x14ac:dyDescent="0.2">
      <c r="H23010" s="1"/>
      <c r="I23010" s="1"/>
    </row>
    <row r="23011" spans="8:9" x14ac:dyDescent="0.2">
      <c r="H23011" s="1"/>
      <c r="I23011" s="1"/>
    </row>
    <row r="23012" spans="8:9" x14ac:dyDescent="0.2">
      <c r="H23012" s="1"/>
      <c r="I23012" s="1"/>
    </row>
    <row r="23013" spans="8:9" x14ac:dyDescent="0.2">
      <c r="H23013" s="1"/>
      <c r="I23013" s="1"/>
    </row>
    <row r="23014" spans="8:9" x14ac:dyDescent="0.2">
      <c r="H23014" s="1"/>
      <c r="I23014" s="1"/>
    </row>
    <row r="23015" spans="8:9" x14ac:dyDescent="0.2">
      <c r="H23015" s="1"/>
      <c r="I23015" s="1"/>
    </row>
    <row r="23016" spans="8:9" x14ac:dyDescent="0.2">
      <c r="H23016" s="1"/>
      <c r="I23016" s="1"/>
    </row>
    <row r="23017" spans="8:9" x14ac:dyDescent="0.2">
      <c r="H23017" s="1"/>
      <c r="I23017" s="1"/>
    </row>
    <row r="23018" spans="8:9" x14ac:dyDescent="0.2">
      <c r="H23018" s="1"/>
      <c r="I23018" s="1"/>
    </row>
    <row r="23019" spans="8:9" x14ac:dyDescent="0.2">
      <c r="H23019" s="1"/>
      <c r="I23019" s="1"/>
    </row>
    <row r="23020" spans="8:9" x14ac:dyDescent="0.2">
      <c r="H23020" s="1"/>
      <c r="I23020" s="1"/>
    </row>
    <row r="23021" spans="8:9" x14ac:dyDescent="0.2">
      <c r="H23021" s="1"/>
      <c r="I23021" s="1"/>
    </row>
    <row r="23022" spans="8:9" x14ac:dyDescent="0.2">
      <c r="H23022" s="1"/>
      <c r="I23022" s="1"/>
    </row>
    <row r="23023" spans="8:9" x14ac:dyDescent="0.2">
      <c r="H23023" s="1"/>
      <c r="I23023" s="1"/>
    </row>
    <row r="23024" spans="8:9" x14ac:dyDescent="0.2">
      <c r="H23024" s="1"/>
      <c r="I23024" s="1"/>
    </row>
    <row r="23025" spans="8:9" x14ac:dyDescent="0.2">
      <c r="H23025" s="1"/>
      <c r="I23025" s="1"/>
    </row>
    <row r="23026" spans="8:9" x14ac:dyDescent="0.2">
      <c r="H23026" s="1"/>
      <c r="I23026" s="1"/>
    </row>
    <row r="23027" spans="8:9" x14ac:dyDescent="0.2">
      <c r="H23027" s="1"/>
      <c r="I23027" s="1"/>
    </row>
    <row r="23028" spans="8:9" x14ac:dyDescent="0.2">
      <c r="H23028" s="1"/>
      <c r="I23028" s="1"/>
    </row>
    <row r="23029" spans="8:9" x14ac:dyDescent="0.2">
      <c r="H23029" s="1"/>
      <c r="I23029" s="1"/>
    </row>
    <row r="23030" spans="8:9" x14ac:dyDescent="0.2">
      <c r="H23030" s="1"/>
      <c r="I23030" s="1"/>
    </row>
    <row r="23031" spans="8:9" x14ac:dyDescent="0.2">
      <c r="H23031" s="1"/>
      <c r="I23031" s="1"/>
    </row>
    <row r="23032" spans="8:9" x14ac:dyDescent="0.2">
      <c r="H23032" s="1"/>
      <c r="I23032" s="1"/>
    </row>
    <row r="23033" spans="8:9" x14ac:dyDescent="0.2">
      <c r="H23033" s="1"/>
      <c r="I23033" s="1"/>
    </row>
    <row r="23034" spans="8:9" x14ac:dyDescent="0.2">
      <c r="H23034" s="1"/>
      <c r="I23034" s="1"/>
    </row>
    <row r="23035" spans="8:9" x14ac:dyDescent="0.2">
      <c r="H23035" s="1"/>
      <c r="I23035" s="1"/>
    </row>
    <row r="23036" spans="8:9" x14ac:dyDescent="0.2">
      <c r="H23036" s="1"/>
      <c r="I23036" s="1"/>
    </row>
    <row r="23037" spans="8:9" x14ac:dyDescent="0.2">
      <c r="H23037" s="1"/>
      <c r="I23037" s="1"/>
    </row>
    <row r="23038" spans="8:9" x14ac:dyDescent="0.2">
      <c r="H23038" s="1"/>
      <c r="I23038" s="1"/>
    </row>
    <row r="23039" spans="8:9" x14ac:dyDescent="0.2">
      <c r="H23039" s="1"/>
      <c r="I23039" s="1"/>
    </row>
    <row r="23040" spans="8:9" x14ac:dyDescent="0.2">
      <c r="H23040" s="1"/>
      <c r="I23040" s="1"/>
    </row>
    <row r="23041" spans="8:9" x14ac:dyDescent="0.2">
      <c r="H23041" s="1"/>
      <c r="I23041" s="1"/>
    </row>
    <row r="23042" spans="8:9" x14ac:dyDescent="0.2">
      <c r="H23042" s="1"/>
      <c r="I23042" s="1"/>
    </row>
    <row r="23043" spans="8:9" x14ac:dyDescent="0.2">
      <c r="H23043" s="1"/>
      <c r="I23043" s="1"/>
    </row>
    <row r="23044" spans="8:9" x14ac:dyDescent="0.2">
      <c r="H23044" s="1"/>
      <c r="I23044" s="1"/>
    </row>
    <row r="23045" spans="8:9" x14ac:dyDescent="0.2">
      <c r="H23045" s="1"/>
      <c r="I23045" s="1"/>
    </row>
    <row r="23046" spans="8:9" x14ac:dyDescent="0.2">
      <c r="H23046" s="1"/>
      <c r="I23046" s="1"/>
    </row>
    <row r="23047" spans="8:9" x14ac:dyDescent="0.2">
      <c r="H23047" s="1"/>
      <c r="I23047" s="1"/>
    </row>
    <row r="23048" spans="8:9" x14ac:dyDescent="0.2">
      <c r="H23048" s="1"/>
      <c r="I23048" s="1"/>
    </row>
    <row r="23049" spans="8:9" x14ac:dyDescent="0.2">
      <c r="H23049" s="1"/>
      <c r="I23049" s="1"/>
    </row>
    <row r="23050" spans="8:9" x14ac:dyDescent="0.2">
      <c r="H23050" s="1"/>
      <c r="I23050" s="1"/>
    </row>
    <row r="23051" spans="8:9" x14ac:dyDescent="0.2">
      <c r="H23051" s="1"/>
      <c r="I23051" s="1"/>
    </row>
    <row r="23052" spans="8:9" x14ac:dyDescent="0.2">
      <c r="H23052" s="1"/>
      <c r="I23052" s="1"/>
    </row>
    <row r="23053" spans="8:9" x14ac:dyDescent="0.2">
      <c r="H23053" s="1"/>
      <c r="I23053" s="1"/>
    </row>
    <row r="23054" spans="8:9" x14ac:dyDescent="0.2">
      <c r="H23054" s="1"/>
      <c r="I23054" s="1"/>
    </row>
    <row r="23055" spans="8:9" x14ac:dyDescent="0.2">
      <c r="H23055" s="1"/>
      <c r="I23055" s="1"/>
    </row>
    <row r="23056" spans="8:9" x14ac:dyDescent="0.2">
      <c r="H23056" s="1"/>
      <c r="I23056" s="1"/>
    </row>
    <row r="23057" spans="8:9" x14ac:dyDescent="0.2">
      <c r="H23057" s="1"/>
      <c r="I23057" s="1"/>
    </row>
    <row r="23058" spans="8:9" x14ac:dyDescent="0.2">
      <c r="H23058" s="1"/>
      <c r="I23058" s="1"/>
    </row>
    <row r="23059" spans="8:9" x14ac:dyDescent="0.2">
      <c r="H23059" s="1"/>
      <c r="I23059" s="1"/>
    </row>
    <row r="23060" spans="8:9" x14ac:dyDescent="0.2">
      <c r="H23060" s="1"/>
      <c r="I23060" s="1"/>
    </row>
    <row r="23061" spans="8:9" x14ac:dyDescent="0.2">
      <c r="H23061" s="1"/>
      <c r="I23061" s="1"/>
    </row>
    <row r="23062" spans="8:9" x14ac:dyDescent="0.2">
      <c r="H23062" s="1"/>
      <c r="I23062" s="1"/>
    </row>
    <row r="23063" spans="8:9" x14ac:dyDescent="0.2">
      <c r="H23063" s="1"/>
      <c r="I23063" s="1"/>
    </row>
    <row r="23064" spans="8:9" x14ac:dyDescent="0.2">
      <c r="H23064" s="1"/>
      <c r="I23064" s="1"/>
    </row>
    <row r="23065" spans="8:9" x14ac:dyDescent="0.2">
      <c r="H23065" s="1"/>
      <c r="I23065" s="1"/>
    </row>
    <row r="23066" spans="8:9" x14ac:dyDescent="0.2">
      <c r="H23066" s="1"/>
      <c r="I23066" s="1"/>
    </row>
    <row r="23067" spans="8:9" x14ac:dyDescent="0.2">
      <c r="H23067" s="1"/>
      <c r="I23067" s="1"/>
    </row>
    <row r="23068" spans="8:9" x14ac:dyDescent="0.2">
      <c r="H23068" s="1"/>
      <c r="I23068" s="1"/>
    </row>
    <row r="23069" spans="8:9" x14ac:dyDescent="0.2">
      <c r="H23069" s="1"/>
      <c r="I23069" s="1"/>
    </row>
    <row r="23070" spans="8:9" x14ac:dyDescent="0.2">
      <c r="H23070" s="1"/>
      <c r="I23070" s="1"/>
    </row>
    <row r="23071" spans="8:9" x14ac:dyDescent="0.2">
      <c r="H23071" s="1"/>
      <c r="I23071" s="1"/>
    </row>
    <row r="23072" spans="8:9" x14ac:dyDescent="0.2">
      <c r="H23072" s="1"/>
      <c r="I23072" s="1"/>
    </row>
    <row r="23073" spans="8:9" x14ac:dyDescent="0.2">
      <c r="H23073" s="1"/>
      <c r="I23073" s="1"/>
    </row>
    <row r="23074" spans="8:9" x14ac:dyDescent="0.2">
      <c r="H23074" s="1"/>
      <c r="I23074" s="1"/>
    </row>
    <row r="23075" spans="8:9" x14ac:dyDescent="0.2">
      <c r="H23075" s="1"/>
      <c r="I23075" s="1"/>
    </row>
    <row r="23076" spans="8:9" x14ac:dyDescent="0.2">
      <c r="H23076" s="1"/>
      <c r="I23076" s="1"/>
    </row>
    <row r="23077" spans="8:9" x14ac:dyDescent="0.2">
      <c r="H23077" s="1"/>
      <c r="I23077" s="1"/>
    </row>
    <row r="23078" spans="8:9" x14ac:dyDescent="0.2">
      <c r="H23078" s="1"/>
      <c r="I23078" s="1"/>
    </row>
    <row r="23079" spans="8:9" x14ac:dyDescent="0.2">
      <c r="H23079" s="1"/>
      <c r="I23079" s="1"/>
    </row>
    <row r="23080" spans="8:9" x14ac:dyDescent="0.2">
      <c r="H23080" s="1"/>
      <c r="I23080" s="1"/>
    </row>
    <row r="23081" spans="8:9" x14ac:dyDescent="0.2">
      <c r="H23081" s="1"/>
      <c r="I23081" s="1"/>
    </row>
    <row r="23082" spans="8:9" x14ac:dyDescent="0.2">
      <c r="H23082" s="1"/>
      <c r="I23082" s="1"/>
    </row>
    <row r="23083" spans="8:9" x14ac:dyDescent="0.2">
      <c r="H23083" s="1"/>
      <c r="I23083" s="1"/>
    </row>
    <row r="23084" spans="8:9" x14ac:dyDescent="0.2">
      <c r="H23084" s="1"/>
      <c r="I23084" s="1"/>
    </row>
    <row r="23085" spans="8:9" x14ac:dyDescent="0.2">
      <c r="H23085" s="1"/>
      <c r="I23085" s="1"/>
    </row>
    <row r="23086" spans="8:9" x14ac:dyDescent="0.2">
      <c r="H23086" s="1"/>
      <c r="I23086" s="1"/>
    </row>
    <row r="23087" spans="8:9" x14ac:dyDescent="0.2">
      <c r="H23087" s="1"/>
      <c r="I23087" s="1"/>
    </row>
    <row r="23088" spans="8:9" x14ac:dyDescent="0.2">
      <c r="H23088" s="1"/>
      <c r="I23088" s="1"/>
    </row>
    <row r="23089" spans="8:9" x14ac:dyDescent="0.2">
      <c r="H23089" s="1"/>
      <c r="I23089" s="1"/>
    </row>
    <row r="23090" spans="8:9" x14ac:dyDescent="0.2">
      <c r="H23090" s="1"/>
      <c r="I23090" s="1"/>
    </row>
    <row r="23091" spans="8:9" x14ac:dyDescent="0.2">
      <c r="H23091" s="1"/>
      <c r="I23091" s="1"/>
    </row>
    <row r="23092" spans="8:9" x14ac:dyDescent="0.2">
      <c r="H23092" s="1"/>
      <c r="I23092" s="1"/>
    </row>
    <row r="23093" spans="8:9" x14ac:dyDescent="0.2">
      <c r="H23093" s="1"/>
      <c r="I23093" s="1"/>
    </row>
    <row r="23094" spans="8:9" x14ac:dyDescent="0.2">
      <c r="H23094" s="1"/>
      <c r="I23094" s="1"/>
    </row>
    <row r="23095" spans="8:9" x14ac:dyDescent="0.2">
      <c r="H23095" s="1"/>
      <c r="I23095" s="1"/>
    </row>
    <row r="23096" spans="8:9" x14ac:dyDescent="0.2">
      <c r="H23096" s="1"/>
      <c r="I23096" s="1"/>
    </row>
    <row r="23097" spans="8:9" x14ac:dyDescent="0.2">
      <c r="H23097" s="1"/>
      <c r="I23097" s="1"/>
    </row>
    <row r="23098" spans="8:9" x14ac:dyDescent="0.2">
      <c r="H23098" s="1"/>
      <c r="I23098" s="1"/>
    </row>
    <row r="23099" spans="8:9" x14ac:dyDescent="0.2">
      <c r="H23099" s="1"/>
      <c r="I23099" s="1"/>
    </row>
    <row r="23100" spans="8:9" x14ac:dyDescent="0.2">
      <c r="H23100" s="1"/>
      <c r="I23100" s="1"/>
    </row>
    <row r="23101" spans="8:9" x14ac:dyDescent="0.2">
      <c r="H23101" s="1"/>
      <c r="I23101" s="1"/>
    </row>
    <row r="23102" spans="8:9" x14ac:dyDescent="0.2">
      <c r="H23102" s="1"/>
      <c r="I23102" s="1"/>
    </row>
    <row r="23103" spans="8:9" x14ac:dyDescent="0.2">
      <c r="H23103" s="1"/>
      <c r="I23103" s="1"/>
    </row>
    <row r="23104" spans="8:9" x14ac:dyDescent="0.2">
      <c r="H23104" s="1"/>
      <c r="I23104" s="1"/>
    </row>
    <row r="23105" spans="8:9" x14ac:dyDescent="0.2">
      <c r="H23105" s="1"/>
      <c r="I23105" s="1"/>
    </row>
    <row r="23106" spans="8:9" x14ac:dyDescent="0.2">
      <c r="H23106" s="1"/>
      <c r="I23106" s="1"/>
    </row>
    <row r="23107" spans="8:9" x14ac:dyDescent="0.2">
      <c r="H23107" s="1"/>
      <c r="I23107" s="1"/>
    </row>
    <row r="23108" spans="8:9" x14ac:dyDescent="0.2">
      <c r="H23108" s="1"/>
      <c r="I23108" s="1"/>
    </row>
    <row r="23109" spans="8:9" x14ac:dyDescent="0.2">
      <c r="H23109" s="1"/>
      <c r="I23109" s="1"/>
    </row>
    <row r="23110" spans="8:9" x14ac:dyDescent="0.2">
      <c r="H23110" s="1"/>
      <c r="I23110" s="1"/>
    </row>
    <row r="23111" spans="8:9" x14ac:dyDescent="0.2">
      <c r="H23111" s="1"/>
      <c r="I23111" s="1"/>
    </row>
    <row r="23112" spans="8:9" x14ac:dyDescent="0.2">
      <c r="H23112" s="1"/>
      <c r="I23112" s="1"/>
    </row>
    <row r="23113" spans="8:9" x14ac:dyDescent="0.2">
      <c r="H23113" s="1"/>
      <c r="I23113" s="1"/>
    </row>
    <row r="23114" spans="8:9" x14ac:dyDescent="0.2">
      <c r="H23114" s="1"/>
      <c r="I23114" s="1"/>
    </row>
    <row r="23115" spans="8:9" x14ac:dyDescent="0.2">
      <c r="H23115" s="1"/>
      <c r="I23115" s="1"/>
    </row>
    <row r="23116" spans="8:9" x14ac:dyDescent="0.2">
      <c r="H23116" s="1"/>
      <c r="I23116" s="1"/>
    </row>
    <row r="23117" spans="8:9" x14ac:dyDescent="0.2">
      <c r="H23117" s="1"/>
      <c r="I23117" s="1"/>
    </row>
    <row r="23118" spans="8:9" x14ac:dyDescent="0.2">
      <c r="H23118" s="1"/>
      <c r="I23118" s="1"/>
    </row>
    <row r="23119" spans="8:9" x14ac:dyDescent="0.2">
      <c r="H23119" s="1"/>
      <c r="I23119" s="1"/>
    </row>
    <row r="23120" spans="8:9" x14ac:dyDescent="0.2">
      <c r="H23120" s="1"/>
      <c r="I23120" s="1"/>
    </row>
    <row r="23121" spans="8:9" x14ac:dyDescent="0.2">
      <c r="H23121" s="1"/>
      <c r="I23121" s="1"/>
    </row>
    <row r="23122" spans="8:9" x14ac:dyDescent="0.2">
      <c r="H23122" s="1"/>
      <c r="I23122" s="1"/>
    </row>
    <row r="23123" spans="8:9" x14ac:dyDescent="0.2">
      <c r="H23123" s="1"/>
      <c r="I23123" s="1"/>
    </row>
    <row r="23124" spans="8:9" x14ac:dyDescent="0.2">
      <c r="H23124" s="1"/>
      <c r="I23124" s="1"/>
    </row>
    <row r="23125" spans="8:9" x14ac:dyDescent="0.2">
      <c r="H23125" s="1"/>
      <c r="I23125" s="1"/>
    </row>
    <row r="23126" spans="8:9" x14ac:dyDescent="0.2">
      <c r="H23126" s="1"/>
      <c r="I23126" s="1"/>
    </row>
    <row r="23127" spans="8:9" x14ac:dyDescent="0.2">
      <c r="H23127" s="1"/>
      <c r="I23127" s="1"/>
    </row>
    <row r="23128" spans="8:9" x14ac:dyDescent="0.2">
      <c r="H23128" s="1"/>
      <c r="I23128" s="1"/>
    </row>
    <row r="23129" spans="8:9" x14ac:dyDescent="0.2">
      <c r="H23129" s="1"/>
      <c r="I23129" s="1"/>
    </row>
    <row r="23130" spans="8:9" x14ac:dyDescent="0.2">
      <c r="H23130" s="1"/>
      <c r="I23130" s="1"/>
    </row>
    <row r="23131" spans="8:9" x14ac:dyDescent="0.2">
      <c r="H23131" s="1"/>
      <c r="I23131" s="1"/>
    </row>
    <row r="23132" spans="8:9" x14ac:dyDescent="0.2">
      <c r="H23132" s="1"/>
      <c r="I23132" s="1"/>
    </row>
    <row r="23133" spans="8:9" x14ac:dyDescent="0.2">
      <c r="H23133" s="1"/>
      <c r="I23133" s="1"/>
    </row>
    <row r="23134" spans="8:9" x14ac:dyDescent="0.2">
      <c r="H23134" s="1"/>
      <c r="I23134" s="1"/>
    </row>
    <row r="23135" spans="8:9" x14ac:dyDescent="0.2">
      <c r="H23135" s="1"/>
      <c r="I23135" s="1"/>
    </row>
    <row r="23136" spans="8:9" x14ac:dyDescent="0.2">
      <c r="H23136" s="1"/>
      <c r="I23136" s="1"/>
    </row>
    <row r="23137" spans="8:9" x14ac:dyDescent="0.2">
      <c r="H23137" s="1"/>
      <c r="I23137" s="1"/>
    </row>
    <row r="23138" spans="8:9" x14ac:dyDescent="0.2">
      <c r="H23138" s="1"/>
      <c r="I23138" s="1"/>
    </row>
    <row r="23139" spans="8:9" x14ac:dyDescent="0.2">
      <c r="H23139" s="1"/>
      <c r="I23139" s="1"/>
    </row>
    <row r="23140" spans="8:9" x14ac:dyDescent="0.2">
      <c r="H23140" s="1"/>
      <c r="I23140" s="1"/>
    </row>
    <row r="23141" spans="8:9" x14ac:dyDescent="0.2">
      <c r="H23141" s="1"/>
      <c r="I23141" s="1"/>
    </row>
    <row r="23142" spans="8:9" x14ac:dyDescent="0.2">
      <c r="H23142" s="1"/>
      <c r="I23142" s="1"/>
    </row>
    <row r="23143" spans="8:9" x14ac:dyDescent="0.2">
      <c r="H23143" s="1"/>
      <c r="I23143" s="1"/>
    </row>
    <row r="23144" spans="8:9" x14ac:dyDescent="0.2">
      <c r="H23144" s="1"/>
      <c r="I23144" s="1"/>
    </row>
    <row r="23145" spans="8:9" x14ac:dyDescent="0.2">
      <c r="H23145" s="1"/>
      <c r="I23145" s="1"/>
    </row>
    <row r="23146" spans="8:9" x14ac:dyDescent="0.2">
      <c r="H23146" s="1"/>
      <c r="I23146" s="1"/>
    </row>
    <row r="23147" spans="8:9" x14ac:dyDescent="0.2">
      <c r="H23147" s="1"/>
      <c r="I23147" s="1"/>
    </row>
    <row r="23148" spans="8:9" x14ac:dyDescent="0.2">
      <c r="H23148" s="1"/>
      <c r="I23148" s="1"/>
    </row>
    <row r="23149" spans="8:9" x14ac:dyDescent="0.2">
      <c r="H23149" s="1"/>
      <c r="I23149" s="1"/>
    </row>
    <row r="23150" spans="8:9" x14ac:dyDescent="0.2">
      <c r="H23150" s="1"/>
      <c r="I23150" s="1"/>
    </row>
    <row r="23151" spans="8:9" x14ac:dyDescent="0.2">
      <c r="H23151" s="1"/>
      <c r="I23151" s="1"/>
    </row>
    <row r="23152" spans="8:9" x14ac:dyDescent="0.2">
      <c r="H23152" s="1"/>
      <c r="I23152" s="1"/>
    </row>
    <row r="23153" spans="8:9" x14ac:dyDescent="0.2">
      <c r="H23153" s="1"/>
      <c r="I23153" s="1"/>
    </row>
    <row r="23154" spans="8:9" x14ac:dyDescent="0.2">
      <c r="H23154" s="1"/>
      <c r="I23154" s="1"/>
    </row>
    <row r="23155" spans="8:9" x14ac:dyDescent="0.2">
      <c r="H23155" s="1"/>
      <c r="I23155" s="1"/>
    </row>
    <row r="23156" spans="8:9" x14ac:dyDescent="0.2">
      <c r="H23156" s="1"/>
      <c r="I23156" s="1"/>
    </row>
    <row r="23157" spans="8:9" x14ac:dyDescent="0.2">
      <c r="H23157" s="1"/>
      <c r="I23157" s="1"/>
    </row>
    <row r="23158" spans="8:9" x14ac:dyDescent="0.2">
      <c r="H23158" s="1"/>
      <c r="I23158" s="1"/>
    </row>
    <row r="23159" spans="8:9" x14ac:dyDescent="0.2">
      <c r="H23159" s="1"/>
      <c r="I23159" s="1"/>
    </row>
    <row r="23160" spans="8:9" x14ac:dyDescent="0.2">
      <c r="H23160" s="1"/>
      <c r="I23160" s="1"/>
    </row>
    <row r="23161" spans="8:9" x14ac:dyDescent="0.2">
      <c r="H23161" s="1"/>
      <c r="I23161" s="1"/>
    </row>
    <row r="23162" spans="8:9" x14ac:dyDescent="0.2">
      <c r="H23162" s="1"/>
      <c r="I23162" s="1"/>
    </row>
    <row r="23163" spans="8:9" x14ac:dyDescent="0.2">
      <c r="H23163" s="1"/>
      <c r="I23163" s="1"/>
    </row>
    <row r="23164" spans="8:9" x14ac:dyDescent="0.2">
      <c r="H23164" s="1"/>
      <c r="I23164" s="1"/>
    </row>
    <row r="23165" spans="8:9" x14ac:dyDescent="0.2">
      <c r="H23165" s="1"/>
      <c r="I23165" s="1"/>
    </row>
    <row r="23166" spans="8:9" x14ac:dyDescent="0.2">
      <c r="H23166" s="1"/>
      <c r="I23166" s="1"/>
    </row>
    <row r="23167" spans="8:9" x14ac:dyDescent="0.2">
      <c r="H23167" s="1"/>
      <c r="I23167" s="1"/>
    </row>
    <row r="23168" spans="8:9" x14ac:dyDescent="0.2">
      <c r="H23168" s="1"/>
      <c r="I23168" s="1"/>
    </row>
    <row r="23169" spans="8:9" x14ac:dyDescent="0.2">
      <c r="H23169" s="1"/>
      <c r="I23169" s="1"/>
    </row>
    <row r="23170" spans="8:9" x14ac:dyDescent="0.2">
      <c r="H23170" s="1"/>
      <c r="I23170" s="1"/>
    </row>
    <row r="23171" spans="8:9" x14ac:dyDescent="0.2">
      <c r="H23171" s="1"/>
      <c r="I23171" s="1"/>
    </row>
    <row r="23172" spans="8:9" x14ac:dyDescent="0.2">
      <c r="H23172" s="1"/>
      <c r="I23172" s="1"/>
    </row>
    <row r="23173" spans="8:9" x14ac:dyDescent="0.2">
      <c r="H23173" s="1"/>
      <c r="I23173" s="1"/>
    </row>
    <row r="23174" spans="8:9" x14ac:dyDescent="0.2">
      <c r="H23174" s="1"/>
      <c r="I23174" s="1"/>
    </row>
    <row r="23175" spans="8:9" x14ac:dyDescent="0.2">
      <c r="H23175" s="1"/>
      <c r="I23175" s="1"/>
    </row>
    <row r="23176" spans="8:9" x14ac:dyDescent="0.2">
      <c r="H23176" s="1"/>
      <c r="I23176" s="1"/>
    </row>
    <row r="23177" spans="8:9" x14ac:dyDescent="0.2">
      <c r="H23177" s="1"/>
      <c r="I23177" s="1"/>
    </row>
    <row r="23178" spans="8:9" x14ac:dyDescent="0.2">
      <c r="H23178" s="1"/>
      <c r="I23178" s="1"/>
    </row>
    <row r="23179" spans="8:9" x14ac:dyDescent="0.2">
      <c r="H23179" s="1"/>
      <c r="I23179" s="1"/>
    </row>
    <row r="23180" spans="8:9" x14ac:dyDescent="0.2">
      <c r="H23180" s="1"/>
      <c r="I23180" s="1"/>
    </row>
    <row r="23181" spans="8:9" x14ac:dyDescent="0.2">
      <c r="H23181" s="1"/>
      <c r="I23181" s="1"/>
    </row>
    <row r="23182" spans="8:9" x14ac:dyDescent="0.2">
      <c r="H23182" s="1"/>
      <c r="I23182" s="1"/>
    </row>
    <row r="23183" spans="8:9" x14ac:dyDescent="0.2">
      <c r="H23183" s="1"/>
      <c r="I23183" s="1"/>
    </row>
    <row r="23184" spans="8:9" x14ac:dyDescent="0.2">
      <c r="H23184" s="1"/>
      <c r="I23184" s="1"/>
    </row>
    <row r="23185" spans="8:9" x14ac:dyDescent="0.2">
      <c r="H23185" s="1"/>
      <c r="I23185" s="1"/>
    </row>
    <row r="23186" spans="8:9" x14ac:dyDescent="0.2">
      <c r="H23186" s="1"/>
      <c r="I23186" s="1"/>
    </row>
    <row r="23187" spans="8:9" x14ac:dyDescent="0.2">
      <c r="H23187" s="1"/>
      <c r="I23187" s="1"/>
    </row>
    <row r="23188" spans="8:9" x14ac:dyDescent="0.2">
      <c r="H23188" s="1"/>
      <c r="I23188" s="1"/>
    </row>
    <row r="23189" spans="8:9" x14ac:dyDescent="0.2">
      <c r="H23189" s="1"/>
      <c r="I23189" s="1"/>
    </row>
    <row r="23190" spans="8:9" x14ac:dyDescent="0.2">
      <c r="H23190" s="1"/>
      <c r="I23190" s="1"/>
    </row>
    <row r="23191" spans="8:9" x14ac:dyDescent="0.2">
      <c r="H23191" s="1"/>
      <c r="I23191" s="1"/>
    </row>
    <row r="23192" spans="8:9" x14ac:dyDescent="0.2">
      <c r="H23192" s="1"/>
      <c r="I23192" s="1"/>
    </row>
    <row r="23193" spans="8:9" x14ac:dyDescent="0.2">
      <c r="H23193" s="1"/>
      <c r="I23193" s="1"/>
    </row>
    <row r="23194" spans="8:9" x14ac:dyDescent="0.2">
      <c r="H23194" s="1"/>
      <c r="I23194" s="1"/>
    </row>
    <row r="23195" spans="8:9" x14ac:dyDescent="0.2">
      <c r="H23195" s="1"/>
      <c r="I23195" s="1"/>
    </row>
    <row r="23196" spans="8:9" x14ac:dyDescent="0.2">
      <c r="H23196" s="1"/>
      <c r="I23196" s="1"/>
    </row>
    <row r="23197" spans="8:9" x14ac:dyDescent="0.2">
      <c r="H23197" s="1"/>
      <c r="I23197" s="1"/>
    </row>
    <row r="23198" spans="8:9" x14ac:dyDescent="0.2">
      <c r="H23198" s="1"/>
      <c r="I23198" s="1"/>
    </row>
    <row r="23199" spans="8:9" x14ac:dyDescent="0.2">
      <c r="H23199" s="1"/>
      <c r="I23199" s="1"/>
    </row>
    <row r="23200" spans="8:9" x14ac:dyDescent="0.2">
      <c r="H23200" s="1"/>
      <c r="I23200" s="1"/>
    </row>
    <row r="23201" spans="8:9" x14ac:dyDescent="0.2">
      <c r="H23201" s="1"/>
      <c r="I23201" s="1"/>
    </row>
    <row r="23202" spans="8:9" x14ac:dyDescent="0.2">
      <c r="H23202" s="1"/>
      <c r="I23202" s="1"/>
    </row>
    <row r="23203" spans="8:9" x14ac:dyDescent="0.2">
      <c r="H23203" s="1"/>
      <c r="I23203" s="1"/>
    </row>
    <row r="23204" spans="8:9" x14ac:dyDescent="0.2">
      <c r="H23204" s="1"/>
      <c r="I23204" s="1"/>
    </row>
    <row r="23205" spans="8:9" x14ac:dyDescent="0.2">
      <c r="H23205" s="1"/>
      <c r="I23205" s="1"/>
    </row>
    <row r="23206" spans="8:9" x14ac:dyDescent="0.2">
      <c r="H23206" s="1"/>
      <c r="I23206" s="1"/>
    </row>
    <row r="23207" spans="8:9" x14ac:dyDescent="0.2">
      <c r="H23207" s="1"/>
      <c r="I23207" s="1"/>
    </row>
    <row r="23208" spans="8:9" x14ac:dyDescent="0.2">
      <c r="H23208" s="1"/>
      <c r="I23208" s="1"/>
    </row>
    <row r="23209" spans="8:9" x14ac:dyDescent="0.2">
      <c r="H23209" s="1"/>
      <c r="I23209" s="1"/>
    </row>
    <row r="23210" spans="8:9" x14ac:dyDescent="0.2">
      <c r="H23210" s="1"/>
      <c r="I23210" s="1"/>
    </row>
    <row r="23211" spans="8:9" x14ac:dyDescent="0.2">
      <c r="H23211" s="1"/>
      <c r="I23211" s="1"/>
    </row>
    <row r="23212" spans="8:9" x14ac:dyDescent="0.2">
      <c r="H23212" s="1"/>
      <c r="I23212" s="1"/>
    </row>
    <row r="23213" spans="8:9" x14ac:dyDescent="0.2">
      <c r="H23213" s="1"/>
      <c r="I23213" s="1"/>
    </row>
    <row r="23214" spans="8:9" x14ac:dyDescent="0.2">
      <c r="H23214" s="1"/>
      <c r="I23214" s="1"/>
    </row>
    <row r="23215" spans="8:9" x14ac:dyDescent="0.2">
      <c r="H23215" s="1"/>
      <c r="I23215" s="1"/>
    </row>
    <row r="23216" spans="8:9" x14ac:dyDescent="0.2">
      <c r="H23216" s="1"/>
      <c r="I23216" s="1"/>
    </row>
    <row r="23217" spans="8:9" x14ac:dyDescent="0.2">
      <c r="H23217" s="1"/>
      <c r="I23217" s="1"/>
    </row>
    <row r="23218" spans="8:9" x14ac:dyDescent="0.2">
      <c r="H23218" s="1"/>
      <c r="I23218" s="1"/>
    </row>
    <row r="23219" spans="8:9" x14ac:dyDescent="0.2">
      <c r="H23219" s="1"/>
      <c r="I23219" s="1"/>
    </row>
    <row r="23220" spans="8:9" x14ac:dyDescent="0.2">
      <c r="H23220" s="1"/>
      <c r="I23220" s="1"/>
    </row>
    <row r="23221" spans="8:9" x14ac:dyDescent="0.2">
      <c r="H23221" s="1"/>
      <c r="I23221" s="1"/>
    </row>
    <row r="23222" spans="8:9" x14ac:dyDescent="0.2">
      <c r="H23222" s="1"/>
      <c r="I23222" s="1"/>
    </row>
    <row r="23223" spans="8:9" x14ac:dyDescent="0.2">
      <c r="H23223" s="1"/>
      <c r="I23223" s="1"/>
    </row>
    <row r="23224" spans="8:9" x14ac:dyDescent="0.2">
      <c r="H23224" s="1"/>
      <c r="I23224" s="1"/>
    </row>
    <row r="23225" spans="8:9" x14ac:dyDescent="0.2">
      <c r="H23225" s="1"/>
      <c r="I23225" s="1"/>
    </row>
    <row r="23226" spans="8:9" x14ac:dyDescent="0.2">
      <c r="H23226" s="1"/>
      <c r="I23226" s="1"/>
    </row>
    <row r="23227" spans="8:9" x14ac:dyDescent="0.2">
      <c r="H23227" s="1"/>
      <c r="I23227" s="1"/>
    </row>
    <row r="23228" spans="8:9" x14ac:dyDescent="0.2">
      <c r="H23228" s="1"/>
      <c r="I23228" s="1"/>
    </row>
    <row r="23229" spans="8:9" x14ac:dyDescent="0.2">
      <c r="H23229" s="1"/>
      <c r="I23229" s="1"/>
    </row>
    <row r="23230" spans="8:9" x14ac:dyDescent="0.2">
      <c r="H23230" s="1"/>
      <c r="I23230" s="1"/>
    </row>
    <row r="23231" spans="8:9" x14ac:dyDescent="0.2">
      <c r="H23231" s="1"/>
      <c r="I23231" s="1"/>
    </row>
    <row r="23232" spans="8:9" x14ac:dyDescent="0.2">
      <c r="H23232" s="1"/>
      <c r="I23232" s="1"/>
    </row>
    <row r="23233" spans="8:9" x14ac:dyDescent="0.2">
      <c r="H23233" s="1"/>
      <c r="I23233" s="1"/>
    </row>
    <row r="23234" spans="8:9" x14ac:dyDescent="0.2">
      <c r="H23234" s="1"/>
      <c r="I23234" s="1"/>
    </row>
    <row r="23235" spans="8:9" x14ac:dyDescent="0.2">
      <c r="H23235" s="1"/>
      <c r="I23235" s="1"/>
    </row>
    <row r="23236" spans="8:9" x14ac:dyDescent="0.2">
      <c r="H23236" s="1"/>
      <c r="I23236" s="1"/>
    </row>
    <row r="23237" spans="8:9" x14ac:dyDescent="0.2">
      <c r="H23237" s="1"/>
      <c r="I23237" s="1"/>
    </row>
    <row r="23238" spans="8:9" x14ac:dyDescent="0.2">
      <c r="H23238" s="1"/>
      <c r="I23238" s="1"/>
    </row>
    <row r="23239" spans="8:9" x14ac:dyDescent="0.2">
      <c r="H23239" s="1"/>
      <c r="I23239" s="1"/>
    </row>
    <row r="23240" spans="8:9" x14ac:dyDescent="0.2">
      <c r="H23240" s="1"/>
      <c r="I23240" s="1"/>
    </row>
    <row r="23241" spans="8:9" x14ac:dyDescent="0.2">
      <c r="H23241" s="1"/>
      <c r="I23241" s="1"/>
    </row>
    <row r="23242" spans="8:9" x14ac:dyDescent="0.2">
      <c r="H23242" s="1"/>
      <c r="I23242" s="1"/>
    </row>
    <row r="23243" spans="8:9" x14ac:dyDescent="0.2">
      <c r="H23243" s="1"/>
      <c r="I23243" s="1"/>
    </row>
    <row r="23244" spans="8:9" x14ac:dyDescent="0.2">
      <c r="H23244" s="1"/>
      <c r="I23244" s="1"/>
    </row>
    <row r="23245" spans="8:9" x14ac:dyDescent="0.2">
      <c r="H23245" s="1"/>
      <c r="I23245" s="1"/>
    </row>
    <row r="23246" spans="8:9" x14ac:dyDescent="0.2">
      <c r="H23246" s="1"/>
      <c r="I23246" s="1"/>
    </row>
    <row r="23247" spans="8:9" x14ac:dyDescent="0.2">
      <c r="H23247" s="1"/>
      <c r="I23247" s="1"/>
    </row>
    <row r="23248" spans="8:9" x14ac:dyDescent="0.2">
      <c r="H23248" s="1"/>
      <c r="I23248" s="1"/>
    </row>
    <row r="23249" spans="8:9" x14ac:dyDescent="0.2">
      <c r="H23249" s="1"/>
      <c r="I23249" s="1"/>
    </row>
    <row r="23250" spans="8:9" x14ac:dyDescent="0.2">
      <c r="H23250" s="1"/>
      <c r="I23250" s="1"/>
    </row>
    <row r="23251" spans="8:9" x14ac:dyDescent="0.2">
      <c r="H23251" s="1"/>
      <c r="I23251" s="1"/>
    </row>
    <row r="23252" spans="8:9" x14ac:dyDescent="0.2">
      <c r="H23252" s="1"/>
      <c r="I23252" s="1"/>
    </row>
    <row r="23253" spans="8:9" x14ac:dyDescent="0.2">
      <c r="H23253" s="1"/>
      <c r="I23253" s="1"/>
    </row>
    <row r="23254" spans="8:9" x14ac:dyDescent="0.2">
      <c r="H23254" s="1"/>
      <c r="I23254" s="1"/>
    </row>
    <row r="23255" spans="8:9" x14ac:dyDescent="0.2">
      <c r="H23255" s="1"/>
      <c r="I23255" s="1"/>
    </row>
    <row r="23256" spans="8:9" x14ac:dyDescent="0.2">
      <c r="H23256" s="1"/>
      <c r="I23256" s="1"/>
    </row>
    <row r="23257" spans="8:9" x14ac:dyDescent="0.2">
      <c r="H23257" s="1"/>
      <c r="I23257" s="1"/>
    </row>
    <row r="23258" spans="8:9" x14ac:dyDescent="0.2">
      <c r="H23258" s="1"/>
      <c r="I23258" s="1"/>
    </row>
    <row r="23259" spans="8:9" x14ac:dyDescent="0.2">
      <c r="H23259" s="1"/>
      <c r="I23259" s="1"/>
    </row>
    <row r="23260" spans="8:9" x14ac:dyDescent="0.2">
      <c r="H23260" s="1"/>
      <c r="I23260" s="1"/>
    </row>
    <row r="23261" spans="8:9" x14ac:dyDescent="0.2">
      <c r="H23261" s="1"/>
      <c r="I23261" s="1"/>
    </row>
    <row r="23262" spans="8:9" x14ac:dyDescent="0.2">
      <c r="H23262" s="1"/>
      <c r="I23262" s="1"/>
    </row>
    <row r="23263" spans="8:9" x14ac:dyDescent="0.2">
      <c r="H23263" s="1"/>
      <c r="I23263" s="1"/>
    </row>
    <row r="23264" spans="8:9" x14ac:dyDescent="0.2">
      <c r="H23264" s="1"/>
      <c r="I23264" s="1"/>
    </row>
    <row r="23265" spans="8:9" x14ac:dyDescent="0.2">
      <c r="H23265" s="1"/>
      <c r="I23265" s="1"/>
    </row>
    <row r="23266" spans="8:9" x14ac:dyDescent="0.2">
      <c r="H23266" s="1"/>
      <c r="I23266" s="1"/>
    </row>
    <row r="23267" spans="8:9" x14ac:dyDescent="0.2">
      <c r="H23267" s="1"/>
      <c r="I23267" s="1"/>
    </row>
    <row r="23268" spans="8:9" x14ac:dyDescent="0.2">
      <c r="H23268" s="1"/>
      <c r="I23268" s="1"/>
    </row>
    <row r="23269" spans="8:9" x14ac:dyDescent="0.2">
      <c r="H23269" s="1"/>
      <c r="I23269" s="1"/>
    </row>
    <row r="23270" spans="8:9" x14ac:dyDescent="0.2">
      <c r="H23270" s="1"/>
      <c r="I23270" s="1"/>
    </row>
    <row r="23271" spans="8:9" x14ac:dyDescent="0.2">
      <c r="H23271" s="1"/>
      <c r="I23271" s="1"/>
    </row>
    <row r="23272" spans="8:9" x14ac:dyDescent="0.2">
      <c r="H23272" s="1"/>
      <c r="I23272" s="1"/>
    </row>
    <row r="23273" spans="8:9" x14ac:dyDescent="0.2">
      <c r="H23273" s="1"/>
      <c r="I23273" s="1"/>
    </row>
    <row r="23274" spans="8:9" x14ac:dyDescent="0.2">
      <c r="H23274" s="1"/>
      <c r="I23274" s="1"/>
    </row>
    <row r="23275" spans="8:9" x14ac:dyDescent="0.2">
      <c r="H23275" s="1"/>
      <c r="I23275" s="1"/>
    </row>
    <row r="23276" spans="8:9" x14ac:dyDescent="0.2">
      <c r="H23276" s="1"/>
      <c r="I23276" s="1"/>
    </row>
    <row r="23277" spans="8:9" x14ac:dyDescent="0.2">
      <c r="H23277" s="1"/>
      <c r="I23277" s="1"/>
    </row>
    <row r="23278" spans="8:9" x14ac:dyDescent="0.2">
      <c r="H23278" s="1"/>
      <c r="I23278" s="1"/>
    </row>
    <row r="23279" spans="8:9" x14ac:dyDescent="0.2">
      <c r="H23279" s="1"/>
      <c r="I23279" s="1"/>
    </row>
    <row r="23280" spans="8:9" x14ac:dyDescent="0.2">
      <c r="H23280" s="1"/>
      <c r="I23280" s="1"/>
    </row>
    <row r="23281" spans="8:9" x14ac:dyDescent="0.2">
      <c r="H23281" s="1"/>
      <c r="I23281" s="1"/>
    </row>
    <row r="23282" spans="8:9" x14ac:dyDescent="0.2">
      <c r="H23282" s="1"/>
      <c r="I23282" s="1"/>
    </row>
    <row r="23283" spans="8:9" x14ac:dyDescent="0.2">
      <c r="H23283" s="1"/>
      <c r="I23283" s="1"/>
    </row>
    <row r="23284" spans="8:9" x14ac:dyDescent="0.2">
      <c r="H23284" s="1"/>
      <c r="I23284" s="1"/>
    </row>
    <row r="23285" spans="8:9" x14ac:dyDescent="0.2">
      <c r="H23285" s="1"/>
      <c r="I23285" s="1"/>
    </row>
    <row r="23286" spans="8:9" x14ac:dyDescent="0.2">
      <c r="H23286" s="1"/>
      <c r="I23286" s="1"/>
    </row>
    <row r="23287" spans="8:9" x14ac:dyDescent="0.2">
      <c r="H23287" s="1"/>
      <c r="I23287" s="1"/>
    </row>
    <row r="23288" spans="8:9" x14ac:dyDescent="0.2">
      <c r="H23288" s="1"/>
      <c r="I23288" s="1"/>
    </row>
    <row r="23289" spans="8:9" x14ac:dyDescent="0.2">
      <c r="H23289" s="1"/>
      <c r="I23289" s="1"/>
    </row>
    <row r="23290" spans="8:9" x14ac:dyDescent="0.2">
      <c r="H23290" s="1"/>
      <c r="I23290" s="1"/>
    </row>
    <row r="23291" spans="8:9" x14ac:dyDescent="0.2">
      <c r="H23291" s="1"/>
      <c r="I23291" s="1"/>
    </row>
    <row r="23292" spans="8:9" x14ac:dyDescent="0.2">
      <c r="H23292" s="1"/>
      <c r="I23292" s="1"/>
    </row>
    <row r="23293" spans="8:9" x14ac:dyDescent="0.2">
      <c r="H23293" s="1"/>
      <c r="I23293" s="1"/>
    </row>
    <row r="23294" spans="8:9" x14ac:dyDescent="0.2">
      <c r="H23294" s="1"/>
      <c r="I23294" s="1"/>
    </row>
    <row r="23295" spans="8:9" x14ac:dyDescent="0.2">
      <c r="H23295" s="1"/>
      <c r="I23295" s="1"/>
    </row>
    <row r="23296" spans="8:9" x14ac:dyDescent="0.2">
      <c r="H23296" s="1"/>
      <c r="I23296" s="1"/>
    </row>
    <row r="23297" spans="8:9" x14ac:dyDescent="0.2">
      <c r="H23297" s="1"/>
      <c r="I23297" s="1"/>
    </row>
    <row r="23298" spans="8:9" x14ac:dyDescent="0.2">
      <c r="H23298" s="1"/>
      <c r="I23298" s="1"/>
    </row>
    <row r="23299" spans="8:9" x14ac:dyDescent="0.2">
      <c r="H23299" s="1"/>
      <c r="I23299" s="1"/>
    </row>
    <row r="23300" spans="8:9" x14ac:dyDescent="0.2">
      <c r="H23300" s="1"/>
      <c r="I23300" s="1"/>
    </row>
    <row r="23301" spans="8:9" x14ac:dyDescent="0.2">
      <c r="H23301" s="1"/>
      <c r="I23301" s="1"/>
    </row>
    <row r="23302" spans="8:9" x14ac:dyDescent="0.2">
      <c r="H23302" s="1"/>
      <c r="I23302" s="1"/>
    </row>
    <row r="23303" spans="8:9" x14ac:dyDescent="0.2">
      <c r="H23303" s="1"/>
      <c r="I23303" s="1"/>
    </row>
    <row r="23304" spans="8:9" x14ac:dyDescent="0.2">
      <c r="H23304" s="1"/>
      <c r="I23304" s="1"/>
    </row>
    <row r="23305" spans="8:9" x14ac:dyDescent="0.2">
      <c r="H23305" s="1"/>
      <c r="I23305" s="1"/>
    </row>
    <row r="23306" spans="8:9" x14ac:dyDescent="0.2">
      <c r="H23306" s="1"/>
      <c r="I23306" s="1"/>
    </row>
    <row r="23307" spans="8:9" x14ac:dyDescent="0.2">
      <c r="H23307" s="1"/>
      <c r="I23307" s="1"/>
    </row>
    <row r="23308" spans="8:9" x14ac:dyDescent="0.2">
      <c r="H23308" s="1"/>
      <c r="I23308" s="1"/>
    </row>
    <row r="23309" spans="8:9" x14ac:dyDescent="0.2">
      <c r="H23309" s="1"/>
      <c r="I23309" s="1"/>
    </row>
    <row r="23310" spans="8:9" x14ac:dyDescent="0.2">
      <c r="H23310" s="1"/>
      <c r="I23310" s="1"/>
    </row>
    <row r="23311" spans="8:9" x14ac:dyDescent="0.2">
      <c r="H23311" s="1"/>
      <c r="I23311" s="1"/>
    </row>
    <row r="23312" spans="8:9" x14ac:dyDescent="0.2">
      <c r="H23312" s="1"/>
      <c r="I23312" s="1"/>
    </row>
    <row r="23313" spans="8:9" x14ac:dyDescent="0.2">
      <c r="H23313" s="1"/>
      <c r="I23313" s="1"/>
    </row>
    <row r="23314" spans="8:9" x14ac:dyDescent="0.2">
      <c r="H23314" s="1"/>
      <c r="I23314" s="1"/>
    </row>
    <row r="23315" spans="8:9" x14ac:dyDescent="0.2">
      <c r="H23315" s="1"/>
      <c r="I23315" s="1"/>
    </row>
    <row r="23316" spans="8:9" x14ac:dyDescent="0.2">
      <c r="H23316" s="1"/>
      <c r="I23316" s="1"/>
    </row>
    <row r="23317" spans="8:9" x14ac:dyDescent="0.2">
      <c r="H23317" s="1"/>
      <c r="I23317" s="1"/>
    </row>
    <row r="23318" spans="8:9" x14ac:dyDescent="0.2">
      <c r="H23318" s="1"/>
      <c r="I23318" s="1"/>
    </row>
    <row r="23319" spans="8:9" x14ac:dyDescent="0.2">
      <c r="H23319" s="1"/>
      <c r="I23319" s="1"/>
    </row>
    <row r="23320" spans="8:9" x14ac:dyDescent="0.2">
      <c r="H23320" s="1"/>
      <c r="I23320" s="1"/>
    </row>
    <row r="23321" spans="8:9" x14ac:dyDescent="0.2">
      <c r="H23321" s="1"/>
      <c r="I23321" s="1"/>
    </row>
    <row r="23322" spans="8:9" x14ac:dyDescent="0.2">
      <c r="H23322" s="1"/>
      <c r="I23322" s="1"/>
    </row>
    <row r="23323" spans="8:9" x14ac:dyDescent="0.2">
      <c r="H23323" s="1"/>
      <c r="I23323" s="1"/>
    </row>
    <row r="23324" spans="8:9" x14ac:dyDescent="0.2">
      <c r="H23324" s="1"/>
      <c r="I23324" s="1"/>
    </row>
    <row r="23325" spans="8:9" x14ac:dyDescent="0.2">
      <c r="H23325" s="1"/>
      <c r="I23325" s="1"/>
    </row>
    <row r="23326" spans="8:9" x14ac:dyDescent="0.2">
      <c r="H23326" s="1"/>
      <c r="I23326" s="1"/>
    </row>
    <row r="23327" spans="8:9" x14ac:dyDescent="0.2">
      <c r="H23327" s="1"/>
      <c r="I23327" s="1"/>
    </row>
    <row r="23328" spans="8:9" x14ac:dyDescent="0.2">
      <c r="H23328" s="1"/>
      <c r="I23328" s="1"/>
    </row>
    <row r="23329" spans="8:9" x14ac:dyDescent="0.2">
      <c r="H23329" s="1"/>
      <c r="I23329" s="1"/>
    </row>
    <row r="23330" spans="8:9" x14ac:dyDescent="0.2">
      <c r="H23330" s="1"/>
      <c r="I23330" s="1"/>
    </row>
    <row r="23331" spans="8:9" x14ac:dyDescent="0.2">
      <c r="H23331" s="1"/>
      <c r="I23331" s="1"/>
    </row>
    <row r="23332" spans="8:9" x14ac:dyDescent="0.2">
      <c r="H23332" s="1"/>
      <c r="I23332" s="1"/>
    </row>
    <row r="23333" spans="8:9" x14ac:dyDescent="0.2">
      <c r="H23333" s="1"/>
      <c r="I23333" s="1"/>
    </row>
    <row r="23334" spans="8:9" x14ac:dyDescent="0.2">
      <c r="H23334" s="1"/>
      <c r="I23334" s="1"/>
    </row>
    <row r="23335" spans="8:9" x14ac:dyDescent="0.2">
      <c r="H23335" s="1"/>
      <c r="I23335" s="1"/>
    </row>
    <row r="23336" spans="8:9" x14ac:dyDescent="0.2">
      <c r="H23336" s="1"/>
      <c r="I23336" s="1"/>
    </row>
    <row r="23337" spans="8:9" x14ac:dyDescent="0.2">
      <c r="H23337" s="1"/>
      <c r="I23337" s="1"/>
    </row>
    <row r="23338" spans="8:9" x14ac:dyDescent="0.2">
      <c r="H23338" s="1"/>
      <c r="I23338" s="1"/>
    </row>
    <row r="23339" spans="8:9" x14ac:dyDescent="0.2">
      <c r="H23339" s="1"/>
      <c r="I23339" s="1"/>
    </row>
    <row r="23340" spans="8:9" x14ac:dyDescent="0.2">
      <c r="H23340" s="1"/>
      <c r="I23340" s="1"/>
    </row>
    <row r="23341" spans="8:9" x14ac:dyDescent="0.2">
      <c r="H23341" s="1"/>
      <c r="I23341" s="1"/>
    </row>
    <row r="23342" spans="8:9" x14ac:dyDescent="0.2">
      <c r="H23342" s="1"/>
      <c r="I23342" s="1"/>
    </row>
    <row r="23343" spans="8:9" x14ac:dyDescent="0.2">
      <c r="H23343" s="1"/>
      <c r="I23343" s="1"/>
    </row>
    <row r="23344" spans="8:9" x14ac:dyDescent="0.2">
      <c r="H23344" s="1"/>
      <c r="I23344" s="1"/>
    </row>
    <row r="23345" spans="8:9" x14ac:dyDescent="0.2">
      <c r="H23345" s="1"/>
      <c r="I23345" s="1"/>
    </row>
    <row r="23346" spans="8:9" x14ac:dyDescent="0.2">
      <c r="H23346" s="1"/>
      <c r="I23346" s="1"/>
    </row>
    <row r="23347" spans="8:9" x14ac:dyDescent="0.2">
      <c r="H23347" s="1"/>
      <c r="I23347" s="1"/>
    </row>
    <row r="23348" spans="8:9" x14ac:dyDescent="0.2">
      <c r="H23348" s="1"/>
      <c r="I23348" s="1"/>
    </row>
    <row r="23349" spans="8:9" x14ac:dyDescent="0.2">
      <c r="H23349" s="1"/>
      <c r="I23349" s="1"/>
    </row>
    <row r="23350" spans="8:9" x14ac:dyDescent="0.2">
      <c r="H23350" s="1"/>
      <c r="I23350" s="1"/>
    </row>
    <row r="23351" spans="8:9" x14ac:dyDescent="0.2">
      <c r="H23351" s="1"/>
      <c r="I23351" s="1"/>
    </row>
    <row r="23352" spans="8:9" x14ac:dyDescent="0.2">
      <c r="H23352" s="1"/>
      <c r="I23352" s="1"/>
    </row>
    <row r="23353" spans="8:9" x14ac:dyDescent="0.2">
      <c r="H23353" s="1"/>
      <c r="I23353" s="1"/>
    </row>
    <row r="23354" spans="8:9" x14ac:dyDescent="0.2">
      <c r="H23354" s="1"/>
      <c r="I23354" s="1"/>
    </row>
    <row r="23355" spans="8:9" x14ac:dyDescent="0.2">
      <c r="H23355" s="1"/>
      <c r="I23355" s="1"/>
    </row>
    <row r="23356" spans="8:9" x14ac:dyDescent="0.2">
      <c r="H23356" s="1"/>
      <c r="I23356" s="1"/>
    </row>
    <row r="23357" spans="8:9" x14ac:dyDescent="0.2">
      <c r="H23357" s="1"/>
      <c r="I23357" s="1"/>
    </row>
    <row r="23358" spans="8:9" x14ac:dyDescent="0.2">
      <c r="H23358" s="1"/>
      <c r="I23358" s="1"/>
    </row>
    <row r="23359" spans="8:9" x14ac:dyDescent="0.2">
      <c r="H23359" s="1"/>
      <c r="I23359" s="1"/>
    </row>
    <row r="23360" spans="8:9" x14ac:dyDescent="0.2">
      <c r="H23360" s="1"/>
      <c r="I23360" s="1"/>
    </row>
    <row r="23361" spans="8:9" x14ac:dyDescent="0.2">
      <c r="H23361" s="1"/>
      <c r="I23361" s="1"/>
    </row>
    <row r="23362" spans="8:9" x14ac:dyDescent="0.2">
      <c r="H23362" s="1"/>
      <c r="I23362" s="1"/>
    </row>
    <row r="23363" spans="8:9" x14ac:dyDescent="0.2">
      <c r="H23363" s="1"/>
      <c r="I23363" s="1"/>
    </row>
    <row r="23364" spans="8:9" x14ac:dyDescent="0.2">
      <c r="H23364" s="1"/>
      <c r="I23364" s="1"/>
    </row>
    <row r="23365" spans="8:9" x14ac:dyDescent="0.2">
      <c r="H23365" s="1"/>
      <c r="I23365" s="1"/>
    </row>
    <row r="23366" spans="8:9" x14ac:dyDescent="0.2">
      <c r="H23366" s="1"/>
      <c r="I23366" s="1"/>
    </row>
    <row r="23367" spans="8:9" x14ac:dyDescent="0.2">
      <c r="H23367" s="1"/>
      <c r="I23367" s="1"/>
    </row>
    <row r="23368" spans="8:9" x14ac:dyDescent="0.2">
      <c r="H23368" s="1"/>
      <c r="I23368" s="1"/>
    </row>
    <row r="23369" spans="8:9" x14ac:dyDescent="0.2">
      <c r="H23369" s="1"/>
      <c r="I23369" s="1"/>
    </row>
    <row r="23370" spans="8:9" x14ac:dyDescent="0.2">
      <c r="H23370" s="1"/>
      <c r="I23370" s="1"/>
    </row>
    <row r="23371" spans="8:9" x14ac:dyDescent="0.2">
      <c r="H23371" s="1"/>
      <c r="I23371" s="1"/>
    </row>
    <row r="23372" spans="8:9" x14ac:dyDescent="0.2">
      <c r="H23372" s="1"/>
      <c r="I23372" s="1"/>
    </row>
    <row r="23373" spans="8:9" x14ac:dyDescent="0.2">
      <c r="H23373" s="1"/>
      <c r="I23373" s="1"/>
    </row>
    <row r="23374" spans="8:9" x14ac:dyDescent="0.2">
      <c r="H23374" s="1"/>
      <c r="I23374" s="1"/>
    </row>
    <row r="23375" spans="8:9" x14ac:dyDescent="0.2">
      <c r="H23375" s="1"/>
      <c r="I23375" s="1"/>
    </row>
    <row r="23376" spans="8:9" x14ac:dyDescent="0.2">
      <c r="H23376" s="1"/>
      <c r="I23376" s="1"/>
    </row>
    <row r="23377" spans="8:9" x14ac:dyDescent="0.2">
      <c r="H23377" s="1"/>
      <c r="I23377" s="1"/>
    </row>
    <row r="23378" spans="8:9" x14ac:dyDescent="0.2">
      <c r="H23378" s="1"/>
      <c r="I23378" s="1"/>
    </row>
    <row r="23379" spans="8:9" x14ac:dyDescent="0.2">
      <c r="H23379" s="1"/>
      <c r="I23379" s="1"/>
    </row>
    <row r="23380" spans="8:9" x14ac:dyDescent="0.2">
      <c r="H23380" s="1"/>
      <c r="I23380" s="1"/>
    </row>
    <row r="23381" spans="8:9" x14ac:dyDescent="0.2">
      <c r="H23381" s="1"/>
      <c r="I23381" s="1"/>
    </row>
    <row r="23382" spans="8:9" x14ac:dyDescent="0.2">
      <c r="H23382" s="1"/>
      <c r="I23382" s="1"/>
    </row>
    <row r="23383" spans="8:9" x14ac:dyDescent="0.2">
      <c r="H23383" s="1"/>
      <c r="I23383" s="1"/>
    </row>
    <row r="23384" spans="8:9" x14ac:dyDescent="0.2">
      <c r="H23384" s="1"/>
      <c r="I23384" s="1"/>
    </row>
    <row r="23385" spans="8:9" x14ac:dyDescent="0.2">
      <c r="H23385" s="1"/>
      <c r="I23385" s="1"/>
    </row>
    <row r="23386" spans="8:9" x14ac:dyDescent="0.2">
      <c r="H23386" s="1"/>
      <c r="I23386" s="1"/>
    </row>
    <row r="23387" spans="8:9" x14ac:dyDescent="0.2">
      <c r="H23387" s="1"/>
      <c r="I23387" s="1"/>
    </row>
    <row r="23388" spans="8:9" x14ac:dyDescent="0.2">
      <c r="H23388" s="1"/>
      <c r="I23388" s="1"/>
    </row>
    <row r="23389" spans="8:9" x14ac:dyDescent="0.2">
      <c r="H23389" s="1"/>
      <c r="I23389" s="1"/>
    </row>
    <row r="23390" spans="8:9" x14ac:dyDescent="0.2">
      <c r="H23390" s="1"/>
      <c r="I23390" s="1"/>
    </row>
    <row r="23391" spans="8:9" x14ac:dyDescent="0.2">
      <c r="H23391" s="1"/>
      <c r="I23391" s="1"/>
    </row>
    <row r="23392" spans="8:9" x14ac:dyDescent="0.2">
      <c r="H23392" s="1"/>
      <c r="I23392" s="1"/>
    </row>
    <row r="23393" spans="8:9" x14ac:dyDescent="0.2">
      <c r="H23393" s="1"/>
      <c r="I23393" s="1"/>
    </row>
    <row r="23394" spans="8:9" x14ac:dyDescent="0.2">
      <c r="H23394" s="1"/>
      <c r="I23394" s="1"/>
    </row>
    <row r="23395" spans="8:9" x14ac:dyDescent="0.2">
      <c r="H23395" s="1"/>
      <c r="I23395" s="1"/>
    </row>
    <row r="23396" spans="8:9" x14ac:dyDescent="0.2">
      <c r="H23396" s="1"/>
      <c r="I23396" s="1"/>
    </row>
    <row r="23397" spans="8:9" x14ac:dyDescent="0.2">
      <c r="H23397" s="1"/>
      <c r="I23397" s="1"/>
    </row>
    <row r="23398" spans="8:9" x14ac:dyDescent="0.2">
      <c r="H23398" s="1"/>
      <c r="I23398" s="1"/>
    </row>
    <row r="23399" spans="8:9" x14ac:dyDescent="0.2">
      <c r="H23399" s="1"/>
      <c r="I23399" s="1"/>
    </row>
    <row r="23400" spans="8:9" x14ac:dyDescent="0.2">
      <c r="H23400" s="1"/>
      <c r="I23400" s="1"/>
    </row>
    <row r="23401" spans="8:9" x14ac:dyDescent="0.2">
      <c r="H23401" s="1"/>
      <c r="I23401" s="1"/>
    </row>
    <row r="23402" spans="8:9" x14ac:dyDescent="0.2">
      <c r="H23402" s="1"/>
      <c r="I23402" s="1"/>
    </row>
    <row r="23403" spans="8:9" x14ac:dyDescent="0.2">
      <c r="H23403" s="1"/>
      <c r="I23403" s="1"/>
    </row>
    <row r="23404" spans="8:9" x14ac:dyDescent="0.2">
      <c r="H23404" s="1"/>
      <c r="I23404" s="1"/>
    </row>
    <row r="23405" spans="8:9" x14ac:dyDescent="0.2">
      <c r="H23405" s="1"/>
      <c r="I23405" s="1"/>
    </row>
    <row r="23406" spans="8:9" x14ac:dyDescent="0.2">
      <c r="H23406" s="1"/>
      <c r="I23406" s="1"/>
    </row>
    <row r="23407" spans="8:9" x14ac:dyDescent="0.2">
      <c r="H23407" s="1"/>
      <c r="I23407" s="1"/>
    </row>
    <row r="23408" spans="8:9" x14ac:dyDescent="0.2">
      <c r="H23408" s="1"/>
      <c r="I23408" s="1"/>
    </row>
    <row r="23409" spans="8:9" x14ac:dyDescent="0.2">
      <c r="H23409" s="1"/>
      <c r="I23409" s="1"/>
    </row>
    <row r="23410" spans="8:9" x14ac:dyDescent="0.2">
      <c r="H23410" s="1"/>
      <c r="I23410" s="1"/>
    </row>
    <row r="23411" spans="8:9" x14ac:dyDescent="0.2">
      <c r="H23411" s="1"/>
      <c r="I23411" s="1"/>
    </row>
    <row r="23412" spans="8:9" x14ac:dyDescent="0.2">
      <c r="H23412" s="1"/>
      <c r="I23412" s="1"/>
    </row>
    <row r="23413" spans="8:9" x14ac:dyDescent="0.2">
      <c r="H23413" s="1"/>
      <c r="I23413" s="1"/>
    </row>
    <row r="23414" spans="8:9" x14ac:dyDescent="0.2">
      <c r="H23414" s="1"/>
      <c r="I23414" s="1"/>
    </row>
    <row r="23415" spans="8:9" x14ac:dyDescent="0.2">
      <c r="H23415" s="1"/>
      <c r="I23415" s="1"/>
    </row>
    <row r="23416" spans="8:9" x14ac:dyDescent="0.2">
      <c r="H23416" s="1"/>
      <c r="I23416" s="1"/>
    </row>
    <row r="23417" spans="8:9" x14ac:dyDescent="0.2">
      <c r="H23417" s="1"/>
      <c r="I23417" s="1"/>
    </row>
    <row r="23418" spans="8:9" x14ac:dyDescent="0.2">
      <c r="H23418" s="1"/>
      <c r="I23418" s="1"/>
    </row>
    <row r="23419" spans="8:9" x14ac:dyDescent="0.2">
      <c r="H23419" s="1"/>
      <c r="I23419" s="1"/>
    </row>
    <row r="23420" spans="8:9" x14ac:dyDescent="0.2">
      <c r="H23420" s="1"/>
      <c r="I23420" s="1"/>
    </row>
    <row r="23421" spans="8:9" x14ac:dyDescent="0.2">
      <c r="H23421" s="1"/>
      <c r="I23421" s="1"/>
    </row>
    <row r="23422" spans="8:9" x14ac:dyDescent="0.2">
      <c r="H23422" s="1"/>
      <c r="I23422" s="1"/>
    </row>
    <row r="23423" spans="8:9" x14ac:dyDescent="0.2">
      <c r="H23423" s="1"/>
      <c r="I23423" s="1"/>
    </row>
    <row r="23424" spans="8:9" x14ac:dyDescent="0.2">
      <c r="H23424" s="1"/>
      <c r="I23424" s="1"/>
    </row>
    <row r="23425" spans="8:9" x14ac:dyDescent="0.2">
      <c r="H23425" s="1"/>
      <c r="I23425" s="1"/>
    </row>
    <row r="23426" spans="8:9" x14ac:dyDescent="0.2">
      <c r="H23426" s="1"/>
      <c r="I23426" s="1"/>
    </row>
    <row r="23427" spans="8:9" x14ac:dyDescent="0.2">
      <c r="H23427" s="1"/>
      <c r="I23427" s="1"/>
    </row>
    <row r="23428" spans="8:9" x14ac:dyDescent="0.2">
      <c r="H23428" s="1"/>
      <c r="I23428" s="1"/>
    </row>
    <row r="23429" spans="8:9" x14ac:dyDescent="0.2">
      <c r="H23429" s="1"/>
      <c r="I23429" s="1"/>
    </row>
    <row r="23430" spans="8:9" x14ac:dyDescent="0.2">
      <c r="H23430" s="1"/>
      <c r="I23430" s="1"/>
    </row>
    <row r="23431" spans="8:9" x14ac:dyDescent="0.2">
      <c r="H23431" s="1"/>
      <c r="I23431" s="1"/>
    </row>
    <row r="23432" spans="8:9" x14ac:dyDescent="0.2">
      <c r="H23432" s="1"/>
      <c r="I23432" s="1"/>
    </row>
    <row r="23433" spans="8:9" x14ac:dyDescent="0.2">
      <c r="H23433" s="1"/>
      <c r="I23433" s="1"/>
    </row>
    <row r="23434" spans="8:9" x14ac:dyDescent="0.2">
      <c r="H23434" s="1"/>
      <c r="I23434" s="1"/>
    </row>
    <row r="23435" spans="8:9" x14ac:dyDescent="0.2">
      <c r="H23435" s="1"/>
      <c r="I23435" s="1"/>
    </row>
    <row r="23436" spans="8:9" x14ac:dyDescent="0.2">
      <c r="H23436" s="1"/>
      <c r="I23436" s="1"/>
    </row>
    <row r="23437" spans="8:9" x14ac:dyDescent="0.2">
      <c r="H23437" s="1"/>
      <c r="I23437" s="1"/>
    </row>
    <row r="23438" spans="8:9" x14ac:dyDescent="0.2">
      <c r="H23438" s="1"/>
      <c r="I23438" s="1"/>
    </row>
    <row r="23439" spans="8:9" x14ac:dyDescent="0.2">
      <c r="H23439" s="1"/>
      <c r="I23439" s="1"/>
    </row>
    <row r="23440" spans="8:9" x14ac:dyDescent="0.2">
      <c r="H23440" s="1"/>
      <c r="I23440" s="1"/>
    </row>
    <row r="23441" spans="8:9" x14ac:dyDescent="0.2">
      <c r="H23441" s="1"/>
      <c r="I23441" s="1"/>
    </row>
    <row r="23442" spans="8:9" x14ac:dyDescent="0.2">
      <c r="H23442" s="1"/>
      <c r="I23442" s="1"/>
    </row>
    <row r="23443" spans="8:9" x14ac:dyDescent="0.2">
      <c r="H23443" s="1"/>
      <c r="I23443" s="1"/>
    </row>
    <row r="23444" spans="8:9" x14ac:dyDescent="0.2">
      <c r="H23444" s="1"/>
      <c r="I23444" s="1"/>
    </row>
    <row r="23445" spans="8:9" x14ac:dyDescent="0.2">
      <c r="H23445" s="1"/>
      <c r="I23445" s="1"/>
    </row>
    <row r="23446" spans="8:9" x14ac:dyDescent="0.2">
      <c r="H23446" s="1"/>
      <c r="I23446" s="1"/>
    </row>
    <row r="23447" spans="8:9" x14ac:dyDescent="0.2">
      <c r="H23447" s="1"/>
      <c r="I23447" s="1"/>
    </row>
    <row r="23448" spans="8:9" x14ac:dyDescent="0.2">
      <c r="H23448" s="1"/>
      <c r="I23448" s="1"/>
    </row>
    <row r="23449" spans="8:9" x14ac:dyDescent="0.2">
      <c r="H23449" s="1"/>
      <c r="I23449" s="1"/>
    </row>
    <row r="23450" spans="8:9" x14ac:dyDescent="0.2">
      <c r="H23450" s="1"/>
      <c r="I23450" s="1"/>
    </row>
    <row r="23451" spans="8:9" x14ac:dyDescent="0.2">
      <c r="H23451" s="1"/>
      <c r="I23451" s="1"/>
    </row>
    <row r="23452" spans="8:9" x14ac:dyDescent="0.2">
      <c r="H23452" s="1"/>
      <c r="I23452" s="1"/>
    </row>
    <row r="23453" spans="8:9" x14ac:dyDescent="0.2">
      <c r="H23453" s="1"/>
      <c r="I23453" s="1"/>
    </row>
    <row r="23454" spans="8:9" x14ac:dyDescent="0.2">
      <c r="H23454" s="1"/>
      <c r="I23454" s="1"/>
    </row>
    <row r="23455" spans="8:9" x14ac:dyDescent="0.2">
      <c r="H23455" s="1"/>
      <c r="I23455" s="1"/>
    </row>
    <row r="23456" spans="8:9" x14ac:dyDescent="0.2">
      <c r="H23456" s="1"/>
      <c r="I23456" s="1"/>
    </row>
    <row r="23457" spans="8:9" x14ac:dyDescent="0.2">
      <c r="H23457" s="1"/>
      <c r="I23457" s="1"/>
    </row>
    <row r="23458" spans="8:9" x14ac:dyDescent="0.2">
      <c r="H23458" s="1"/>
      <c r="I23458" s="1"/>
    </row>
    <row r="23459" spans="8:9" x14ac:dyDescent="0.2">
      <c r="H23459" s="1"/>
      <c r="I23459" s="1"/>
    </row>
    <row r="23460" spans="8:9" x14ac:dyDescent="0.2">
      <c r="H23460" s="1"/>
      <c r="I23460" s="1"/>
    </row>
    <row r="23461" spans="8:9" x14ac:dyDescent="0.2">
      <c r="H23461" s="1"/>
      <c r="I23461" s="1"/>
    </row>
    <row r="23462" spans="8:9" x14ac:dyDescent="0.2">
      <c r="H23462" s="1"/>
      <c r="I23462" s="1"/>
    </row>
    <row r="23463" spans="8:9" x14ac:dyDescent="0.2">
      <c r="H23463" s="1"/>
      <c r="I23463" s="1"/>
    </row>
    <row r="23464" spans="8:9" x14ac:dyDescent="0.2">
      <c r="H23464" s="1"/>
      <c r="I23464" s="1"/>
    </row>
    <row r="23465" spans="8:9" x14ac:dyDescent="0.2">
      <c r="H23465" s="1"/>
      <c r="I23465" s="1"/>
    </row>
    <row r="23466" spans="8:9" x14ac:dyDescent="0.2">
      <c r="H23466" s="1"/>
      <c r="I23466" s="1"/>
    </row>
    <row r="23467" spans="8:9" x14ac:dyDescent="0.2">
      <c r="H23467" s="1"/>
      <c r="I23467" s="1"/>
    </row>
    <row r="23468" spans="8:9" x14ac:dyDescent="0.2">
      <c r="H23468" s="1"/>
      <c r="I23468" s="1"/>
    </row>
    <row r="23469" spans="8:9" x14ac:dyDescent="0.2">
      <c r="H23469" s="1"/>
      <c r="I23469" s="1"/>
    </row>
    <row r="23470" spans="8:9" x14ac:dyDescent="0.2">
      <c r="H23470" s="1"/>
      <c r="I23470" s="1"/>
    </row>
    <row r="23471" spans="8:9" x14ac:dyDescent="0.2">
      <c r="H23471" s="1"/>
      <c r="I23471" s="1"/>
    </row>
    <row r="23472" spans="8:9" x14ac:dyDescent="0.2">
      <c r="H23472" s="1"/>
      <c r="I23472" s="1"/>
    </row>
    <row r="23473" spans="8:9" x14ac:dyDescent="0.2">
      <c r="H23473" s="1"/>
      <c r="I23473" s="1"/>
    </row>
    <row r="23474" spans="8:9" x14ac:dyDescent="0.2">
      <c r="H23474" s="1"/>
      <c r="I23474" s="1"/>
    </row>
    <row r="23475" spans="8:9" x14ac:dyDescent="0.2">
      <c r="H23475" s="1"/>
      <c r="I23475" s="1"/>
    </row>
    <row r="23476" spans="8:9" x14ac:dyDescent="0.2">
      <c r="H23476" s="1"/>
      <c r="I23476" s="1"/>
    </row>
    <row r="23477" spans="8:9" x14ac:dyDescent="0.2">
      <c r="H23477" s="1"/>
      <c r="I23477" s="1"/>
    </row>
    <row r="23478" spans="8:9" x14ac:dyDescent="0.2">
      <c r="H23478" s="1"/>
      <c r="I23478" s="1"/>
    </row>
    <row r="23479" spans="8:9" x14ac:dyDescent="0.2">
      <c r="H23479" s="1"/>
      <c r="I23479" s="1"/>
    </row>
    <row r="23480" spans="8:9" x14ac:dyDescent="0.2">
      <c r="H23480" s="1"/>
      <c r="I23480" s="1"/>
    </row>
    <row r="23481" spans="8:9" x14ac:dyDescent="0.2">
      <c r="H23481" s="1"/>
      <c r="I23481" s="1"/>
    </row>
    <row r="23482" spans="8:9" x14ac:dyDescent="0.2">
      <c r="H23482" s="1"/>
      <c r="I23482" s="1"/>
    </row>
    <row r="23483" spans="8:9" x14ac:dyDescent="0.2">
      <c r="H23483" s="1"/>
      <c r="I23483" s="1"/>
    </row>
    <row r="23484" spans="8:9" x14ac:dyDescent="0.2">
      <c r="H23484" s="1"/>
      <c r="I23484" s="1"/>
    </row>
    <row r="23485" spans="8:9" x14ac:dyDescent="0.2">
      <c r="H23485" s="1"/>
      <c r="I23485" s="1"/>
    </row>
    <row r="23486" spans="8:9" x14ac:dyDescent="0.2">
      <c r="H23486" s="1"/>
      <c r="I23486" s="1"/>
    </row>
    <row r="23487" spans="8:9" x14ac:dyDescent="0.2">
      <c r="H23487" s="1"/>
      <c r="I23487" s="1"/>
    </row>
    <row r="23488" spans="8:9" x14ac:dyDescent="0.2">
      <c r="H23488" s="1"/>
      <c r="I23488" s="1"/>
    </row>
    <row r="23489" spans="8:9" x14ac:dyDescent="0.2">
      <c r="H23489" s="1"/>
      <c r="I23489" s="1"/>
    </row>
    <row r="23490" spans="8:9" x14ac:dyDescent="0.2">
      <c r="H23490" s="1"/>
      <c r="I23490" s="1"/>
    </row>
    <row r="23491" spans="8:9" x14ac:dyDescent="0.2">
      <c r="H23491" s="1"/>
      <c r="I23491" s="1"/>
    </row>
    <row r="23492" spans="8:9" x14ac:dyDescent="0.2">
      <c r="H23492" s="1"/>
      <c r="I23492" s="1"/>
    </row>
    <row r="23493" spans="8:9" x14ac:dyDescent="0.2">
      <c r="H23493" s="1"/>
      <c r="I23493" s="1"/>
    </row>
    <row r="23494" spans="8:9" x14ac:dyDescent="0.2">
      <c r="H23494" s="1"/>
      <c r="I23494" s="1"/>
    </row>
    <row r="23495" spans="8:9" x14ac:dyDescent="0.2">
      <c r="H23495" s="1"/>
      <c r="I23495" s="1"/>
    </row>
    <row r="23496" spans="8:9" x14ac:dyDescent="0.2">
      <c r="H23496" s="1"/>
      <c r="I23496" s="1"/>
    </row>
    <row r="23497" spans="8:9" x14ac:dyDescent="0.2">
      <c r="H23497" s="1"/>
      <c r="I23497" s="1"/>
    </row>
    <row r="23498" spans="8:9" x14ac:dyDescent="0.2">
      <c r="H23498" s="1"/>
      <c r="I23498" s="1"/>
    </row>
    <row r="23499" spans="8:9" x14ac:dyDescent="0.2">
      <c r="H23499" s="1"/>
      <c r="I23499" s="1"/>
    </row>
    <row r="23500" spans="8:9" x14ac:dyDescent="0.2">
      <c r="H23500" s="1"/>
      <c r="I23500" s="1"/>
    </row>
    <row r="23501" spans="8:9" x14ac:dyDescent="0.2">
      <c r="H23501" s="1"/>
      <c r="I23501" s="1"/>
    </row>
    <row r="23502" spans="8:9" x14ac:dyDescent="0.2">
      <c r="H23502" s="1"/>
      <c r="I23502" s="1"/>
    </row>
    <row r="23503" spans="8:9" x14ac:dyDescent="0.2">
      <c r="H23503" s="1"/>
      <c r="I23503" s="1"/>
    </row>
    <row r="23504" spans="8:9" x14ac:dyDescent="0.2">
      <c r="H23504" s="1"/>
      <c r="I23504" s="1"/>
    </row>
    <row r="23505" spans="8:9" x14ac:dyDescent="0.2">
      <c r="H23505" s="1"/>
      <c r="I23505" s="1"/>
    </row>
    <row r="23506" spans="8:9" x14ac:dyDescent="0.2">
      <c r="H23506" s="1"/>
      <c r="I23506" s="1"/>
    </row>
    <row r="23507" spans="8:9" x14ac:dyDescent="0.2">
      <c r="H23507" s="1"/>
      <c r="I23507" s="1"/>
    </row>
    <row r="23508" spans="8:9" x14ac:dyDescent="0.2">
      <c r="H23508" s="1"/>
      <c r="I23508" s="1"/>
    </row>
    <row r="23509" spans="8:9" x14ac:dyDescent="0.2">
      <c r="H23509" s="1"/>
      <c r="I23509" s="1"/>
    </row>
    <row r="23510" spans="8:9" x14ac:dyDescent="0.2">
      <c r="H23510" s="1"/>
      <c r="I23510" s="1"/>
    </row>
    <row r="23511" spans="8:9" x14ac:dyDescent="0.2">
      <c r="H23511" s="1"/>
      <c r="I23511" s="1"/>
    </row>
    <row r="23512" spans="8:9" x14ac:dyDescent="0.2">
      <c r="H23512" s="1"/>
      <c r="I23512" s="1"/>
    </row>
    <row r="23513" spans="8:9" x14ac:dyDescent="0.2">
      <c r="H23513" s="1"/>
      <c r="I23513" s="1"/>
    </row>
    <row r="23514" spans="8:9" x14ac:dyDescent="0.2">
      <c r="H23514" s="1"/>
      <c r="I23514" s="1"/>
    </row>
    <row r="23515" spans="8:9" x14ac:dyDescent="0.2">
      <c r="H23515" s="1"/>
      <c r="I23515" s="1"/>
    </row>
    <row r="23516" spans="8:9" x14ac:dyDescent="0.2">
      <c r="H23516" s="1"/>
      <c r="I23516" s="1"/>
    </row>
    <row r="23517" spans="8:9" x14ac:dyDescent="0.2">
      <c r="H23517" s="1"/>
      <c r="I23517" s="1"/>
    </row>
    <row r="23518" spans="8:9" x14ac:dyDescent="0.2">
      <c r="H23518" s="1"/>
      <c r="I23518" s="1"/>
    </row>
    <row r="23519" spans="8:9" x14ac:dyDescent="0.2">
      <c r="H23519" s="1"/>
      <c r="I23519" s="1"/>
    </row>
    <row r="23520" spans="8:9" x14ac:dyDescent="0.2">
      <c r="H23520" s="1"/>
      <c r="I23520" s="1"/>
    </row>
    <row r="23521" spans="8:9" x14ac:dyDescent="0.2">
      <c r="H23521" s="1"/>
      <c r="I23521" s="1"/>
    </row>
    <row r="23522" spans="8:9" x14ac:dyDescent="0.2">
      <c r="H23522" s="1"/>
      <c r="I23522" s="1"/>
    </row>
    <row r="23523" spans="8:9" x14ac:dyDescent="0.2">
      <c r="H23523" s="1"/>
      <c r="I23523" s="1"/>
    </row>
    <row r="23524" spans="8:9" x14ac:dyDescent="0.2">
      <c r="H23524" s="1"/>
      <c r="I23524" s="1"/>
    </row>
    <row r="23525" spans="8:9" x14ac:dyDescent="0.2">
      <c r="H23525" s="1"/>
      <c r="I23525" s="1"/>
    </row>
    <row r="23526" spans="8:9" x14ac:dyDescent="0.2">
      <c r="H23526" s="1"/>
      <c r="I23526" s="1"/>
    </row>
    <row r="23527" spans="8:9" x14ac:dyDescent="0.2">
      <c r="H23527" s="1"/>
      <c r="I23527" s="1"/>
    </row>
    <row r="23528" spans="8:9" x14ac:dyDescent="0.2">
      <c r="H23528" s="1"/>
      <c r="I23528" s="1"/>
    </row>
    <row r="23529" spans="8:9" x14ac:dyDescent="0.2">
      <c r="H23529" s="1"/>
      <c r="I23529" s="1"/>
    </row>
    <row r="23530" spans="8:9" x14ac:dyDescent="0.2">
      <c r="H23530" s="1"/>
      <c r="I23530" s="1"/>
    </row>
    <row r="23531" spans="8:9" x14ac:dyDescent="0.2">
      <c r="H23531" s="1"/>
      <c r="I23531" s="1"/>
    </row>
    <row r="23532" spans="8:9" x14ac:dyDescent="0.2">
      <c r="H23532" s="1"/>
      <c r="I23532" s="1"/>
    </row>
    <row r="23533" spans="8:9" x14ac:dyDescent="0.2">
      <c r="H23533" s="1"/>
      <c r="I23533" s="1"/>
    </row>
    <row r="23534" spans="8:9" x14ac:dyDescent="0.2">
      <c r="H23534" s="1"/>
      <c r="I23534" s="1"/>
    </row>
    <row r="23535" spans="8:9" x14ac:dyDescent="0.2">
      <c r="H23535" s="1"/>
      <c r="I23535" s="1"/>
    </row>
    <row r="23536" spans="8:9" x14ac:dyDescent="0.2">
      <c r="H23536" s="1"/>
      <c r="I23536" s="1"/>
    </row>
    <row r="23537" spans="8:9" x14ac:dyDescent="0.2">
      <c r="H23537" s="1"/>
      <c r="I23537" s="1"/>
    </row>
    <row r="23538" spans="8:9" x14ac:dyDescent="0.2">
      <c r="H23538" s="1"/>
      <c r="I23538" s="1"/>
    </row>
    <row r="23539" spans="8:9" x14ac:dyDescent="0.2">
      <c r="H23539" s="1"/>
      <c r="I23539" s="1"/>
    </row>
    <row r="23540" spans="8:9" x14ac:dyDescent="0.2">
      <c r="H23540" s="1"/>
      <c r="I23540" s="1"/>
    </row>
    <row r="23541" spans="8:9" x14ac:dyDescent="0.2">
      <c r="H23541" s="1"/>
      <c r="I23541" s="1"/>
    </row>
    <row r="23542" spans="8:9" x14ac:dyDescent="0.2">
      <c r="H23542" s="1"/>
      <c r="I23542" s="1"/>
    </row>
    <row r="23543" spans="8:9" x14ac:dyDescent="0.2">
      <c r="H23543" s="1"/>
      <c r="I23543" s="1"/>
    </row>
    <row r="23544" spans="8:9" x14ac:dyDescent="0.2">
      <c r="H23544" s="1"/>
      <c r="I23544" s="1"/>
    </row>
    <row r="23545" spans="8:9" x14ac:dyDescent="0.2">
      <c r="H23545" s="1"/>
      <c r="I23545" s="1"/>
    </row>
    <row r="23546" spans="8:9" x14ac:dyDescent="0.2">
      <c r="H23546" s="1"/>
      <c r="I23546" s="1"/>
    </row>
    <row r="23547" spans="8:9" x14ac:dyDescent="0.2">
      <c r="H23547" s="1"/>
      <c r="I23547" s="1"/>
    </row>
    <row r="23548" spans="8:9" x14ac:dyDescent="0.2">
      <c r="H23548" s="1"/>
      <c r="I23548" s="1"/>
    </row>
    <row r="23549" spans="8:9" x14ac:dyDescent="0.2">
      <c r="H23549" s="1"/>
      <c r="I23549" s="1"/>
    </row>
    <row r="23550" spans="8:9" x14ac:dyDescent="0.2">
      <c r="H23550" s="1"/>
      <c r="I23550" s="1"/>
    </row>
    <row r="23551" spans="8:9" x14ac:dyDescent="0.2">
      <c r="H23551" s="1"/>
      <c r="I23551" s="1"/>
    </row>
    <row r="23552" spans="8:9" x14ac:dyDescent="0.2">
      <c r="H23552" s="1"/>
      <c r="I23552" s="1"/>
    </row>
    <row r="23553" spans="8:9" x14ac:dyDescent="0.2">
      <c r="H23553" s="1"/>
      <c r="I23553" s="1"/>
    </row>
    <row r="23554" spans="8:9" x14ac:dyDescent="0.2">
      <c r="H23554" s="1"/>
      <c r="I23554" s="1"/>
    </row>
    <row r="23555" spans="8:9" x14ac:dyDescent="0.2">
      <c r="H23555" s="1"/>
      <c r="I23555" s="1"/>
    </row>
    <row r="23556" spans="8:9" x14ac:dyDescent="0.2">
      <c r="H23556" s="1"/>
      <c r="I23556" s="1"/>
    </row>
    <row r="23557" spans="8:9" x14ac:dyDescent="0.2">
      <c r="H23557" s="1"/>
      <c r="I23557" s="1"/>
    </row>
    <row r="23558" spans="8:9" x14ac:dyDescent="0.2">
      <c r="H23558" s="1"/>
      <c r="I23558" s="1"/>
    </row>
    <row r="23559" spans="8:9" x14ac:dyDescent="0.2">
      <c r="H23559" s="1"/>
      <c r="I23559" s="1"/>
    </row>
    <row r="23560" spans="8:9" x14ac:dyDescent="0.2">
      <c r="H23560" s="1"/>
      <c r="I23560" s="1"/>
    </row>
    <row r="23561" spans="8:9" x14ac:dyDescent="0.2">
      <c r="H23561" s="1"/>
      <c r="I23561" s="1"/>
    </row>
    <row r="23562" spans="8:9" x14ac:dyDescent="0.2">
      <c r="H23562" s="1"/>
      <c r="I23562" s="1"/>
    </row>
    <row r="23563" spans="8:9" x14ac:dyDescent="0.2">
      <c r="H23563" s="1"/>
      <c r="I23563" s="1"/>
    </row>
    <row r="23564" spans="8:9" x14ac:dyDescent="0.2">
      <c r="H23564" s="1"/>
      <c r="I23564" s="1"/>
    </row>
    <row r="23565" spans="8:9" x14ac:dyDescent="0.2">
      <c r="H23565" s="1"/>
      <c r="I23565" s="1"/>
    </row>
    <row r="23566" spans="8:9" x14ac:dyDescent="0.2">
      <c r="H23566" s="1"/>
      <c r="I23566" s="1"/>
    </row>
    <row r="23567" spans="8:9" x14ac:dyDescent="0.2">
      <c r="H23567" s="1"/>
      <c r="I23567" s="1"/>
    </row>
    <row r="23568" spans="8:9" x14ac:dyDescent="0.2">
      <c r="H23568" s="1"/>
      <c r="I23568" s="1"/>
    </row>
    <row r="23569" spans="8:9" x14ac:dyDescent="0.2">
      <c r="H23569" s="1"/>
      <c r="I23569" s="1"/>
    </row>
    <row r="23570" spans="8:9" x14ac:dyDescent="0.2">
      <c r="H23570" s="1"/>
      <c r="I23570" s="1"/>
    </row>
    <row r="23571" spans="8:9" x14ac:dyDescent="0.2">
      <c r="H23571" s="1"/>
      <c r="I23571" s="1"/>
    </row>
    <row r="23572" spans="8:9" x14ac:dyDescent="0.2">
      <c r="H23572" s="1"/>
      <c r="I23572" s="1"/>
    </row>
    <row r="23573" spans="8:9" x14ac:dyDescent="0.2">
      <c r="H23573" s="1"/>
      <c r="I23573" s="1"/>
    </row>
    <row r="23574" spans="8:9" x14ac:dyDescent="0.2">
      <c r="H23574" s="1"/>
      <c r="I23574" s="1"/>
    </row>
    <row r="23575" spans="8:9" x14ac:dyDescent="0.2">
      <c r="H23575" s="1"/>
      <c r="I23575" s="1"/>
    </row>
    <row r="23576" spans="8:9" x14ac:dyDescent="0.2">
      <c r="H23576" s="1"/>
      <c r="I23576" s="1"/>
    </row>
    <row r="23577" spans="8:9" x14ac:dyDescent="0.2">
      <c r="H23577" s="1"/>
      <c r="I23577" s="1"/>
    </row>
    <row r="23578" spans="8:9" x14ac:dyDescent="0.2">
      <c r="H23578" s="1"/>
      <c r="I23578" s="1"/>
    </row>
    <row r="23579" spans="8:9" x14ac:dyDescent="0.2">
      <c r="H23579" s="1"/>
      <c r="I23579" s="1"/>
    </row>
    <row r="23580" spans="8:9" x14ac:dyDescent="0.2">
      <c r="H23580" s="1"/>
      <c r="I23580" s="1"/>
    </row>
    <row r="23581" spans="8:9" x14ac:dyDescent="0.2">
      <c r="H23581" s="1"/>
      <c r="I23581" s="1"/>
    </row>
    <row r="23582" spans="8:9" x14ac:dyDescent="0.2">
      <c r="H23582" s="1"/>
      <c r="I23582" s="1"/>
    </row>
    <row r="23583" spans="8:9" x14ac:dyDescent="0.2">
      <c r="H23583" s="1"/>
      <c r="I23583" s="1"/>
    </row>
    <row r="23584" spans="8:9" x14ac:dyDescent="0.2">
      <c r="H23584" s="1"/>
      <c r="I23584" s="1"/>
    </row>
    <row r="23585" spans="8:9" x14ac:dyDescent="0.2">
      <c r="H23585" s="1"/>
      <c r="I23585" s="1"/>
    </row>
    <row r="23586" spans="8:9" x14ac:dyDescent="0.2">
      <c r="H23586" s="1"/>
      <c r="I23586" s="1"/>
    </row>
    <row r="23587" spans="8:9" x14ac:dyDescent="0.2">
      <c r="H23587" s="1"/>
      <c r="I23587" s="1"/>
    </row>
    <row r="23588" spans="8:9" x14ac:dyDescent="0.2">
      <c r="H23588" s="1"/>
      <c r="I23588" s="1"/>
    </row>
    <row r="23589" spans="8:9" x14ac:dyDescent="0.2">
      <c r="H23589" s="1"/>
      <c r="I23589" s="1"/>
    </row>
    <row r="23590" spans="8:9" x14ac:dyDescent="0.2">
      <c r="H23590" s="1"/>
      <c r="I23590" s="1"/>
    </row>
    <row r="23591" spans="8:9" x14ac:dyDescent="0.2">
      <c r="H23591" s="1"/>
      <c r="I23591" s="1"/>
    </row>
    <row r="23592" spans="8:9" x14ac:dyDescent="0.2">
      <c r="H23592" s="1"/>
      <c r="I23592" s="1"/>
    </row>
    <row r="23593" spans="8:9" x14ac:dyDescent="0.2">
      <c r="H23593" s="1"/>
      <c r="I23593" s="1"/>
    </row>
    <row r="23594" spans="8:9" x14ac:dyDescent="0.2">
      <c r="H23594" s="1"/>
      <c r="I23594" s="1"/>
    </row>
    <row r="23595" spans="8:9" x14ac:dyDescent="0.2">
      <c r="H23595" s="1"/>
      <c r="I23595" s="1"/>
    </row>
    <row r="23596" spans="8:9" x14ac:dyDescent="0.2">
      <c r="H23596" s="1"/>
      <c r="I23596" s="1"/>
    </row>
    <row r="23597" spans="8:9" x14ac:dyDescent="0.2">
      <c r="H23597" s="1"/>
      <c r="I23597" s="1"/>
    </row>
    <row r="23598" spans="8:9" x14ac:dyDescent="0.2">
      <c r="H23598" s="1"/>
      <c r="I23598" s="1"/>
    </row>
    <row r="23599" spans="8:9" x14ac:dyDescent="0.2">
      <c r="H23599" s="1"/>
      <c r="I23599" s="1"/>
    </row>
    <row r="23600" spans="8:9" x14ac:dyDescent="0.2">
      <c r="H23600" s="1"/>
      <c r="I23600" s="1"/>
    </row>
    <row r="23601" spans="8:9" x14ac:dyDescent="0.2">
      <c r="H23601" s="1"/>
      <c r="I23601" s="1"/>
    </row>
    <row r="23602" spans="8:9" x14ac:dyDescent="0.2">
      <c r="H23602" s="1"/>
      <c r="I23602" s="1"/>
    </row>
    <row r="23603" spans="8:9" x14ac:dyDescent="0.2">
      <c r="H23603" s="1"/>
      <c r="I23603" s="1"/>
    </row>
    <row r="23604" spans="8:9" x14ac:dyDescent="0.2">
      <c r="H23604" s="1"/>
      <c r="I23604" s="1"/>
    </row>
    <row r="23605" spans="8:9" x14ac:dyDescent="0.2">
      <c r="H23605" s="1"/>
      <c r="I23605" s="1"/>
    </row>
    <row r="23606" spans="8:9" x14ac:dyDescent="0.2">
      <c r="H23606" s="1"/>
      <c r="I23606" s="1"/>
    </row>
    <row r="23607" spans="8:9" x14ac:dyDescent="0.2">
      <c r="H23607" s="1"/>
      <c r="I23607" s="1"/>
    </row>
    <row r="23608" spans="8:9" x14ac:dyDescent="0.2">
      <c r="H23608" s="1"/>
      <c r="I23608" s="1"/>
    </row>
    <row r="23609" spans="8:9" x14ac:dyDescent="0.2">
      <c r="H23609" s="1"/>
      <c r="I23609" s="1"/>
    </row>
    <row r="23610" spans="8:9" x14ac:dyDescent="0.2">
      <c r="H23610" s="1"/>
      <c r="I23610" s="1"/>
    </row>
    <row r="23611" spans="8:9" x14ac:dyDescent="0.2">
      <c r="H23611" s="1"/>
      <c r="I23611" s="1"/>
    </row>
    <row r="23612" spans="8:9" x14ac:dyDescent="0.2">
      <c r="H23612" s="1"/>
      <c r="I23612" s="1"/>
    </row>
    <row r="23613" spans="8:9" x14ac:dyDescent="0.2">
      <c r="H23613" s="1"/>
      <c r="I23613" s="1"/>
    </row>
    <row r="23614" spans="8:9" x14ac:dyDescent="0.2">
      <c r="H23614" s="1"/>
      <c r="I23614" s="1"/>
    </row>
    <row r="23615" spans="8:9" x14ac:dyDescent="0.2">
      <c r="H23615" s="1"/>
      <c r="I23615" s="1"/>
    </row>
    <row r="23616" spans="8:9" x14ac:dyDescent="0.2">
      <c r="H23616" s="1"/>
      <c r="I23616" s="1"/>
    </row>
    <row r="23617" spans="8:9" x14ac:dyDescent="0.2">
      <c r="H23617" s="1"/>
      <c r="I23617" s="1"/>
    </row>
    <row r="23618" spans="8:9" x14ac:dyDescent="0.2">
      <c r="H23618" s="1"/>
      <c r="I23618" s="1"/>
    </row>
    <row r="23619" spans="8:9" x14ac:dyDescent="0.2">
      <c r="H23619" s="1"/>
      <c r="I23619" s="1"/>
    </row>
    <row r="23620" spans="8:9" x14ac:dyDescent="0.2">
      <c r="H23620" s="1"/>
      <c r="I23620" s="1"/>
    </row>
    <row r="23621" spans="8:9" x14ac:dyDescent="0.2">
      <c r="H23621" s="1"/>
      <c r="I23621" s="1"/>
    </row>
    <row r="23622" spans="8:9" x14ac:dyDescent="0.2">
      <c r="H23622" s="1"/>
      <c r="I23622" s="1"/>
    </row>
    <row r="23623" spans="8:9" x14ac:dyDescent="0.2">
      <c r="H23623" s="1"/>
      <c r="I23623" s="1"/>
    </row>
    <row r="23624" spans="8:9" x14ac:dyDescent="0.2">
      <c r="H23624" s="1"/>
      <c r="I23624" s="1"/>
    </row>
    <row r="23625" spans="8:9" x14ac:dyDescent="0.2">
      <c r="H23625" s="1"/>
      <c r="I23625" s="1"/>
    </row>
    <row r="23626" spans="8:9" x14ac:dyDescent="0.2">
      <c r="H23626" s="1"/>
      <c r="I23626" s="1"/>
    </row>
    <row r="23627" spans="8:9" x14ac:dyDescent="0.2">
      <c r="H23627" s="1"/>
      <c r="I23627" s="1"/>
    </row>
    <row r="23628" spans="8:9" x14ac:dyDescent="0.2">
      <c r="H23628" s="1"/>
      <c r="I23628" s="1"/>
    </row>
    <row r="23629" spans="8:9" x14ac:dyDescent="0.2">
      <c r="H23629" s="1"/>
      <c r="I23629" s="1"/>
    </row>
    <row r="23630" spans="8:9" x14ac:dyDescent="0.2">
      <c r="H23630" s="1"/>
      <c r="I23630" s="1"/>
    </row>
    <row r="23631" spans="8:9" x14ac:dyDescent="0.2">
      <c r="H23631" s="1"/>
      <c r="I23631" s="1"/>
    </row>
    <row r="23632" spans="8:9" x14ac:dyDescent="0.2">
      <c r="H23632" s="1"/>
      <c r="I23632" s="1"/>
    </row>
    <row r="23633" spans="8:9" x14ac:dyDescent="0.2">
      <c r="H23633" s="1"/>
      <c r="I23633" s="1"/>
    </row>
    <row r="23634" spans="8:9" x14ac:dyDescent="0.2">
      <c r="H23634" s="1"/>
      <c r="I23634" s="1"/>
    </row>
    <row r="23635" spans="8:9" x14ac:dyDescent="0.2">
      <c r="H23635" s="1"/>
      <c r="I23635" s="1"/>
    </row>
    <row r="23636" spans="8:9" x14ac:dyDescent="0.2">
      <c r="H23636" s="1"/>
      <c r="I23636" s="1"/>
    </row>
    <row r="23637" spans="8:9" x14ac:dyDescent="0.2">
      <c r="H23637" s="1"/>
      <c r="I23637" s="1"/>
    </row>
    <row r="23638" spans="8:9" x14ac:dyDescent="0.2">
      <c r="H23638" s="1"/>
      <c r="I23638" s="1"/>
    </row>
    <row r="23639" spans="8:9" x14ac:dyDescent="0.2">
      <c r="H23639" s="1"/>
      <c r="I23639" s="1"/>
    </row>
    <row r="23640" spans="8:9" x14ac:dyDescent="0.2">
      <c r="H23640" s="1"/>
      <c r="I23640" s="1"/>
    </row>
    <row r="23641" spans="8:9" x14ac:dyDescent="0.2">
      <c r="H23641" s="1"/>
      <c r="I23641" s="1"/>
    </row>
    <row r="23642" spans="8:9" x14ac:dyDescent="0.2">
      <c r="H23642" s="1"/>
      <c r="I23642" s="1"/>
    </row>
    <row r="23643" spans="8:9" x14ac:dyDescent="0.2">
      <c r="H23643" s="1"/>
      <c r="I23643" s="1"/>
    </row>
    <row r="23644" spans="8:9" x14ac:dyDescent="0.2">
      <c r="H23644" s="1"/>
      <c r="I23644" s="1"/>
    </row>
    <row r="23645" spans="8:9" x14ac:dyDescent="0.2">
      <c r="H23645" s="1"/>
      <c r="I23645" s="1"/>
    </row>
    <row r="23646" spans="8:9" x14ac:dyDescent="0.2">
      <c r="H23646" s="1"/>
      <c r="I23646" s="1"/>
    </row>
    <row r="23647" spans="8:9" x14ac:dyDescent="0.2">
      <c r="H23647" s="1"/>
      <c r="I23647" s="1"/>
    </row>
    <row r="23648" spans="8:9" x14ac:dyDescent="0.2">
      <c r="H23648" s="1"/>
      <c r="I23648" s="1"/>
    </row>
    <row r="23649" spans="8:9" x14ac:dyDescent="0.2">
      <c r="H23649" s="1"/>
      <c r="I23649" s="1"/>
    </row>
    <row r="23650" spans="8:9" x14ac:dyDescent="0.2">
      <c r="H23650" s="1"/>
      <c r="I23650" s="1"/>
    </row>
    <row r="23651" spans="8:9" x14ac:dyDescent="0.2">
      <c r="H23651" s="1"/>
      <c r="I23651" s="1"/>
    </row>
    <row r="23652" spans="8:9" x14ac:dyDescent="0.2">
      <c r="H23652" s="1"/>
      <c r="I23652" s="1"/>
    </row>
    <row r="23653" spans="8:9" x14ac:dyDescent="0.2">
      <c r="H23653" s="1"/>
      <c r="I23653" s="1"/>
    </row>
    <row r="23654" spans="8:9" x14ac:dyDescent="0.2">
      <c r="H23654" s="1"/>
      <c r="I23654" s="1"/>
    </row>
    <row r="23655" spans="8:9" x14ac:dyDescent="0.2">
      <c r="H23655" s="1"/>
      <c r="I23655" s="1"/>
    </row>
    <row r="23656" spans="8:9" x14ac:dyDescent="0.2">
      <c r="H23656" s="1"/>
      <c r="I23656" s="1"/>
    </row>
    <row r="23657" spans="8:9" x14ac:dyDescent="0.2">
      <c r="H23657" s="1"/>
      <c r="I23657" s="1"/>
    </row>
    <row r="23658" spans="8:9" x14ac:dyDescent="0.2">
      <c r="H23658" s="1"/>
      <c r="I23658" s="1"/>
    </row>
    <row r="23659" spans="8:9" x14ac:dyDescent="0.2">
      <c r="H23659" s="1"/>
      <c r="I23659" s="1"/>
    </row>
    <row r="23660" spans="8:9" x14ac:dyDescent="0.2">
      <c r="H23660" s="1"/>
      <c r="I23660" s="1"/>
    </row>
    <row r="23661" spans="8:9" x14ac:dyDescent="0.2">
      <c r="H23661" s="1"/>
      <c r="I23661" s="1"/>
    </row>
    <row r="23662" spans="8:9" x14ac:dyDescent="0.2">
      <c r="H23662" s="1"/>
      <c r="I23662" s="1"/>
    </row>
    <row r="23663" spans="8:9" x14ac:dyDescent="0.2">
      <c r="H23663" s="1"/>
      <c r="I23663" s="1"/>
    </row>
    <row r="23664" spans="8:9" x14ac:dyDescent="0.2">
      <c r="H23664" s="1"/>
      <c r="I23664" s="1"/>
    </row>
    <row r="23665" spans="8:9" x14ac:dyDescent="0.2">
      <c r="H23665" s="1"/>
      <c r="I23665" s="1"/>
    </row>
    <row r="23666" spans="8:9" x14ac:dyDescent="0.2">
      <c r="H23666" s="1"/>
      <c r="I23666" s="1"/>
    </row>
    <row r="23667" spans="8:9" x14ac:dyDescent="0.2">
      <c r="H23667" s="1"/>
      <c r="I23667" s="1"/>
    </row>
    <row r="23668" spans="8:9" x14ac:dyDescent="0.2">
      <c r="H23668" s="1"/>
      <c r="I23668" s="1"/>
    </row>
    <row r="23669" spans="8:9" x14ac:dyDescent="0.2">
      <c r="H23669" s="1"/>
      <c r="I23669" s="1"/>
    </row>
    <row r="23670" spans="8:9" x14ac:dyDescent="0.2">
      <c r="H23670" s="1"/>
      <c r="I23670" s="1"/>
    </row>
    <row r="23671" spans="8:9" x14ac:dyDescent="0.2">
      <c r="H23671" s="1"/>
      <c r="I23671" s="1"/>
    </row>
    <row r="23672" spans="8:9" x14ac:dyDescent="0.2">
      <c r="H23672" s="1"/>
      <c r="I23672" s="1"/>
    </row>
    <row r="23673" spans="8:9" x14ac:dyDescent="0.2">
      <c r="H23673" s="1"/>
      <c r="I23673" s="1"/>
    </row>
    <row r="23674" spans="8:9" x14ac:dyDescent="0.2">
      <c r="H23674" s="1"/>
      <c r="I23674" s="1"/>
    </row>
    <row r="23675" spans="8:9" x14ac:dyDescent="0.2">
      <c r="H23675" s="1"/>
      <c r="I23675" s="1"/>
    </row>
    <row r="23676" spans="8:9" x14ac:dyDescent="0.2">
      <c r="H23676" s="1"/>
      <c r="I23676" s="1"/>
    </row>
    <row r="23677" spans="8:9" x14ac:dyDescent="0.2">
      <c r="H23677" s="1"/>
      <c r="I23677" s="1"/>
    </row>
    <row r="23678" spans="8:9" x14ac:dyDescent="0.2">
      <c r="H23678" s="1"/>
      <c r="I23678" s="1"/>
    </row>
    <row r="23679" spans="8:9" x14ac:dyDescent="0.2">
      <c r="H23679" s="1"/>
      <c r="I23679" s="1"/>
    </row>
    <row r="23680" spans="8:9" x14ac:dyDescent="0.2">
      <c r="H23680" s="1"/>
      <c r="I23680" s="1"/>
    </row>
    <row r="23681" spans="8:9" x14ac:dyDescent="0.2">
      <c r="H23681" s="1"/>
      <c r="I23681" s="1"/>
    </row>
    <row r="23682" spans="8:9" x14ac:dyDescent="0.2">
      <c r="H23682" s="1"/>
      <c r="I23682" s="1"/>
    </row>
    <row r="23683" spans="8:9" x14ac:dyDescent="0.2">
      <c r="H23683" s="1"/>
      <c r="I23683" s="1"/>
    </row>
    <row r="23684" spans="8:9" x14ac:dyDescent="0.2">
      <c r="H23684" s="1"/>
      <c r="I23684" s="1"/>
    </row>
    <row r="23685" spans="8:9" x14ac:dyDescent="0.2">
      <c r="H23685" s="1"/>
      <c r="I23685" s="1"/>
    </row>
    <row r="23686" spans="8:9" x14ac:dyDescent="0.2">
      <c r="H23686" s="1"/>
      <c r="I23686" s="1"/>
    </row>
    <row r="23687" spans="8:9" x14ac:dyDescent="0.2">
      <c r="H23687" s="1"/>
      <c r="I23687" s="1"/>
    </row>
    <row r="23688" spans="8:9" x14ac:dyDescent="0.2">
      <c r="H23688" s="1"/>
      <c r="I23688" s="1"/>
    </row>
    <row r="23689" spans="8:9" x14ac:dyDescent="0.2">
      <c r="H23689" s="1"/>
      <c r="I23689" s="1"/>
    </row>
    <row r="23690" spans="8:9" x14ac:dyDescent="0.2">
      <c r="H23690" s="1"/>
      <c r="I23690" s="1"/>
    </row>
    <row r="23691" spans="8:9" x14ac:dyDescent="0.2">
      <c r="H23691" s="1"/>
      <c r="I23691" s="1"/>
    </row>
    <row r="23692" spans="8:9" x14ac:dyDescent="0.2">
      <c r="H23692" s="1"/>
      <c r="I23692" s="1"/>
    </row>
    <row r="23693" spans="8:9" x14ac:dyDescent="0.2">
      <c r="H23693" s="1"/>
      <c r="I23693" s="1"/>
    </row>
    <row r="23694" spans="8:9" x14ac:dyDescent="0.2">
      <c r="H23694" s="1"/>
      <c r="I23694" s="1"/>
    </row>
    <row r="23695" spans="8:9" x14ac:dyDescent="0.2">
      <c r="H23695" s="1"/>
      <c r="I23695" s="1"/>
    </row>
    <row r="23696" spans="8:9" x14ac:dyDescent="0.2">
      <c r="H23696" s="1"/>
      <c r="I23696" s="1"/>
    </row>
    <row r="23697" spans="8:9" x14ac:dyDescent="0.2">
      <c r="H23697" s="1"/>
      <c r="I23697" s="1"/>
    </row>
    <row r="23698" spans="8:9" x14ac:dyDescent="0.2">
      <c r="H23698" s="1"/>
      <c r="I23698" s="1"/>
    </row>
    <row r="23699" spans="8:9" x14ac:dyDescent="0.2">
      <c r="H23699" s="1"/>
      <c r="I23699" s="1"/>
    </row>
    <row r="23700" spans="8:9" x14ac:dyDescent="0.2">
      <c r="H23700" s="1"/>
      <c r="I23700" s="1"/>
    </row>
    <row r="23701" spans="8:9" x14ac:dyDescent="0.2">
      <c r="H23701" s="1"/>
      <c r="I23701" s="1"/>
    </row>
    <row r="23702" spans="8:9" x14ac:dyDescent="0.2">
      <c r="H23702" s="1"/>
      <c r="I23702" s="1"/>
    </row>
    <row r="23703" spans="8:9" x14ac:dyDescent="0.2">
      <c r="H23703" s="1"/>
      <c r="I23703" s="1"/>
    </row>
    <row r="23704" spans="8:9" x14ac:dyDescent="0.2">
      <c r="H23704" s="1"/>
      <c r="I23704" s="1"/>
    </row>
    <row r="23705" spans="8:9" x14ac:dyDescent="0.2">
      <c r="H23705" s="1"/>
      <c r="I23705" s="1"/>
    </row>
    <row r="23706" spans="8:9" x14ac:dyDescent="0.2">
      <c r="H23706" s="1"/>
      <c r="I23706" s="1"/>
    </row>
    <row r="23707" spans="8:9" x14ac:dyDescent="0.2">
      <c r="H23707" s="1"/>
      <c r="I23707" s="1"/>
    </row>
    <row r="23708" spans="8:9" x14ac:dyDescent="0.2">
      <c r="H23708" s="1"/>
      <c r="I23708" s="1"/>
    </row>
    <row r="23709" spans="8:9" x14ac:dyDescent="0.2">
      <c r="H23709" s="1"/>
      <c r="I23709" s="1"/>
    </row>
    <row r="23710" spans="8:9" x14ac:dyDescent="0.2">
      <c r="H23710" s="1"/>
      <c r="I23710" s="1"/>
    </row>
    <row r="23711" spans="8:9" x14ac:dyDescent="0.2">
      <c r="H23711" s="1"/>
      <c r="I23711" s="1"/>
    </row>
    <row r="23712" spans="8:9" x14ac:dyDescent="0.2">
      <c r="H23712" s="1"/>
      <c r="I23712" s="1"/>
    </row>
    <row r="23713" spans="8:9" x14ac:dyDescent="0.2">
      <c r="H23713" s="1"/>
      <c r="I23713" s="1"/>
    </row>
    <row r="23714" spans="8:9" x14ac:dyDescent="0.2">
      <c r="H23714" s="1"/>
      <c r="I23714" s="1"/>
    </row>
    <row r="23715" spans="8:9" x14ac:dyDescent="0.2">
      <c r="H23715" s="1"/>
      <c r="I23715" s="1"/>
    </row>
    <row r="23716" spans="8:9" x14ac:dyDescent="0.2">
      <c r="H23716" s="1"/>
      <c r="I23716" s="1"/>
    </row>
    <row r="23717" spans="8:9" x14ac:dyDescent="0.2">
      <c r="H23717" s="1"/>
      <c r="I23717" s="1"/>
    </row>
    <row r="23718" spans="8:9" x14ac:dyDescent="0.2">
      <c r="H23718" s="1"/>
      <c r="I23718" s="1"/>
    </row>
    <row r="23719" spans="8:9" x14ac:dyDescent="0.2">
      <c r="H23719" s="1"/>
      <c r="I23719" s="1"/>
    </row>
    <row r="23720" spans="8:9" x14ac:dyDescent="0.2">
      <c r="H23720" s="1"/>
      <c r="I23720" s="1"/>
    </row>
    <row r="23721" spans="8:9" x14ac:dyDescent="0.2">
      <c r="H23721" s="1"/>
      <c r="I23721" s="1"/>
    </row>
    <row r="23722" spans="8:9" x14ac:dyDescent="0.2">
      <c r="H23722" s="1"/>
      <c r="I23722" s="1"/>
    </row>
    <row r="23723" spans="8:9" x14ac:dyDescent="0.2">
      <c r="H23723" s="1"/>
      <c r="I23723" s="1"/>
    </row>
    <row r="23724" spans="8:9" x14ac:dyDescent="0.2">
      <c r="H23724" s="1"/>
      <c r="I23724" s="1"/>
    </row>
    <row r="23725" spans="8:9" x14ac:dyDescent="0.2">
      <c r="H23725" s="1"/>
      <c r="I23725" s="1"/>
    </row>
    <row r="23726" spans="8:9" x14ac:dyDescent="0.2">
      <c r="H23726" s="1"/>
      <c r="I23726" s="1"/>
    </row>
    <row r="23727" spans="8:9" x14ac:dyDescent="0.2">
      <c r="H23727" s="1"/>
      <c r="I23727" s="1"/>
    </row>
    <row r="23728" spans="8:9" x14ac:dyDescent="0.2">
      <c r="H23728" s="1"/>
      <c r="I23728" s="1"/>
    </row>
    <row r="23729" spans="8:9" x14ac:dyDescent="0.2">
      <c r="H23729" s="1"/>
      <c r="I23729" s="1"/>
    </row>
    <row r="23730" spans="8:9" x14ac:dyDescent="0.2">
      <c r="H23730" s="1"/>
      <c r="I23730" s="1"/>
    </row>
    <row r="23731" spans="8:9" x14ac:dyDescent="0.2">
      <c r="H23731" s="1"/>
      <c r="I23731" s="1"/>
    </row>
    <row r="23732" spans="8:9" x14ac:dyDescent="0.2">
      <c r="H23732" s="1"/>
      <c r="I23732" s="1"/>
    </row>
    <row r="23733" spans="8:9" x14ac:dyDescent="0.2">
      <c r="H23733" s="1"/>
      <c r="I23733" s="1"/>
    </row>
    <row r="23734" spans="8:9" x14ac:dyDescent="0.2">
      <c r="H23734" s="1"/>
      <c r="I23734" s="1"/>
    </row>
    <row r="23735" spans="8:9" x14ac:dyDescent="0.2">
      <c r="H23735" s="1"/>
      <c r="I23735" s="1"/>
    </row>
    <row r="23736" spans="8:9" x14ac:dyDescent="0.2">
      <c r="H23736" s="1"/>
      <c r="I23736" s="1"/>
    </row>
    <row r="23737" spans="8:9" x14ac:dyDescent="0.2">
      <c r="H23737" s="1"/>
      <c r="I23737" s="1"/>
    </row>
    <row r="23738" spans="8:9" x14ac:dyDescent="0.2">
      <c r="H23738" s="1"/>
      <c r="I23738" s="1"/>
    </row>
    <row r="23739" spans="8:9" x14ac:dyDescent="0.2">
      <c r="H23739" s="1"/>
      <c r="I23739" s="1"/>
    </row>
    <row r="23740" spans="8:9" x14ac:dyDescent="0.2">
      <c r="H23740" s="1"/>
      <c r="I23740" s="1"/>
    </row>
    <row r="23741" spans="8:9" x14ac:dyDescent="0.2">
      <c r="H23741" s="1"/>
      <c r="I23741" s="1"/>
    </row>
    <row r="23742" spans="8:9" x14ac:dyDescent="0.2">
      <c r="H23742" s="1"/>
      <c r="I23742" s="1"/>
    </row>
    <row r="23743" spans="8:9" x14ac:dyDescent="0.2">
      <c r="H23743" s="1"/>
      <c r="I23743" s="1"/>
    </row>
    <row r="23744" spans="8:9" x14ac:dyDescent="0.2">
      <c r="H23744" s="1"/>
      <c r="I23744" s="1"/>
    </row>
    <row r="23745" spans="8:9" x14ac:dyDescent="0.2">
      <c r="H23745" s="1"/>
      <c r="I23745" s="1"/>
    </row>
    <row r="23746" spans="8:9" x14ac:dyDescent="0.2">
      <c r="H23746" s="1"/>
      <c r="I23746" s="1"/>
    </row>
    <row r="23747" spans="8:9" x14ac:dyDescent="0.2">
      <c r="H23747" s="1"/>
      <c r="I23747" s="1"/>
    </row>
    <row r="23748" spans="8:9" x14ac:dyDescent="0.2">
      <c r="H23748" s="1"/>
      <c r="I23748" s="1"/>
    </row>
    <row r="23749" spans="8:9" x14ac:dyDescent="0.2">
      <c r="H23749" s="1"/>
      <c r="I23749" s="1"/>
    </row>
    <row r="23750" spans="8:9" x14ac:dyDescent="0.2">
      <c r="H23750" s="1"/>
      <c r="I23750" s="1"/>
    </row>
    <row r="23751" spans="8:9" x14ac:dyDescent="0.2">
      <c r="H23751" s="1"/>
      <c r="I23751" s="1"/>
    </row>
    <row r="23752" spans="8:9" x14ac:dyDescent="0.2">
      <c r="H23752" s="1"/>
      <c r="I23752" s="1"/>
    </row>
    <row r="23753" spans="8:9" x14ac:dyDescent="0.2">
      <c r="H23753" s="1"/>
      <c r="I23753" s="1"/>
    </row>
    <row r="23754" spans="8:9" x14ac:dyDescent="0.2">
      <c r="H23754" s="1"/>
      <c r="I23754" s="1"/>
    </row>
    <row r="23755" spans="8:9" x14ac:dyDescent="0.2">
      <c r="H23755" s="1"/>
      <c r="I23755" s="1"/>
    </row>
    <row r="23756" spans="8:9" x14ac:dyDescent="0.2">
      <c r="H23756" s="1"/>
      <c r="I23756" s="1"/>
    </row>
    <row r="23757" spans="8:9" x14ac:dyDescent="0.2">
      <c r="H23757" s="1"/>
      <c r="I23757" s="1"/>
    </row>
    <row r="23758" spans="8:9" x14ac:dyDescent="0.2">
      <c r="H23758" s="1"/>
      <c r="I23758" s="1"/>
    </row>
    <row r="23759" spans="8:9" x14ac:dyDescent="0.2">
      <c r="H23759" s="1"/>
      <c r="I23759" s="1"/>
    </row>
    <row r="23760" spans="8:9" x14ac:dyDescent="0.2">
      <c r="H23760" s="1"/>
      <c r="I23760" s="1"/>
    </row>
    <row r="23761" spans="8:9" x14ac:dyDescent="0.2">
      <c r="H23761" s="1"/>
      <c r="I23761" s="1"/>
    </row>
    <row r="23762" spans="8:9" x14ac:dyDescent="0.2">
      <c r="H23762" s="1"/>
      <c r="I23762" s="1"/>
    </row>
    <row r="23763" spans="8:9" x14ac:dyDescent="0.2">
      <c r="H23763" s="1"/>
      <c r="I23763" s="1"/>
    </row>
    <row r="23764" spans="8:9" x14ac:dyDescent="0.2">
      <c r="H23764" s="1"/>
      <c r="I23764" s="1"/>
    </row>
    <row r="23765" spans="8:9" x14ac:dyDescent="0.2">
      <c r="H23765" s="1"/>
      <c r="I23765" s="1"/>
    </row>
    <row r="23766" spans="8:9" x14ac:dyDescent="0.2">
      <c r="H23766" s="1"/>
      <c r="I23766" s="1"/>
    </row>
    <row r="23767" spans="8:9" x14ac:dyDescent="0.2">
      <c r="H23767" s="1"/>
      <c r="I23767" s="1"/>
    </row>
    <row r="23768" spans="8:9" x14ac:dyDescent="0.2">
      <c r="H23768" s="1"/>
      <c r="I23768" s="1"/>
    </row>
    <row r="23769" spans="8:9" x14ac:dyDescent="0.2">
      <c r="H23769" s="1"/>
      <c r="I23769" s="1"/>
    </row>
    <row r="23770" spans="8:9" x14ac:dyDescent="0.2">
      <c r="H23770" s="1"/>
      <c r="I23770" s="1"/>
    </row>
    <row r="23771" spans="8:9" x14ac:dyDescent="0.2">
      <c r="H23771" s="1"/>
      <c r="I23771" s="1"/>
    </row>
    <row r="23772" spans="8:9" x14ac:dyDescent="0.2">
      <c r="H23772" s="1"/>
      <c r="I23772" s="1"/>
    </row>
    <row r="23773" spans="8:9" x14ac:dyDescent="0.2">
      <c r="H23773" s="1"/>
      <c r="I23773" s="1"/>
    </row>
    <row r="23774" spans="8:9" x14ac:dyDescent="0.2">
      <c r="H23774" s="1"/>
      <c r="I23774" s="1"/>
    </row>
    <row r="23775" spans="8:9" x14ac:dyDescent="0.2">
      <c r="H23775" s="1"/>
      <c r="I23775" s="1"/>
    </row>
    <row r="23776" spans="8:9" x14ac:dyDescent="0.2">
      <c r="H23776" s="1"/>
      <c r="I23776" s="1"/>
    </row>
    <row r="23777" spans="8:9" x14ac:dyDescent="0.2">
      <c r="H23777" s="1"/>
      <c r="I23777" s="1"/>
    </row>
    <row r="23778" spans="8:9" x14ac:dyDescent="0.2">
      <c r="H23778" s="1"/>
      <c r="I23778" s="1"/>
    </row>
    <row r="23779" spans="8:9" x14ac:dyDescent="0.2">
      <c r="H23779" s="1"/>
      <c r="I23779" s="1"/>
    </row>
    <row r="23780" spans="8:9" x14ac:dyDescent="0.2">
      <c r="H23780" s="1"/>
      <c r="I23780" s="1"/>
    </row>
    <row r="23781" spans="8:9" x14ac:dyDescent="0.2">
      <c r="H23781" s="1"/>
      <c r="I23781" s="1"/>
    </row>
    <row r="23782" spans="8:9" x14ac:dyDescent="0.2">
      <c r="H23782" s="1"/>
      <c r="I23782" s="1"/>
    </row>
    <row r="23783" spans="8:9" x14ac:dyDescent="0.2">
      <c r="H23783" s="1"/>
      <c r="I23783" s="1"/>
    </row>
    <row r="23784" spans="8:9" x14ac:dyDescent="0.2">
      <c r="H23784" s="1"/>
      <c r="I23784" s="1"/>
    </row>
    <row r="23785" spans="8:9" x14ac:dyDescent="0.2">
      <c r="H23785" s="1"/>
      <c r="I23785" s="1"/>
    </row>
    <row r="23786" spans="8:9" x14ac:dyDescent="0.2">
      <c r="H23786" s="1"/>
      <c r="I23786" s="1"/>
    </row>
    <row r="23787" spans="8:9" x14ac:dyDescent="0.2">
      <c r="H23787" s="1"/>
      <c r="I23787" s="1"/>
    </row>
    <row r="23788" spans="8:9" x14ac:dyDescent="0.2">
      <c r="H23788" s="1"/>
      <c r="I23788" s="1"/>
    </row>
    <row r="23789" spans="8:9" x14ac:dyDescent="0.2">
      <c r="H23789" s="1"/>
      <c r="I23789" s="1"/>
    </row>
    <row r="23790" spans="8:9" x14ac:dyDescent="0.2">
      <c r="H23790" s="1"/>
      <c r="I23790" s="1"/>
    </row>
    <row r="23791" spans="8:9" x14ac:dyDescent="0.2">
      <c r="H23791" s="1"/>
      <c r="I23791" s="1"/>
    </row>
    <row r="23792" spans="8:9" x14ac:dyDescent="0.2">
      <c r="H23792" s="1"/>
      <c r="I23792" s="1"/>
    </row>
    <row r="23793" spans="8:9" x14ac:dyDescent="0.2">
      <c r="H23793" s="1"/>
      <c r="I23793" s="1"/>
    </row>
    <row r="23794" spans="8:9" x14ac:dyDescent="0.2">
      <c r="H23794" s="1"/>
      <c r="I23794" s="1"/>
    </row>
    <row r="23795" spans="8:9" x14ac:dyDescent="0.2">
      <c r="H23795" s="1"/>
      <c r="I23795" s="1"/>
    </row>
    <row r="23796" spans="8:9" x14ac:dyDescent="0.2">
      <c r="H23796" s="1"/>
      <c r="I23796" s="1"/>
    </row>
    <row r="23797" spans="8:9" x14ac:dyDescent="0.2">
      <c r="H23797" s="1"/>
      <c r="I23797" s="1"/>
    </row>
    <row r="23798" spans="8:9" x14ac:dyDescent="0.2">
      <c r="H23798" s="1"/>
      <c r="I23798" s="1"/>
    </row>
    <row r="23799" spans="8:9" x14ac:dyDescent="0.2">
      <c r="H23799" s="1"/>
      <c r="I23799" s="1"/>
    </row>
    <row r="23800" spans="8:9" x14ac:dyDescent="0.2">
      <c r="H23800" s="1"/>
      <c r="I23800" s="1"/>
    </row>
    <row r="23801" spans="8:9" x14ac:dyDescent="0.2">
      <c r="H23801" s="1"/>
      <c r="I23801" s="1"/>
    </row>
    <row r="23802" spans="8:9" x14ac:dyDescent="0.2">
      <c r="H23802" s="1"/>
      <c r="I23802" s="1"/>
    </row>
    <row r="23803" spans="8:9" x14ac:dyDescent="0.2">
      <c r="H23803" s="1"/>
      <c r="I23803" s="1"/>
    </row>
    <row r="23804" spans="8:9" x14ac:dyDescent="0.2">
      <c r="H23804" s="1"/>
      <c r="I23804" s="1"/>
    </row>
    <row r="23805" spans="8:9" x14ac:dyDescent="0.2">
      <c r="H23805" s="1"/>
      <c r="I23805" s="1"/>
    </row>
    <row r="23806" spans="8:9" x14ac:dyDescent="0.2">
      <c r="H23806" s="1"/>
      <c r="I23806" s="1"/>
    </row>
    <row r="23807" spans="8:9" x14ac:dyDescent="0.2">
      <c r="H23807" s="1"/>
      <c r="I23807" s="1"/>
    </row>
    <row r="23808" spans="8:9" x14ac:dyDescent="0.2">
      <c r="H23808" s="1"/>
      <c r="I23808" s="1"/>
    </row>
    <row r="23809" spans="8:9" x14ac:dyDescent="0.2">
      <c r="H23809" s="1"/>
      <c r="I23809" s="1"/>
    </row>
    <row r="23810" spans="8:9" x14ac:dyDescent="0.2">
      <c r="H23810" s="1"/>
      <c r="I23810" s="1"/>
    </row>
    <row r="23811" spans="8:9" x14ac:dyDescent="0.2">
      <c r="H23811" s="1"/>
      <c r="I23811" s="1"/>
    </row>
    <row r="23812" spans="8:9" x14ac:dyDescent="0.2">
      <c r="H23812" s="1"/>
      <c r="I23812" s="1"/>
    </row>
    <row r="23813" spans="8:9" x14ac:dyDescent="0.2">
      <c r="H23813" s="1"/>
      <c r="I23813" s="1"/>
    </row>
    <row r="23814" spans="8:9" x14ac:dyDescent="0.2">
      <c r="H23814" s="1"/>
      <c r="I23814" s="1"/>
    </row>
    <row r="23815" spans="8:9" x14ac:dyDescent="0.2">
      <c r="H23815" s="1"/>
      <c r="I23815" s="1"/>
    </row>
    <row r="23816" spans="8:9" x14ac:dyDescent="0.2">
      <c r="H23816" s="1"/>
      <c r="I23816" s="1"/>
    </row>
    <row r="23817" spans="8:9" x14ac:dyDescent="0.2">
      <c r="H23817" s="1"/>
      <c r="I23817" s="1"/>
    </row>
    <row r="23818" spans="8:9" x14ac:dyDescent="0.2">
      <c r="H23818" s="1"/>
      <c r="I23818" s="1"/>
    </row>
    <row r="23819" spans="8:9" x14ac:dyDescent="0.2">
      <c r="H23819" s="1"/>
      <c r="I23819" s="1"/>
    </row>
    <row r="23820" spans="8:9" x14ac:dyDescent="0.2">
      <c r="H23820" s="1"/>
      <c r="I23820" s="1"/>
    </row>
    <row r="23821" spans="8:9" x14ac:dyDescent="0.2">
      <c r="H23821" s="1"/>
      <c r="I23821" s="1"/>
    </row>
    <row r="23822" spans="8:9" x14ac:dyDescent="0.2">
      <c r="H23822" s="1"/>
      <c r="I23822" s="1"/>
    </row>
    <row r="23823" spans="8:9" x14ac:dyDescent="0.2">
      <c r="H23823" s="1"/>
      <c r="I23823" s="1"/>
    </row>
    <row r="23824" spans="8:9" x14ac:dyDescent="0.2">
      <c r="H23824" s="1"/>
      <c r="I23824" s="1"/>
    </row>
    <row r="23825" spans="8:9" x14ac:dyDescent="0.2">
      <c r="H23825" s="1"/>
      <c r="I23825" s="1"/>
    </row>
    <row r="23826" spans="8:9" x14ac:dyDescent="0.2">
      <c r="H23826" s="1"/>
      <c r="I23826" s="1"/>
    </row>
    <row r="23827" spans="8:9" x14ac:dyDescent="0.2">
      <c r="H23827" s="1"/>
      <c r="I23827" s="1"/>
    </row>
    <row r="23828" spans="8:9" x14ac:dyDescent="0.2">
      <c r="H23828" s="1"/>
      <c r="I23828" s="1"/>
    </row>
    <row r="23829" spans="8:9" x14ac:dyDescent="0.2">
      <c r="H23829" s="1"/>
      <c r="I23829" s="1"/>
    </row>
    <row r="23830" spans="8:9" x14ac:dyDescent="0.2">
      <c r="H23830" s="1"/>
      <c r="I23830" s="1"/>
    </row>
    <row r="23831" spans="8:9" x14ac:dyDescent="0.2">
      <c r="H23831" s="1"/>
      <c r="I23831" s="1"/>
    </row>
    <row r="23832" spans="8:9" x14ac:dyDescent="0.2">
      <c r="H23832" s="1"/>
      <c r="I23832" s="1"/>
    </row>
    <row r="23833" spans="8:9" x14ac:dyDescent="0.2">
      <c r="H23833" s="1"/>
      <c r="I23833" s="1"/>
    </row>
    <row r="23834" spans="8:9" x14ac:dyDescent="0.2">
      <c r="H23834" s="1"/>
      <c r="I23834" s="1"/>
    </row>
    <row r="23835" spans="8:9" x14ac:dyDescent="0.2">
      <c r="H23835" s="1"/>
      <c r="I23835" s="1"/>
    </row>
    <row r="23836" spans="8:9" x14ac:dyDescent="0.2">
      <c r="H23836" s="1"/>
      <c r="I23836" s="1"/>
    </row>
    <row r="23837" spans="8:9" x14ac:dyDescent="0.2">
      <c r="H23837" s="1"/>
      <c r="I23837" s="1"/>
    </row>
    <row r="23838" spans="8:9" x14ac:dyDescent="0.2">
      <c r="H23838" s="1"/>
      <c r="I23838" s="1"/>
    </row>
    <row r="23839" spans="8:9" x14ac:dyDescent="0.2">
      <c r="H23839" s="1"/>
      <c r="I23839" s="1"/>
    </row>
    <row r="23840" spans="8:9" x14ac:dyDescent="0.2">
      <c r="H23840" s="1"/>
      <c r="I23840" s="1"/>
    </row>
    <row r="23841" spans="8:9" x14ac:dyDescent="0.2">
      <c r="H23841" s="1"/>
      <c r="I23841" s="1"/>
    </row>
    <row r="23842" spans="8:9" x14ac:dyDescent="0.2">
      <c r="H23842" s="1"/>
      <c r="I23842" s="1"/>
    </row>
    <row r="23843" spans="8:9" x14ac:dyDescent="0.2">
      <c r="H23843" s="1"/>
      <c r="I23843" s="1"/>
    </row>
    <row r="23844" spans="8:9" x14ac:dyDescent="0.2">
      <c r="H23844" s="1"/>
      <c r="I23844" s="1"/>
    </row>
    <row r="23845" spans="8:9" x14ac:dyDescent="0.2">
      <c r="H23845" s="1"/>
      <c r="I23845" s="1"/>
    </row>
    <row r="23846" spans="8:9" x14ac:dyDescent="0.2">
      <c r="H23846" s="1"/>
      <c r="I23846" s="1"/>
    </row>
    <row r="23847" spans="8:9" x14ac:dyDescent="0.2">
      <c r="H23847" s="1"/>
      <c r="I23847" s="1"/>
    </row>
    <row r="23848" spans="8:9" x14ac:dyDescent="0.2">
      <c r="H23848" s="1"/>
      <c r="I23848" s="1"/>
    </row>
    <row r="23849" spans="8:9" x14ac:dyDescent="0.2">
      <c r="H23849" s="1"/>
      <c r="I23849" s="1"/>
    </row>
    <row r="23850" spans="8:9" x14ac:dyDescent="0.2">
      <c r="H23850" s="1"/>
      <c r="I23850" s="1"/>
    </row>
    <row r="23851" spans="8:9" x14ac:dyDescent="0.2">
      <c r="H23851" s="1"/>
      <c r="I23851" s="1"/>
    </row>
    <row r="23852" spans="8:9" x14ac:dyDescent="0.2">
      <c r="H23852" s="1"/>
      <c r="I23852" s="1"/>
    </row>
    <row r="23853" spans="8:9" x14ac:dyDescent="0.2">
      <c r="H23853" s="1"/>
      <c r="I23853" s="1"/>
    </row>
    <row r="23854" spans="8:9" x14ac:dyDescent="0.2">
      <c r="H23854" s="1"/>
      <c r="I23854" s="1"/>
    </row>
    <row r="23855" spans="8:9" x14ac:dyDescent="0.2">
      <c r="H23855" s="1"/>
      <c r="I23855" s="1"/>
    </row>
    <row r="23856" spans="8:9" x14ac:dyDescent="0.2">
      <c r="H23856" s="1"/>
      <c r="I23856" s="1"/>
    </row>
    <row r="23857" spans="8:9" x14ac:dyDescent="0.2">
      <c r="H23857" s="1"/>
      <c r="I23857" s="1"/>
    </row>
    <row r="23858" spans="8:9" x14ac:dyDescent="0.2">
      <c r="H23858" s="1"/>
      <c r="I23858" s="1"/>
    </row>
    <row r="23859" spans="8:9" x14ac:dyDescent="0.2">
      <c r="H23859" s="1"/>
      <c r="I23859" s="1"/>
    </row>
    <row r="23860" spans="8:9" x14ac:dyDescent="0.2">
      <c r="H23860" s="1"/>
      <c r="I23860" s="1"/>
    </row>
    <row r="23861" spans="8:9" x14ac:dyDescent="0.2">
      <c r="H23861" s="1"/>
      <c r="I23861" s="1"/>
    </row>
    <row r="23862" spans="8:9" x14ac:dyDescent="0.2">
      <c r="H23862" s="1"/>
      <c r="I23862" s="1"/>
    </row>
    <row r="23863" spans="8:9" x14ac:dyDescent="0.2">
      <c r="H23863" s="1"/>
      <c r="I23863" s="1"/>
    </row>
    <row r="23864" spans="8:9" x14ac:dyDescent="0.2">
      <c r="H23864" s="1"/>
      <c r="I23864" s="1"/>
    </row>
    <row r="23865" spans="8:9" x14ac:dyDescent="0.2">
      <c r="H23865" s="1"/>
      <c r="I23865" s="1"/>
    </row>
    <row r="23866" spans="8:9" x14ac:dyDescent="0.2">
      <c r="H23866" s="1"/>
      <c r="I23866" s="1"/>
    </row>
    <row r="23867" spans="8:9" x14ac:dyDescent="0.2">
      <c r="H23867" s="1"/>
      <c r="I23867" s="1"/>
    </row>
    <row r="23868" spans="8:9" x14ac:dyDescent="0.2">
      <c r="H23868" s="1"/>
      <c r="I23868" s="1"/>
    </row>
    <row r="23869" spans="8:9" x14ac:dyDescent="0.2">
      <c r="H23869" s="1"/>
      <c r="I23869" s="1"/>
    </row>
    <row r="23870" spans="8:9" x14ac:dyDescent="0.2">
      <c r="H23870" s="1"/>
      <c r="I23870" s="1"/>
    </row>
    <row r="23871" spans="8:9" x14ac:dyDescent="0.2">
      <c r="H23871" s="1"/>
      <c r="I23871" s="1"/>
    </row>
    <row r="23872" spans="8:9" x14ac:dyDescent="0.2">
      <c r="H23872" s="1"/>
      <c r="I23872" s="1"/>
    </row>
    <row r="23873" spans="8:9" x14ac:dyDescent="0.2">
      <c r="H23873" s="1"/>
      <c r="I23873" s="1"/>
    </row>
    <row r="23874" spans="8:9" x14ac:dyDescent="0.2">
      <c r="H23874" s="1"/>
      <c r="I23874" s="1"/>
    </row>
    <row r="23875" spans="8:9" x14ac:dyDescent="0.2">
      <c r="H23875" s="1"/>
      <c r="I23875" s="1"/>
    </row>
    <row r="23876" spans="8:9" x14ac:dyDescent="0.2">
      <c r="H23876" s="1"/>
      <c r="I23876" s="1"/>
    </row>
    <row r="23877" spans="8:9" x14ac:dyDescent="0.2">
      <c r="H23877" s="1"/>
      <c r="I23877" s="1"/>
    </row>
    <row r="23878" spans="8:9" x14ac:dyDescent="0.2">
      <c r="H23878" s="1"/>
      <c r="I23878" s="1"/>
    </row>
    <row r="23879" spans="8:9" x14ac:dyDescent="0.2">
      <c r="H23879" s="1"/>
      <c r="I23879" s="1"/>
    </row>
    <row r="23880" spans="8:9" x14ac:dyDescent="0.2">
      <c r="H23880" s="1"/>
      <c r="I23880" s="1"/>
    </row>
    <row r="23881" spans="8:9" x14ac:dyDescent="0.2">
      <c r="H23881" s="1"/>
      <c r="I23881" s="1"/>
    </row>
    <row r="23882" spans="8:9" x14ac:dyDescent="0.2">
      <c r="H23882" s="1"/>
      <c r="I23882" s="1"/>
    </row>
    <row r="23883" spans="8:9" x14ac:dyDescent="0.2">
      <c r="H23883" s="1"/>
      <c r="I23883" s="1"/>
    </row>
    <row r="23884" spans="8:9" x14ac:dyDescent="0.2">
      <c r="H23884" s="1"/>
      <c r="I23884" s="1"/>
    </row>
    <row r="23885" spans="8:9" x14ac:dyDescent="0.2">
      <c r="H23885" s="1"/>
      <c r="I23885" s="1"/>
    </row>
    <row r="23886" spans="8:9" x14ac:dyDescent="0.2">
      <c r="H23886" s="1"/>
      <c r="I23886" s="1"/>
    </row>
    <row r="23887" spans="8:9" x14ac:dyDescent="0.2">
      <c r="H23887" s="1"/>
      <c r="I23887" s="1"/>
    </row>
    <row r="23888" spans="8:9" x14ac:dyDescent="0.2">
      <c r="H23888" s="1"/>
      <c r="I23888" s="1"/>
    </row>
    <row r="23889" spans="8:9" x14ac:dyDescent="0.2">
      <c r="H23889" s="1"/>
      <c r="I23889" s="1"/>
    </row>
    <row r="23890" spans="8:9" x14ac:dyDescent="0.2">
      <c r="H23890" s="1"/>
      <c r="I23890" s="1"/>
    </row>
    <row r="23891" spans="8:9" x14ac:dyDescent="0.2">
      <c r="H23891" s="1"/>
      <c r="I23891" s="1"/>
    </row>
    <row r="23892" spans="8:9" x14ac:dyDescent="0.2">
      <c r="H23892" s="1"/>
      <c r="I23892" s="1"/>
    </row>
    <row r="23893" spans="8:9" x14ac:dyDescent="0.2">
      <c r="H23893" s="1"/>
      <c r="I23893" s="1"/>
    </row>
    <row r="23894" spans="8:9" x14ac:dyDescent="0.2">
      <c r="H23894" s="1"/>
      <c r="I23894" s="1"/>
    </row>
    <row r="23895" spans="8:9" x14ac:dyDescent="0.2">
      <c r="H23895" s="1"/>
      <c r="I23895" s="1"/>
    </row>
    <row r="23896" spans="8:9" x14ac:dyDescent="0.2">
      <c r="H23896" s="1"/>
      <c r="I23896" s="1"/>
    </row>
    <row r="23897" spans="8:9" x14ac:dyDescent="0.2">
      <c r="H23897" s="1"/>
      <c r="I23897" s="1"/>
    </row>
    <row r="23898" spans="8:9" x14ac:dyDescent="0.2">
      <c r="H23898" s="1"/>
      <c r="I23898" s="1"/>
    </row>
    <row r="23899" spans="8:9" x14ac:dyDescent="0.2">
      <c r="H23899" s="1"/>
      <c r="I23899" s="1"/>
    </row>
    <row r="23900" spans="8:9" x14ac:dyDescent="0.2">
      <c r="H23900" s="1"/>
      <c r="I23900" s="1"/>
    </row>
    <row r="23901" spans="8:9" x14ac:dyDescent="0.2">
      <c r="H23901" s="1"/>
      <c r="I23901" s="1"/>
    </row>
    <row r="23902" spans="8:9" x14ac:dyDescent="0.2">
      <c r="H23902" s="1"/>
      <c r="I23902" s="1"/>
    </row>
    <row r="23903" spans="8:9" x14ac:dyDescent="0.2">
      <c r="H23903" s="1"/>
      <c r="I23903" s="1"/>
    </row>
    <row r="23904" spans="8:9" x14ac:dyDescent="0.2">
      <c r="H23904" s="1"/>
      <c r="I23904" s="1"/>
    </row>
    <row r="23905" spans="8:9" x14ac:dyDescent="0.2">
      <c r="H23905" s="1"/>
      <c r="I23905" s="1"/>
    </row>
    <row r="23906" spans="8:9" x14ac:dyDescent="0.2">
      <c r="H23906" s="1"/>
      <c r="I23906" s="1"/>
    </row>
    <row r="23907" spans="8:9" x14ac:dyDescent="0.2">
      <c r="H23907" s="1"/>
      <c r="I23907" s="1"/>
    </row>
    <row r="23908" spans="8:9" x14ac:dyDescent="0.2">
      <c r="H23908" s="1"/>
      <c r="I23908" s="1"/>
    </row>
    <row r="23909" spans="8:9" x14ac:dyDescent="0.2">
      <c r="H23909" s="1"/>
      <c r="I23909" s="1"/>
    </row>
    <row r="23910" spans="8:9" x14ac:dyDescent="0.2">
      <c r="H23910" s="1"/>
      <c r="I23910" s="1"/>
    </row>
    <row r="23911" spans="8:9" x14ac:dyDescent="0.2">
      <c r="H23911" s="1"/>
      <c r="I23911" s="1"/>
    </row>
    <row r="23912" spans="8:9" x14ac:dyDescent="0.2">
      <c r="H23912" s="1"/>
      <c r="I23912" s="1"/>
    </row>
    <row r="23913" spans="8:9" x14ac:dyDescent="0.2">
      <c r="H23913" s="1"/>
      <c r="I23913" s="1"/>
    </row>
    <row r="23914" spans="8:9" x14ac:dyDescent="0.2">
      <c r="H23914" s="1"/>
      <c r="I23914" s="1"/>
    </row>
    <row r="23915" spans="8:9" x14ac:dyDescent="0.2">
      <c r="H23915" s="1"/>
      <c r="I23915" s="1"/>
    </row>
    <row r="23916" spans="8:9" x14ac:dyDescent="0.2">
      <c r="H23916" s="1"/>
      <c r="I23916" s="1"/>
    </row>
    <row r="23917" spans="8:9" x14ac:dyDescent="0.2">
      <c r="H23917" s="1"/>
      <c r="I23917" s="1"/>
    </row>
    <row r="23918" spans="8:9" x14ac:dyDescent="0.2">
      <c r="H23918" s="1"/>
      <c r="I23918" s="1"/>
    </row>
    <row r="23919" spans="8:9" x14ac:dyDescent="0.2">
      <c r="H23919" s="1"/>
      <c r="I23919" s="1"/>
    </row>
    <row r="23920" spans="8:9" x14ac:dyDescent="0.2">
      <c r="H23920" s="1"/>
      <c r="I23920" s="1"/>
    </row>
    <row r="23921" spans="8:9" x14ac:dyDescent="0.2">
      <c r="H23921" s="1"/>
      <c r="I23921" s="1"/>
    </row>
    <row r="23922" spans="8:9" x14ac:dyDescent="0.2">
      <c r="H23922" s="1"/>
      <c r="I23922" s="1"/>
    </row>
    <row r="23923" spans="8:9" x14ac:dyDescent="0.2">
      <c r="H23923" s="1"/>
      <c r="I23923" s="1"/>
    </row>
    <row r="23924" spans="8:9" x14ac:dyDescent="0.2">
      <c r="H23924" s="1"/>
      <c r="I23924" s="1"/>
    </row>
    <row r="23925" spans="8:9" x14ac:dyDescent="0.2">
      <c r="H23925" s="1"/>
      <c r="I23925" s="1"/>
    </row>
    <row r="23926" spans="8:9" x14ac:dyDescent="0.2">
      <c r="H23926" s="1"/>
      <c r="I23926" s="1"/>
    </row>
    <row r="23927" spans="8:9" x14ac:dyDescent="0.2">
      <c r="H23927" s="1"/>
      <c r="I23927" s="1"/>
    </row>
    <row r="23928" spans="8:9" x14ac:dyDescent="0.2">
      <c r="H23928" s="1"/>
      <c r="I23928" s="1"/>
    </row>
    <row r="23929" spans="8:9" x14ac:dyDescent="0.2">
      <c r="H23929" s="1"/>
      <c r="I23929" s="1"/>
    </row>
    <row r="23930" spans="8:9" x14ac:dyDescent="0.2">
      <c r="H23930" s="1"/>
      <c r="I23930" s="1"/>
    </row>
    <row r="23931" spans="8:9" x14ac:dyDescent="0.2">
      <c r="H23931" s="1"/>
      <c r="I23931" s="1"/>
    </row>
    <row r="23932" spans="8:9" x14ac:dyDescent="0.2">
      <c r="H23932" s="1"/>
      <c r="I23932" s="1"/>
    </row>
    <row r="23933" spans="8:9" x14ac:dyDescent="0.2">
      <c r="H23933" s="1"/>
      <c r="I23933" s="1"/>
    </row>
    <row r="23934" spans="8:9" x14ac:dyDescent="0.2">
      <c r="H23934" s="1"/>
      <c r="I23934" s="1"/>
    </row>
    <row r="23935" spans="8:9" x14ac:dyDescent="0.2">
      <c r="H23935" s="1"/>
      <c r="I23935" s="1"/>
    </row>
    <row r="23936" spans="8:9" x14ac:dyDescent="0.2">
      <c r="H23936" s="1"/>
      <c r="I23936" s="1"/>
    </row>
    <row r="23937" spans="8:9" x14ac:dyDescent="0.2">
      <c r="H23937" s="1"/>
      <c r="I23937" s="1"/>
    </row>
    <row r="23938" spans="8:9" x14ac:dyDescent="0.2">
      <c r="H23938" s="1"/>
      <c r="I23938" s="1"/>
    </row>
    <row r="23939" spans="8:9" x14ac:dyDescent="0.2">
      <c r="H23939" s="1"/>
      <c r="I23939" s="1"/>
    </row>
    <row r="23940" spans="8:9" x14ac:dyDescent="0.2">
      <c r="H23940" s="1"/>
      <c r="I23940" s="1"/>
    </row>
    <row r="23941" spans="8:9" x14ac:dyDescent="0.2">
      <c r="H23941" s="1"/>
      <c r="I23941" s="1"/>
    </row>
    <row r="23942" spans="8:9" x14ac:dyDescent="0.2">
      <c r="H23942" s="1"/>
      <c r="I23942" s="1"/>
    </row>
    <row r="23943" spans="8:9" x14ac:dyDescent="0.2">
      <c r="H23943" s="1"/>
      <c r="I23943" s="1"/>
    </row>
    <row r="23944" spans="8:9" x14ac:dyDescent="0.2">
      <c r="H23944" s="1"/>
      <c r="I23944" s="1"/>
    </row>
    <row r="23945" spans="8:9" x14ac:dyDescent="0.2">
      <c r="H23945" s="1"/>
      <c r="I23945" s="1"/>
    </row>
    <row r="23946" spans="8:9" x14ac:dyDescent="0.2">
      <c r="H23946" s="1"/>
      <c r="I23946" s="1"/>
    </row>
    <row r="23947" spans="8:9" x14ac:dyDescent="0.2">
      <c r="H23947" s="1"/>
      <c r="I23947" s="1"/>
    </row>
    <row r="23948" spans="8:9" x14ac:dyDescent="0.2">
      <c r="H23948" s="1"/>
      <c r="I23948" s="1"/>
    </row>
    <row r="23949" spans="8:9" x14ac:dyDescent="0.2">
      <c r="H23949" s="1"/>
      <c r="I23949" s="1"/>
    </row>
    <row r="23950" spans="8:9" x14ac:dyDescent="0.2">
      <c r="H23950" s="1"/>
      <c r="I23950" s="1"/>
    </row>
    <row r="23951" spans="8:9" x14ac:dyDescent="0.2">
      <c r="H23951" s="1"/>
      <c r="I23951" s="1"/>
    </row>
    <row r="23952" spans="8:9" x14ac:dyDescent="0.2">
      <c r="H23952" s="1"/>
      <c r="I23952" s="1"/>
    </row>
    <row r="23953" spans="8:9" x14ac:dyDescent="0.2">
      <c r="H23953" s="1"/>
      <c r="I23953" s="1"/>
    </row>
    <row r="23954" spans="8:9" x14ac:dyDescent="0.2">
      <c r="H23954" s="1"/>
      <c r="I23954" s="1"/>
    </row>
    <row r="23955" spans="8:9" x14ac:dyDescent="0.2">
      <c r="H23955" s="1"/>
      <c r="I23955" s="1"/>
    </row>
    <row r="23956" spans="8:9" x14ac:dyDescent="0.2">
      <c r="H23956" s="1"/>
      <c r="I23956" s="1"/>
    </row>
    <row r="23957" spans="8:9" x14ac:dyDescent="0.2">
      <c r="H23957" s="1"/>
      <c r="I23957" s="1"/>
    </row>
    <row r="23958" spans="8:9" x14ac:dyDescent="0.2">
      <c r="H23958" s="1"/>
      <c r="I23958" s="1"/>
    </row>
    <row r="23959" spans="8:9" x14ac:dyDescent="0.2">
      <c r="H23959" s="1"/>
      <c r="I23959" s="1"/>
    </row>
    <row r="23960" spans="8:9" x14ac:dyDescent="0.2">
      <c r="H23960" s="1"/>
      <c r="I23960" s="1"/>
    </row>
    <row r="23961" spans="8:9" x14ac:dyDescent="0.2">
      <c r="H23961" s="1"/>
      <c r="I23961" s="1"/>
    </row>
    <row r="23962" spans="8:9" x14ac:dyDescent="0.2">
      <c r="H23962" s="1"/>
      <c r="I23962" s="1"/>
    </row>
    <row r="23963" spans="8:9" x14ac:dyDescent="0.2">
      <c r="H23963" s="1"/>
      <c r="I23963" s="1"/>
    </row>
    <row r="23964" spans="8:9" x14ac:dyDescent="0.2">
      <c r="H23964" s="1"/>
      <c r="I23964" s="1"/>
    </row>
    <row r="23965" spans="8:9" x14ac:dyDescent="0.2">
      <c r="H23965" s="1"/>
      <c r="I23965" s="1"/>
    </row>
    <row r="23966" spans="8:9" x14ac:dyDescent="0.2">
      <c r="H23966" s="1"/>
      <c r="I23966" s="1"/>
    </row>
    <row r="23967" spans="8:9" x14ac:dyDescent="0.2">
      <c r="H23967" s="1"/>
      <c r="I23967" s="1"/>
    </row>
    <row r="23968" spans="8:9" x14ac:dyDescent="0.2">
      <c r="H23968" s="1"/>
      <c r="I23968" s="1"/>
    </row>
    <row r="23969" spans="8:9" x14ac:dyDescent="0.2">
      <c r="H23969" s="1"/>
      <c r="I23969" s="1"/>
    </row>
    <row r="23970" spans="8:9" x14ac:dyDescent="0.2">
      <c r="H23970" s="1"/>
      <c r="I23970" s="1"/>
    </row>
    <row r="23971" spans="8:9" x14ac:dyDescent="0.2">
      <c r="H23971" s="1"/>
      <c r="I23971" s="1"/>
    </row>
    <row r="23972" spans="8:9" x14ac:dyDescent="0.2">
      <c r="H23972" s="1"/>
      <c r="I23972" s="1"/>
    </row>
    <row r="23973" spans="8:9" x14ac:dyDescent="0.2">
      <c r="H23973" s="1"/>
      <c r="I23973" s="1"/>
    </row>
    <row r="23974" spans="8:9" x14ac:dyDescent="0.2">
      <c r="H23974" s="1"/>
      <c r="I23974" s="1"/>
    </row>
    <row r="23975" spans="8:9" x14ac:dyDescent="0.2">
      <c r="H23975" s="1"/>
      <c r="I23975" s="1"/>
    </row>
    <row r="23976" spans="8:9" x14ac:dyDescent="0.2">
      <c r="H23976" s="1"/>
      <c r="I23976" s="1"/>
    </row>
    <row r="23977" spans="8:9" x14ac:dyDescent="0.2">
      <c r="H23977" s="1"/>
      <c r="I23977" s="1"/>
    </row>
    <row r="23978" spans="8:9" x14ac:dyDescent="0.2">
      <c r="H23978" s="1"/>
      <c r="I23978" s="1"/>
    </row>
    <row r="23979" spans="8:9" x14ac:dyDescent="0.2">
      <c r="H23979" s="1"/>
      <c r="I23979" s="1"/>
    </row>
    <row r="23980" spans="8:9" x14ac:dyDescent="0.2">
      <c r="H23980" s="1"/>
      <c r="I23980" s="1"/>
    </row>
    <row r="23981" spans="8:9" x14ac:dyDescent="0.2">
      <c r="H23981" s="1"/>
      <c r="I23981" s="1"/>
    </row>
    <row r="23982" spans="8:9" x14ac:dyDescent="0.2">
      <c r="H23982" s="1"/>
      <c r="I23982" s="1"/>
    </row>
    <row r="23983" spans="8:9" x14ac:dyDescent="0.2">
      <c r="H23983" s="1"/>
      <c r="I23983" s="1"/>
    </row>
    <row r="23984" spans="8:9" x14ac:dyDescent="0.2">
      <c r="H23984" s="1"/>
      <c r="I23984" s="1"/>
    </row>
    <row r="23985" spans="8:9" x14ac:dyDescent="0.2">
      <c r="H23985" s="1"/>
      <c r="I23985" s="1"/>
    </row>
    <row r="23986" spans="8:9" x14ac:dyDescent="0.2">
      <c r="H23986" s="1"/>
      <c r="I23986" s="1"/>
    </row>
    <row r="23987" spans="8:9" x14ac:dyDescent="0.2">
      <c r="H23987" s="1"/>
      <c r="I23987" s="1"/>
    </row>
    <row r="23988" spans="8:9" x14ac:dyDescent="0.2">
      <c r="H23988" s="1"/>
      <c r="I23988" s="1"/>
    </row>
    <row r="23989" spans="8:9" x14ac:dyDescent="0.2">
      <c r="H23989" s="1"/>
      <c r="I23989" s="1"/>
    </row>
    <row r="23990" spans="8:9" x14ac:dyDescent="0.2">
      <c r="H23990" s="1"/>
      <c r="I23990" s="1"/>
    </row>
    <row r="23991" spans="8:9" x14ac:dyDescent="0.2">
      <c r="H23991" s="1"/>
      <c r="I23991" s="1"/>
    </row>
    <row r="23992" spans="8:9" x14ac:dyDescent="0.2">
      <c r="H23992" s="1"/>
      <c r="I23992" s="1"/>
    </row>
    <row r="23993" spans="8:9" x14ac:dyDescent="0.2">
      <c r="H23993" s="1"/>
      <c r="I23993" s="1"/>
    </row>
    <row r="23994" spans="8:9" x14ac:dyDescent="0.2">
      <c r="H23994" s="1"/>
      <c r="I23994" s="1"/>
    </row>
    <row r="23995" spans="8:9" x14ac:dyDescent="0.2">
      <c r="H23995" s="1"/>
      <c r="I23995" s="1"/>
    </row>
    <row r="23996" spans="8:9" x14ac:dyDescent="0.2">
      <c r="H23996" s="1"/>
      <c r="I23996" s="1"/>
    </row>
    <row r="23997" spans="8:9" x14ac:dyDescent="0.2">
      <c r="H23997" s="1"/>
      <c r="I23997" s="1"/>
    </row>
    <row r="23998" spans="8:9" x14ac:dyDescent="0.2">
      <c r="H23998" s="1"/>
      <c r="I23998" s="1"/>
    </row>
    <row r="23999" spans="8:9" x14ac:dyDescent="0.2">
      <c r="H23999" s="1"/>
      <c r="I23999" s="1"/>
    </row>
    <row r="24000" spans="8:9" x14ac:dyDescent="0.2">
      <c r="H24000" s="1"/>
      <c r="I24000" s="1"/>
    </row>
    <row r="24001" spans="8:9" x14ac:dyDescent="0.2">
      <c r="H24001" s="1"/>
      <c r="I24001" s="1"/>
    </row>
    <row r="24002" spans="8:9" x14ac:dyDescent="0.2">
      <c r="H24002" s="1"/>
      <c r="I24002" s="1"/>
    </row>
    <row r="24003" spans="8:9" x14ac:dyDescent="0.2">
      <c r="H24003" s="1"/>
      <c r="I24003" s="1"/>
    </row>
    <row r="24004" spans="8:9" x14ac:dyDescent="0.2">
      <c r="H24004" s="1"/>
      <c r="I24004" s="1"/>
    </row>
    <row r="24005" spans="8:9" x14ac:dyDescent="0.2">
      <c r="H24005" s="1"/>
      <c r="I24005" s="1"/>
    </row>
    <row r="24006" spans="8:9" x14ac:dyDescent="0.2">
      <c r="H24006" s="1"/>
      <c r="I24006" s="1"/>
    </row>
    <row r="24007" spans="8:9" x14ac:dyDescent="0.2">
      <c r="H24007" s="1"/>
      <c r="I24007" s="1"/>
    </row>
    <row r="24008" spans="8:9" x14ac:dyDescent="0.2">
      <c r="H24008" s="1"/>
      <c r="I24008" s="1"/>
    </row>
    <row r="24009" spans="8:9" x14ac:dyDescent="0.2">
      <c r="H24009" s="1"/>
      <c r="I24009" s="1"/>
    </row>
    <row r="24010" spans="8:9" x14ac:dyDescent="0.2">
      <c r="H24010" s="1"/>
      <c r="I24010" s="1"/>
    </row>
    <row r="24011" spans="8:9" x14ac:dyDescent="0.2">
      <c r="H24011" s="1"/>
      <c r="I24011" s="1"/>
    </row>
    <row r="24012" spans="8:9" x14ac:dyDescent="0.2">
      <c r="H24012" s="1"/>
      <c r="I24012" s="1"/>
    </row>
    <row r="24013" spans="8:9" x14ac:dyDescent="0.2">
      <c r="H24013" s="1"/>
      <c r="I24013" s="1"/>
    </row>
    <row r="24014" spans="8:9" x14ac:dyDescent="0.2">
      <c r="H24014" s="1"/>
      <c r="I24014" s="1"/>
    </row>
    <row r="24015" spans="8:9" x14ac:dyDescent="0.2">
      <c r="H24015" s="1"/>
      <c r="I24015" s="1"/>
    </row>
    <row r="24016" spans="8:9" x14ac:dyDescent="0.2">
      <c r="H24016" s="1"/>
      <c r="I24016" s="1"/>
    </row>
    <row r="24017" spans="8:9" x14ac:dyDescent="0.2">
      <c r="H24017" s="1"/>
      <c r="I24017" s="1"/>
    </row>
    <row r="24018" spans="8:9" x14ac:dyDescent="0.2">
      <c r="H24018" s="1"/>
      <c r="I24018" s="1"/>
    </row>
    <row r="24019" spans="8:9" x14ac:dyDescent="0.2">
      <c r="H24019" s="1"/>
      <c r="I24019" s="1"/>
    </row>
    <row r="24020" spans="8:9" x14ac:dyDescent="0.2">
      <c r="H24020" s="1"/>
      <c r="I24020" s="1"/>
    </row>
    <row r="24021" spans="8:9" x14ac:dyDescent="0.2">
      <c r="H24021" s="1"/>
      <c r="I24021" s="1"/>
    </row>
    <row r="24022" spans="8:9" x14ac:dyDescent="0.2">
      <c r="H24022" s="1"/>
      <c r="I24022" s="1"/>
    </row>
    <row r="24023" spans="8:9" x14ac:dyDescent="0.2">
      <c r="H24023" s="1"/>
      <c r="I24023" s="1"/>
    </row>
    <row r="24024" spans="8:9" x14ac:dyDescent="0.2">
      <c r="H24024" s="1"/>
      <c r="I24024" s="1"/>
    </row>
    <row r="24025" spans="8:9" x14ac:dyDescent="0.2">
      <c r="H24025" s="1"/>
      <c r="I24025" s="1"/>
    </row>
    <row r="24026" spans="8:9" x14ac:dyDescent="0.2">
      <c r="H24026" s="1"/>
      <c r="I24026" s="1"/>
    </row>
    <row r="24027" spans="8:9" x14ac:dyDescent="0.2">
      <c r="H24027" s="1"/>
      <c r="I24027" s="1"/>
    </row>
    <row r="24028" spans="8:9" x14ac:dyDescent="0.2">
      <c r="H24028" s="1"/>
      <c r="I24028" s="1"/>
    </row>
    <row r="24029" spans="8:9" x14ac:dyDescent="0.2">
      <c r="H24029" s="1"/>
      <c r="I24029" s="1"/>
    </row>
    <row r="24030" spans="8:9" x14ac:dyDescent="0.2">
      <c r="H24030" s="1"/>
      <c r="I24030" s="1"/>
    </row>
    <row r="24031" spans="8:9" x14ac:dyDescent="0.2">
      <c r="H24031" s="1"/>
      <c r="I24031" s="1"/>
    </row>
    <row r="24032" spans="8:9" x14ac:dyDescent="0.2">
      <c r="H24032" s="1"/>
      <c r="I24032" s="1"/>
    </row>
    <row r="24033" spans="8:9" x14ac:dyDescent="0.2">
      <c r="H24033" s="1"/>
      <c r="I24033" s="1"/>
    </row>
    <row r="24034" spans="8:9" x14ac:dyDescent="0.2">
      <c r="H24034" s="1"/>
      <c r="I24034" s="1"/>
    </row>
    <row r="24035" spans="8:9" x14ac:dyDescent="0.2">
      <c r="H24035" s="1"/>
      <c r="I24035" s="1"/>
    </row>
    <row r="24036" spans="8:9" x14ac:dyDescent="0.2">
      <c r="H24036" s="1"/>
      <c r="I24036" s="1"/>
    </row>
    <row r="24037" spans="8:9" x14ac:dyDescent="0.2">
      <c r="H24037" s="1"/>
      <c r="I24037" s="1"/>
    </row>
    <row r="24038" spans="8:9" x14ac:dyDescent="0.2">
      <c r="H24038" s="1"/>
      <c r="I24038" s="1"/>
    </row>
    <row r="24039" spans="8:9" x14ac:dyDescent="0.2">
      <c r="H24039" s="1"/>
      <c r="I24039" s="1"/>
    </row>
    <row r="24040" spans="8:9" x14ac:dyDescent="0.2">
      <c r="H24040" s="1"/>
      <c r="I24040" s="1"/>
    </row>
    <row r="24041" spans="8:9" x14ac:dyDescent="0.2">
      <c r="H24041" s="1"/>
      <c r="I24041" s="1"/>
    </row>
    <row r="24042" spans="8:9" x14ac:dyDescent="0.2">
      <c r="H24042" s="1"/>
      <c r="I24042" s="1"/>
    </row>
    <row r="24043" spans="8:9" x14ac:dyDescent="0.2">
      <c r="H24043" s="1"/>
      <c r="I24043" s="1"/>
    </row>
    <row r="24044" spans="8:9" x14ac:dyDescent="0.2">
      <c r="H24044" s="1"/>
      <c r="I24044" s="1"/>
    </row>
    <row r="24045" spans="8:9" x14ac:dyDescent="0.2">
      <c r="H24045" s="1"/>
      <c r="I24045" s="1"/>
    </row>
    <row r="24046" spans="8:9" x14ac:dyDescent="0.2">
      <c r="H24046" s="1"/>
      <c r="I24046" s="1"/>
    </row>
    <row r="24047" spans="8:9" x14ac:dyDescent="0.2">
      <c r="H24047" s="1"/>
      <c r="I24047" s="1"/>
    </row>
    <row r="24048" spans="8:9" x14ac:dyDescent="0.2">
      <c r="H24048" s="1"/>
      <c r="I24048" s="1"/>
    </row>
    <row r="24049" spans="8:9" x14ac:dyDescent="0.2">
      <c r="H24049" s="1"/>
      <c r="I24049" s="1"/>
    </row>
    <row r="24050" spans="8:9" x14ac:dyDescent="0.2">
      <c r="H24050" s="1"/>
      <c r="I24050" s="1"/>
    </row>
    <row r="24051" spans="8:9" x14ac:dyDescent="0.2">
      <c r="H24051" s="1"/>
      <c r="I24051" s="1"/>
    </row>
    <row r="24052" spans="8:9" x14ac:dyDescent="0.2">
      <c r="H24052" s="1"/>
      <c r="I24052" s="1"/>
    </row>
    <row r="24053" spans="8:9" x14ac:dyDescent="0.2">
      <c r="H24053" s="1"/>
      <c r="I24053" s="1"/>
    </row>
    <row r="24054" spans="8:9" x14ac:dyDescent="0.2">
      <c r="H24054" s="1"/>
      <c r="I24054" s="1"/>
    </row>
    <row r="24055" spans="8:9" x14ac:dyDescent="0.2">
      <c r="H24055" s="1"/>
      <c r="I24055" s="1"/>
    </row>
    <row r="24056" spans="8:9" x14ac:dyDescent="0.2">
      <c r="H24056" s="1"/>
      <c r="I24056" s="1"/>
    </row>
    <row r="24057" spans="8:9" x14ac:dyDescent="0.2">
      <c r="H24057" s="1"/>
      <c r="I24057" s="1"/>
    </row>
    <row r="24058" spans="8:9" x14ac:dyDescent="0.2">
      <c r="H24058" s="1"/>
      <c r="I24058" s="1"/>
    </row>
    <row r="24059" spans="8:9" x14ac:dyDescent="0.2">
      <c r="H24059" s="1"/>
      <c r="I24059" s="1"/>
    </row>
    <row r="24060" spans="8:9" x14ac:dyDescent="0.2">
      <c r="H24060" s="1"/>
      <c r="I24060" s="1"/>
    </row>
    <row r="24061" spans="8:9" x14ac:dyDescent="0.2">
      <c r="H24061" s="1"/>
      <c r="I24061" s="1"/>
    </row>
    <row r="24062" spans="8:9" x14ac:dyDescent="0.2">
      <c r="H24062" s="1"/>
      <c r="I24062" s="1"/>
    </row>
    <row r="24063" spans="8:9" x14ac:dyDescent="0.2">
      <c r="H24063" s="1"/>
      <c r="I24063" s="1"/>
    </row>
    <row r="24064" spans="8:9" x14ac:dyDescent="0.2">
      <c r="H24064" s="1"/>
      <c r="I24064" s="1"/>
    </row>
    <row r="24065" spans="8:9" x14ac:dyDescent="0.2">
      <c r="H24065" s="1"/>
      <c r="I24065" s="1"/>
    </row>
    <row r="24066" spans="8:9" x14ac:dyDescent="0.2">
      <c r="H24066" s="1"/>
      <c r="I24066" s="1"/>
    </row>
    <row r="24067" spans="8:9" x14ac:dyDescent="0.2">
      <c r="H24067" s="1"/>
      <c r="I24067" s="1"/>
    </row>
    <row r="24068" spans="8:9" x14ac:dyDescent="0.2">
      <c r="H24068" s="1"/>
      <c r="I24068" s="1"/>
    </row>
    <row r="24069" spans="8:9" x14ac:dyDescent="0.2">
      <c r="H24069" s="1"/>
      <c r="I24069" s="1"/>
    </row>
    <row r="24070" spans="8:9" x14ac:dyDescent="0.2">
      <c r="H24070" s="1"/>
      <c r="I24070" s="1"/>
    </row>
    <row r="24071" spans="8:9" x14ac:dyDescent="0.2">
      <c r="H24071" s="1"/>
      <c r="I24071" s="1"/>
    </row>
    <row r="24072" spans="8:9" x14ac:dyDescent="0.2">
      <c r="H24072" s="1"/>
      <c r="I24072" s="1"/>
    </row>
    <row r="24073" spans="8:9" x14ac:dyDescent="0.2">
      <c r="H24073" s="1"/>
      <c r="I24073" s="1"/>
    </row>
    <row r="24074" spans="8:9" x14ac:dyDescent="0.2">
      <c r="H24074" s="1"/>
      <c r="I24074" s="1"/>
    </row>
    <row r="24075" spans="8:9" x14ac:dyDescent="0.2">
      <c r="H24075" s="1"/>
      <c r="I24075" s="1"/>
    </row>
    <row r="24076" spans="8:9" x14ac:dyDescent="0.2">
      <c r="H24076" s="1"/>
      <c r="I24076" s="1"/>
    </row>
    <row r="24077" spans="8:9" x14ac:dyDescent="0.2">
      <c r="H24077" s="1"/>
      <c r="I24077" s="1"/>
    </row>
    <row r="24078" spans="8:9" x14ac:dyDescent="0.2">
      <c r="H24078" s="1"/>
      <c r="I24078" s="1"/>
    </row>
    <row r="24079" spans="8:9" x14ac:dyDescent="0.2">
      <c r="H24079" s="1"/>
      <c r="I24079" s="1"/>
    </row>
    <row r="24080" spans="8:9" x14ac:dyDescent="0.2">
      <c r="H24080" s="1"/>
      <c r="I24080" s="1"/>
    </row>
    <row r="24081" spans="8:9" x14ac:dyDescent="0.2">
      <c r="H24081" s="1"/>
      <c r="I24081" s="1"/>
    </row>
    <row r="24082" spans="8:9" x14ac:dyDescent="0.2">
      <c r="H24082" s="1"/>
      <c r="I24082" s="1"/>
    </row>
    <row r="24083" spans="8:9" x14ac:dyDescent="0.2">
      <c r="H24083" s="1"/>
      <c r="I24083" s="1"/>
    </row>
    <row r="24084" spans="8:9" x14ac:dyDescent="0.2">
      <c r="H24084" s="1"/>
      <c r="I24084" s="1"/>
    </row>
    <row r="24085" spans="8:9" x14ac:dyDescent="0.2">
      <c r="H24085" s="1"/>
      <c r="I24085" s="1"/>
    </row>
    <row r="24086" spans="8:9" x14ac:dyDescent="0.2">
      <c r="H24086" s="1"/>
      <c r="I24086" s="1"/>
    </row>
    <row r="24087" spans="8:9" x14ac:dyDescent="0.2">
      <c r="H24087" s="1"/>
      <c r="I24087" s="1"/>
    </row>
    <row r="24088" spans="8:9" x14ac:dyDescent="0.2">
      <c r="H24088" s="1"/>
      <c r="I24088" s="1"/>
    </row>
    <row r="24089" spans="8:9" x14ac:dyDescent="0.2">
      <c r="H24089" s="1"/>
      <c r="I24089" s="1"/>
    </row>
    <row r="24090" spans="8:9" x14ac:dyDescent="0.2">
      <c r="H24090" s="1"/>
      <c r="I24090" s="1"/>
    </row>
    <row r="24091" spans="8:9" x14ac:dyDescent="0.2">
      <c r="H24091" s="1"/>
      <c r="I24091" s="1"/>
    </row>
    <row r="24092" spans="8:9" x14ac:dyDescent="0.2">
      <c r="H24092" s="1"/>
      <c r="I24092" s="1"/>
    </row>
    <row r="24093" spans="8:9" x14ac:dyDescent="0.2">
      <c r="H24093" s="1"/>
      <c r="I24093" s="1"/>
    </row>
    <row r="24094" spans="8:9" x14ac:dyDescent="0.2">
      <c r="H24094" s="1"/>
      <c r="I24094" s="1"/>
    </row>
    <row r="24095" spans="8:9" x14ac:dyDescent="0.2">
      <c r="H24095" s="1"/>
      <c r="I24095" s="1"/>
    </row>
    <row r="24096" spans="8:9" x14ac:dyDescent="0.2">
      <c r="H24096" s="1"/>
      <c r="I24096" s="1"/>
    </row>
    <row r="24097" spans="8:9" x14ac:dyDescent="0.2">
      <c r="H24097" s="1"/>
      <c r="I24097" s="1"/>
    </row>
    <row r="24098" spans="8:9" x14ac:dyDescent="0.2">
      <c r="H24098" s="1"/>
      <c r="I24098" s="1"/>
    </row>
    <row r="24099" spans="8:9" x14ac:dyDescent="0.2">
      <c r="H24099" s="1"/>
      <c r="I24099" s="1"/>
    </row>
    <row r="24100" spans="8:9" x14ac:dyDescent="0.2">
      <c r="H24100" s="1"/>
      <c r="I24100" s="1"/>
    </row>
    <row r="24101" spans="8:9" x14ac:dyDescent="0.2">
      <c r="H24101" s="1"/>
      <c r="I24101" s="1"/>
    </row>
    <row r="24102" spans="8:9" x14ac:dyDescent="0.2">
      <c r="H24102" s="1"/>
      <c r="I24102" s="1"/>
    </row>
    <row r="24103" spans="8:9" x14ac:dyDescent="0.2">
      <c r="H24103" s="1"/>
      <c r="I24103" s="1"/>
    </row>
    <row r="24104" spans="8:9" x14ac:dyDescent="0.2">
      <c r="H24104" s="1"/>
      <c r="I24104" s="1"/>
    </row>
    <row r="24105" spans="8:9" x14ac:dyDescent="0.2">
      <c r="H24105" s="1"/>
      <c r="I24105" s="1"/>
    </row>
    <row r="24106" spans="8:9" x14ac:dyDescent="0.2">
      <c r="H24106" s="1"/>
      <c r="I24106" s="1"/>
    </row>
    <row r="24107" spans="8:9" x14ac:dyDescent="0.2">
      <c r="H24107" s="1"/>
      <c r="I24107" s="1"/>
    </row>
    <row r="24108" spans="8:9" x14ac:dyDescent="0.2">
      <c r="H24108" s="1"/>
      <c r="I24108" s="1"/>
    </row>
    <row r="24109" spans="8:9" x14ac:dyDescent="0.2">
      <c r="H24109" s="1"/>
      <c r="I24109" s="1"/>
    </row>
    <row r="24110" spans="8:9" x14ac:dyDescent="0.2">
      <c r="H24110" s="1"/>
      <c r="I24110" s="1"/>
    </row>
    <row r="24111" spans="8:9" x14ac:dyDescent="0.2">
      <c r="H24111" s="1"/>
      <c r="I24111" s="1"/>
    </row>
    <row r="24112" spans="8:9" x14ac:dyDescent="0.2">
      <c r="H24112" s="1"/>
      <c r="I24112" s="1"/>
    </row>
    <row r="24113" spans="8:9" x14ac:dyDescent="0.2">
      <c r="H24113" s="1"/>
      <c r="I24113" s="1"/>
    </row>
    <row r="24114" spans="8:9" x14ac:dyDescent="0.2">
      <c r="H24114" s="1"/>
      <c r="I24114" s="1"/>
    </row>
    <row r="24115" spans="8:9" x14ac:dyDescent="0.2">
      <c r="H24115" s="1"/>
      <c r="I24115" s="1"/>
    </row>
    <row r="24116" spans="8:9" x14ac:dyDescent="0.2">
      <c r="H24116" s="1"/>
      <c r="I24116" s="1"/>
    </row>
    <row r="24117" spans="8:9" x14ac:dyDescent="0.2">
      <c r="H24117" s="1"/>
      <c r="I24117" s="1"/>
    </row>
    <row r="24118" spans="8:9" x14ac:dyDescent="0.2">
      <c r="H24118" s="1"/>
      <c r="I24118" s="1"/>
    </row>
    <row r="24119" spans="8:9" x14ac:dyDescent="0.2">
      <c r="H24119" s="1"/>
      <c r="I24119" s="1"/>
    </row>
    <row r="24120" spans="8:9" x14ac:dyDescent="0.2">
      <c r="H24120" s="1"/>
      <c r="I24120" s="1"/>
    </row>
    <row r="24121" spans="8:9" x14ac:dyDescent="0.2">
      <c r="H24121" s="1"/>
      <c r="I24121" s="1"/>
    </row>
    <row r="24122" spans="8:9" x14ac:dyDescent="0.2">
      <c r="H24122" s="1"/>
      <c r="I24122" s="1"/>
    </row>
    <row r="24123" spans="8:9" x14ac:dyDescent="0.2">
      <c r="H24123" s="1"/>
      <c r="I24123" s="1"/>
    </row>
    <row r="24124" spans="8:9" x14ac:dyDescent="0.2">
      <c r="H24124" s="1"/>
      <c r="I24124" s="1"/>
    </row>
    <row r="24125" spans="8:9" x14ac:dyDescent="0.2">
      <c r="H24125" s="1"/>
      <c r="I24125" s="1"/>
    </row>
    <row r="24126" spans="8:9" x14ac:dyDescent="0.2">
      <c r="H24126" s="1"/>
      <c r="I24126" s="1"/>
    </row>
    <row r="24127" spans="8:9" x14ac:dyDescent="0.2">
      <c r="H24127" s="1"/>
      <c r="I24127" s="1"/>
    </row>
    <row r="24128" spans="8:9" x14ac:dyDescent="0.2">
      <c r="H24128" s="1"/>
      <c r="I24128" s="1"/>
    </row>
    <row r="24129" spans="8:9" x14ac:dyDescent="0.2">
      <c r="H24129" s="1"/>
      <c r="I24129" s="1"/>
    </row>
    <row r="24130" spans="8:9" x14ac:dyDescent="0.2">
      <c r="H24130" s="1"/>
      <c r="I24130" s="1"/>
    </row>
    <row r="24131" spans="8:9" x14ac:dyDescent="0.2">
      <c r="H24131" s="1"/>
      <c r="I24131" s="1"/>
    </row>
    <row r="24132" spans="8:9" x14ac:dyDescent="0.2">
      <c r="H24132" s="1"/>
      <c r="I24132" s="1"/>
    </row>
    <row r="24133" spans="8:9" x14ac:dyDescent="0.2">
      <c r="H24133" s="1"/>
      <c r="I24133" s="1"/>
    </row>
    <row r="24134" spans="8:9" x14ac:dyDescent="0.2">
      <c r="H24134" s="1"/>
      <c r="I24134" s="1"/>
    </row>
    <row r="24135" spans="8:9" x14ac:dyDescent="0.2">
      <c r="H24135" s="1"/>
      <c r="I24135" s="1"/>
    </row>
    <row r="24136" spans="8:9" x14ac:dyDescent="0.2">
      <c r="H24136" s="1"/>
      <c r="I24136" s="1"/>
    </row>
    <row r="24137" spans="8:9" x14ac:dyDescent="0.2">
      <c r="H24137" s="1"/>
      <c r="I24137" s="1"/>
    </row>
    <row r="24138" spans="8:9" x14ac:dyDescent="0.2">
      <c r="H24138" s="1"/>
      <c r="I24138" s="1"/>
    </row>
    <row r="24139" spans="8:9" x14ac:dyDescent="0.2">
      <c r="H24139" s="1"/>
      <c r="I24139" s="1"/>
    </row>
    <row r="24140" spans="8:9" x14ac:dyDescent="0.2">
      <c r="H24140" s="1"/>
      <c r="I24140" s="1"/>
    </row>
    <row r="24141" spans="8:9" x14ac:dyDescent="0.2">
      <c r="H24141" s="1"/>
      <c r="I24141" s="1"/>
    </row>
    <row r="24142" spans="8:9" x14ac:dyDescent="0.2">
      <c r="H24142" s="1"/>
      <c r="I24142" s="1"/>
    </row>
    <row r="24143" spans="8:9" x14ac:dyDescent="0.2">
      <c r="H24143" s="1"/>
      <c r="I24143" s="1"/>
    </row>
    <row r="24144" spans="8:9" x14ac:dyDescent="0.2">
      <c r="H24144" s="1"/>
      <c r="I24144" s="1"/>
    </row>
    <row r="24145" spans="8:9" x14ac:dyDescent="0.2">
      <c r="H24145" s="1"/>
      <c r="I24145" s="1"/>
    </row>
    <row r="24146" spans="8:9" x14ac:dyDescent="0.2">
      <c r="H24146" s="1"/>
      <c r="I24146" s="1"/>
    </row>
    <row r="24147" spans="8:9" x14ac:dyDescent="0.2">
      <c r="H24147" s="1"/>
      <c r="I24147" s="1"/>
    </row>
    <row r="24148" spans="8:9" x14ac:dyDescent="0.2">
      <c r="H24148" s="1"/>
      <c r="I24148" s="1"/>
    </row>
    <row r="24149" spans="8:9" x14ac:dyDescent="0.2">
      <c r="H24149" s="1"/>
      <c r="I24149" s="1"/>
    </row>
    <row r="24150" spans="8:9" x14ac:dyDescent="0.2">
      <c r="H24150" s="1"/>
      <c r="I24150" s="1"/>
    </row>
    <row r="24151" spans="8:9" x14ac:dyDescent="0.2">
      <c r="H24151" s="1"/>
      <c r="I24151" s="1"/>
    </row>
    <row r="24152" spans="8:9" x14ac:dyDescent="0.2">
      <c r="H24152" s="1"/>
      <c r="I24152" s="1"/>
    </row>
    <row r="24153" spans="8:9" x14ac:dyDescent="0.2">
      <c r="H24153" s="1"/>
      <c r="I24153" s="1"/>
    </row>
    <row r="24154" spans="8:9" x14ac:dyDescent="0.2">
      <c r="H24154" s="1"/>
      <c r="I24154" s="1"/>
    </row>
    <row r="24155" spans="8:9" x14ac:dyDescent="0.2">
      <c r="H24155" s="1"/>
      <c r="I24155" s="1"/>
    </row>
    <row r="24156" spans="8:9" x14ac:dyDescent="0.2">
      <c r="H24156" s="1"/>
      <c r="I24156" s="1"/>
    </row>
    <row r="24157" spans="8:9" x14ac:dyDescent="0.2">
      <c r="H24157" s="1"/>
      <c r="I24157" s="1"/>
    </row>
    <row r="24158" spans="8:9" x14ac:dyDescent="0.2">
      <c r="H24158" s="1"/>
      <c r="I24158" s="1"/>
    </row>
    <row r="24159" spans="8:9" x14ac:dyDescent="0.2">
      <c r="H24159" s="1"/>
      <c r="I24159" s="1"/>
    </row>
    <row r="24160" spans="8:9" x14ac:dyDescent="0.2">
      <c r="H24160" s="1"/>
      <c r="I24160" s="1"/>
    </row>
    <row r="24161" spans="8:9" x14ac:dyDescent="0.2">
      <c r="H24161" s="1"/>
      <c r="I24161" s="1"/>
    </row>
    <row r="24162" spans="8:9" x14ac:dyDescent="0.2">
      <c r="H24162" s="1"/>
      <c r="I24162" s="1"/>
    </row>
    <row r="24163" spans="8:9" x14ac:dyDescent="0.2">
      <c r="H24163" s="1"/>
      <c r="I24163" s="1"/>
    </row>
    <row r="24164" spans="8:9" x14ac:dyDescent="0.2">
      <c r="H24164" s="1"/>
      <c r="I24164" s="1"/>
    </row>
    <row r="24165" spans="8:9" x14ac:dyDescent="0.2">
      <c r="H24165" s="1"/>
      <c r="I24165" s="1"/>
    </row>
    <row r="24166" spans="8:9" x14ac:dyDescent="0.2">
      <c r="H24166" s="1"/>
      <c r="I24166" s="1"/>
    </row>
    <row r="24167" spans="8:9" x14ac:dyDescent="0.2">
      <c r="H24167" s="1"/>
      <c r="I24167" s="1"/>
    </row>
    <row r="24168" spans="8:9" x14ac:dyDescent="0.2">
      <c r="H24168" s="1"/>
      <c r="I24168" s="1"/>
    </row>
    <row r="24169" spans="8:9" x14ac:dyDescent="0.2">
      <c r="H24169" s="1"/>
      <c r="I24169" s="1"/>
    </row>
    <row r="24170" spans="8:9" x14ac:dyDescent="0.2">
      <c r="H24170" s="1"/>
      <c r="I24170" s="1"/>
    </row>
    <row r="24171" spans="8:9" x14ac:dyDescent="0.2">
      <c r="H24171" s="1"/>
      <c r="I24171" s="1"/>
    </row>
    <row r="24172" spans="8:9" x14ac:dyDescent="0.2">
      <c r="H24172" s="1"/>
      <c r="I24172" s="1"/>
    </row>
    <row r="24173" spans="8:9" x14ac:dyDescent="0.2">
      <c r="H24173" s="1"/>
      <c r="I24173" s="1"/>
    </row>
    <row r="24174" spans="8:9" x14ac:dyDescent="0.2">
      <c r="H24174" s="1"/>
      <c r="I24174" s="1"/>
    </row>
    <row r="24175" spans="8:9" x14ac:dyDescent="0.2">
      <c r="H24175" s="1"/>
      <c r="I24175" s="1"/>
    </row>
    <row r="24176" spans="8:9" x14ac:dyDescent="0.2">
      <c r="H24176" s="1"/>
      <c r="I24176" s="1"/>
    </row>
    <row r="24177" spans="8:9" x14ac:dyDescent="0.2">
      <c r="H24177" s="1"/>
      <c r="I24177" s="1"/>
    </row>
    <row r="24178" spans="8:9" x14ac:dyDescent="0.2">
      <c r="H24178" s="1"/>
      <c r="I24178" s="1"/>
    </row>
    <row r="24179" spans="8:9" x14ac:dyDescent="0.2">
      <c r="H24179" s="1"/>
      <c r="I24179" s="1"/>
    </row>
    <row r="24180" spans="8:9" x14ac:dyDescent="0.2">
      <c r="H24180" s="1"/>
      <c r="I24180" s="1"/>
    </row>
    <row r="24181" spans="8:9" x14ac:dyDescent="0.2">
      <c r="H24181" s="1"/>
      <c r="I24181" s="1"/>
    </row>
    <row r="24182" spans="8:9" x14ac:dyDescent="0.2">
      <c r="H24182" s="1"/>
      <c r="I24182" s="1"/>
    </row>
    <row r="24183" spans="8:9" x14ac:dyDescent="0.2">
      <c r="H24183" s="1"/>
      <c r="I24183" s="1"/>
    </row>
    <row r="24184" spans="8:9" x14ac:dyDescent="0.2">
      <c r="H24184" s="1"/>
      <c r="I24184" s="1"/>
    </row>
    <row r="24185" spans="8:9" x14ac:dyDescent="0.2">
      <c r="H24185" s="1"/>
      <c r="I24185" s="1"/>
    </row>
    <row r="24186" spans="8:9" x14ac:dyDescent="0.2">
      <c r="H24186" s="1"/>
      <c r="I24186" s="1"/>
    </row>
    <row r="24187" spans="8:9" x14ac:dyDescent="0.2">
      <c r="H24187" s="1"/>
      <c r="I24187" s="1"/>
    </row>
    <row r="24188" spans="8:9" x14ac:dyDescent="0.2">
      <c r="H24188" s="1"/>
      <c r="I24188" s="1"/>
    </row>
    <row r="24189" spans="8:9" x14ac:dyDescent="0.2">
      <c r="H24189" s="1"/>
      <c r="I24189" s="1"/>
    </row>
    <row r="24190" spans="8:9" x14ac:dyDescent="0.2">
      <c r="H24190" s="1"/>
      <c r="I24190" s="1"/>
    </row>
    <row r="24191" spans="8:9" x14ac:dyDescent="0.2">
      <c r="H24191" s="1"/>
      <c r="I24191" s="1"/>
    </row>
    <row r="24192" spans="8:9" x14ac:dyDescent="0.2">
      <c r="H24192" s="1"/>
      <c r="I24192" s="1"/>
    </row>
    <row r="24193" spans="8:9" x14ac:dyDescent="0.2">
      <c r="H24193" s="1"/>
      <c r="I24193" s="1"/>
    </row>
    <row r="24194" spans="8:9" x14ac:dyDescent="0.2">
      <c r="H24194" s="1"/>
      <c r="I24194" s="1"/>
    </row>
    <row r="24195" spans="8:9" x14ac:dyDescent="0.2">
      <c r="H24195" s="1"/>
      <c r="I24195" s="1"/>
    </row>
    <row r="24196" spans="8:9" x14ac:dyDescent="0.2">
      <c r="H24196" s="1"/>
      <c r="I24196" s="1"/>
    </row>
    <row r="24197" spans="8:9" x14ac:dyDescent="0.2">
      <c r="H24197" s="1"/>
      <c r="I24197" s="1"/>
    </row>
    <row r="24198" spans="8:9" x14ac:dyDescent="0.2">
      <c r="H24198" s="1"/>
      <c r="I24198" s="1"/>
    </row>
    <row r="24199" spans="8:9" x14ac:dyDescent="0.2">
      <c r="H24199" s="1"/>
      <c r="I24199" s="1"/>
    </row>
    <row r="24200" spans="8:9" x14ac:dyDescent="0.2">
      <c r="H24200" s="1"/>
      <c r="I24200" s="1"/>
    </row>
    <row r="24201" spans="8:9" x14ac:dyDescent="0.2">
      <c r="H24201" s="1"/>
      <c r="I24201" s="1"/>
    </row>
    <row r="24202" spans="8:9" x14ac:dyDescent="0.2">
      <c r="H24202" s="1"/>
      <c r="I24202" s="1"/>
    </row>
    <row r="24203" spans="8:9" x14ac:dyDescent="0.2">
      <c r="H24203" s="1"/>
      <c r="I24203" s="1"/>
    </row>
    <row r="24204" spans="8:9" x14ac:dyDescent="0.2">
      <c r="H24204" s="1"/>
      <c r="I24204" s="1"/>
    </row>
    <row r="24205" spans="8:9" x14ac:dyDescent="0.2">
      <c r="H24205" s="1"/>
      <c r="I24205" s="1"/>
    </row>
    <row r="24206" spans="8:9" x14ac:dyDescent="0.2">
      <c r="H24206" s="1"/>
      <c r="I24206" s="1"/>
    </row>
    <row r="24207" spans="8:9" x14ac:dyDescent="0.2">
      <c r="H24207" s="1"/>
      <c r="I24207" s="1"/>
    </row>
    <row r="24208" spans="8:9" x14ac:dyDescent="0.2">
      <c r="H24208" s="1"/>
      <c r="I24208" s="1"/>
    </row>
    <row r="24209" spans="8:9" x14ac:dyDescent="0.2">
      <c r="H24209" s="1"/>
      <c r="I24209" s="1"/>
    </row>
    <row r="24210" spans="8:9" x14ac:dyDescent="0.2">
      <c r="H24210" s="1"/>
      <c r="I24210" s="1"/>
    </row>
    <row r="24211" spans="8:9" x14ac:dyDescent="0.2">
      <c r="H24211" s="1"/>
      <c r="I24211" s="1"/>
    </row>
    <row r="24212" spans="8:9" x14ac:dyDescent="0.2">
      <c r="H24212" s="1"/>
      <c r="I24212" s="1"/>
    </row>
    <row r="24213" spans="8:9" x14ac:dyDescent="0.2">
      <c r="H24213" s="1"/>
      <c r="I24213" s="1"/>
    </row>
    <row r="24214" spans="8:9" x14ac:dyDescent="0.2">
      <c r="H24214" s="1"/>
      <c r="I24214" s="1"/>
    </row>
    <row r="24215" spans="8:9" x14ac:dyDescent="0.2">
      <c r="H24215" s="1"/>
      <c r="I24215" s="1"/>
    </row>
    <row r="24216" spans="8:9" x14ac:dyDescent="0.2">
      <c r="H24216" s="1"/>
      <c r="I24216" s="1"/>
    </row>
    <row r="24217" spans="8:9" x14ac:dyDescent="0.2">
      <c r="H24217" s="1"/>
      <c r="I24217" s="1"/>
    </row>
    <row r="24218" spans="8:9" x14ac:dyDescent="0.2">
      <c r="H24218" s="1"/>
      <c r="I24218" s="1"/>
    </row>
    <row r="24219" spans="8:9" x14ac:dyDescent="0.2">
      <c r="H24219" s="1"/>
      <c r="I24219" s="1"/>
    </row>
    <row r="24220" spans="8:9" x14ac:dyDescent="0.2">
      <c r="H24220" s="1"/>
      <c r="I24220" s="1"/>
    </row>
    <row r="24221" spans="8:9" x14ac:dyDescent="0.2">
      <c r="H24221" s="1"/>
      <c r="I24221" s="1"/>
    </row>
    <row r="24222" spans="8:9" x14ac:dyDescent="0.2">
      <c r="H24222" s="1"/>
      <c r="I24222" s="1"/>
    </row>
    <row r="24223" spans="8:9" x14ac:dyDescent="0.2">
      <c r="H24223" s="1"/>
      <c r="I24223" s="1"/>
    </row>
    <row r="24224" spans="8:9" x14ac:dyDescent="0.2">
      <c r="H24224" s="1"/>
      <c r="I24224" s="1"/>
    </row>
    <row r="24225" spans="8:9" x14ac:dyDescent="0.2">
      <c r="H24225" s="1"/>
      <c r="I24225" s="1"/>
    </row>
    <row r="24226" spans="8:9" x14ac:dyDescent="0.2">
      <c r="H24226" s="1"/>
      <c r="I24226" s="1"/>
    </row>
    <row r="24227" spans="8:9" x14ac:dyDescent="0.2">
      <c r="H24227" s="1"/>
      <c r="I24227" s="1"/>
    </row>
    <row r="24228" spans="8:9" x14ac:dyDescent="0.2">
      <c r="H24228" s="1"/>
      <c r="I24228" s="1"/>
    </row>
    <row r="24229" spans="8:9" x14ac:dyDescent="0.2">
      <c r="H24229" s="1"/>
      <c r="I24229" s="1"/>
    </row>
    <row r="24230" spans="8:9" x14ac:dyDescent="0.2">
      <c r="H24230" s="1"/>
      <c r="I24230" s="1"/>
    </row>
    <row r="24231" spans="8:9" x14ac:dyDescent="0.2">
      <c r="H24231" s="1"/>
      <c r="I24231" s="1"/>
    </row>
    <row r="24232" spans="8:9" x14ac:dyDescent="0.2">
      <c r="H24232" s="1"/>
      <c r="I24232" s="1"/>
    </row>
    <row r="24233" spans="8:9" x14ac:dyDescent="0.2">
      <c r="H24233" s="1"/>
      <c r="I24233" s="1"/>
    </row>
    <row r="24234" spans="8:9" x14ac:dyDescent="0.2">
      <c r="H24234" s="1"/>
      <c r="I24234" s="1"/>
    </row>
    <row r="24235" spans="8:9" x14ac:dyDescent="0.2">
      <c r="H24235" s="1"/>
      <c r="I24235" s="1"/>
    </row>
    <row r="24236" spans="8:9" x14ac:dyDescent="0.2">
      <c r="H24236" s="1"/>
      <c r="I24236" s="1"/>
    </row>
    <row r="24237" spans="8:9" x14ac:dyDescent="0.2">
      <c r="H24237" s="1"/>
      <c r="I24237" s="1"/>
    </row>
    <row r="24238" spans="8:9" x14ac:dyDescent="0.2">
      <c r="H24238" s="1"/>
      <c r="I24238" s="1"/>
    </row>
    <row r="24239" spans="8:9" x14ac:dyDescent="0.2">
      <c r="H24239" s="1"/>
      <c r="I24239" s="1"/>
    </row>
    <row r="24240" spans="8:9" x14ac:dyDescent="0.2">
      <c r="H24240" s="1"/>
      <c r="I24240" s="1"/>
    </row>
    <row r="24241" spans="8:9" x14ac:dyDescent="0.2">
      <c r="H24241" s="1"/>
      <c r="I24241" s="1"/>
    </row>
    <row r="24242" spans="8:9" x14ac:dyDescent="0.2">
      <c r="H24242" s="1"/>
      <c r="I24242" s="1"/>
    </row>
    <row r="24243" spans="8:9" x14ac:dyDescent="0.2">
      <c r="H24243" s="1"/>
      <c r="I24243" s="1"/>
    </row>
    <row r="24244" spans="8:9" x14ac:dyDescent="0.2">
      <c r="H24244" s="1"/>
      <c r="I24244" s="1"/>
    </row>
    <row r="24245" spans="8:9" x14ac:dyDescent="0.2">
      <c r="H24245" s="1"/>
      <c r="I24245" s="1"/>
    </row>
    <row r="24246" spans="8:9" x14ac:dyDescent="0.2">
      <c r="H24246" s="1"/>
      <c r="I24246" s="1"/>
    </row>
    <row r="24247" spans="8:9" x14ac:dyDescent="0.2">
      <c r="H24247" s="1"/>
      <c r="I24247" s="1"/>
    </row>
    <row r="24248" spans="8:9" x14ac:dyDescent="0.2">
      <c r="H24248" s="1"/>
      <c r="I24248" s="1"/>
    </row>
    <row r="24249" spans="8:9" x14ac:dyDescent="0.2">
      <c r="H24249" s="1"/>
      <c r="I24249" s="1"/>
    </row>
    <row r="24250" spans="8:9" x14ac:dyDescent="0.2">
      <c r="H24250" s="1"/>
      <c r="I24250" s="1"/>
    </row>
    <row r="24251" spans="8:9" x14ac:dyDescent="0.2">
      <c r="H24251" s="1"/>
      <c r="I24251" s="1"/>
    </row>
    <row r="24252" spans="8:9" x14ac:dyDescent="0.2">
      <c r="H24252" s="1"/>
      <c r="I24252" s="1"/>
    </row>
    <row r="24253" spans="8:9" x14ac:dyDescent="0.2">
      <c r="H24253" s="1"/>
      <c r="I24253" s="1"/>
    </row>
    <row r="24254" spans="8:9" x14ac:dyDescent="0.2">
      <c r="H24254" s="1"/>
      <c r="I24254" s="1"/>
    </row>
    <row r="24255" spans="8:9" x14ac:dyDescent="0.2">
      <c r="H24255" s="1"/>
      <c r="I24255" s="1"/>
    </row>
    <row r="24256" spans="8:9" x14ac:dyDescent="0.2">
      <c r="H24256" s="1"/>
      <c r="I24256" s="1"/>
    </row>
    <row r="24257" spans="8:9" x14ac:dyDescent="0.2">
      <c r="H24257" s="1"/>
      <c r="I24257" s="1"/>
    </row>
    <row r="24258" spans="8:9" x14ac:dyDescent="0.2">
      <c r="H24258" s="1"/>
      <c r="I24258" s="1"/>
    </row>
    <row r="24259" spans="8:9" x14ac:dyDescent="0.2">
      <c r="H24259" s="1"/>
      <c r="I24259" s="1"/>
    </row>
    <row r="24260" spans="8:9" x14ac:dyDescent="0.2">
      <c r="H24260" s="1"/>
      <c r="I24260" s="1"/>
    </row>
    <row r="24261" spans="8:9" x14ac:dyDescent="0.2">
      <c r="H24261" s="1"/>
      <c r="I24261" s="1"/>
    </row>
    <row r="24262" spans="8:9" x14ac:dyDescent="0.2">
      <c r="H24262" s="1"/>
      <c r="I24262" s="1"/>
    </row>
    <row r="24263" spans="8:9" x14ac:dyDescent="0.2">
      <c r="H24263" s="1"/>
      <c r="I24263" s="1"/>
    </row>
    <row r="24264" spans="8:9" x14ac:dyDescent="0.2">
      <c r="H24264" s="1"/>
      <c r="I24264" s="1"/>
    </row>
    <row r="24265" spans="8:9" x14ac:dyDescent="0.2">
      <c r="H24265" s="1"/>
      <c r="I24265" s="1"/>
    </row>
    <row r="24266" spans="8:9" x14ac:dyDescent="0.2">
      <c r="H24266" s="1"/>
      <c r="I24266" s="1"/>
    </row>
    <row r="24267" spans="8:9" x14ac:dyDescent="0.2">
      <c r="H24267" s="1"/>
      <c r="I24267" s="1"/>
    </row>
    <row r="24268" spans="8:9" x14ac:dyDescent="0.2">
      <c r="H24268" s="1"/>
      <c r="I24268" s="1"/>
    </row>
    <row r="24269" spans="8:9" x14ac:dyDescent="0.2">
      <c r="H24269" s="1"/>
      <c r="I24269" s="1"/>
    </row>
    <row r="24270" spans="8:9" x14ac:dyDescent="0.2">
      <c r="H24270" s="1"/>
      <c r="I24270" s="1"/>
    </row>
    <row r="24271" spans="8:9" x14ac:dyDescent="0.2">
      <c r="H24271" s="1"/>
      <c r="I24271" s="1"/>
    </row>
    <row r="24272" spans="8:9" x14ac:dyDescent="0.2">
      <c r="H24272" s="1"/>
      <c r="I24272" s="1"/>
    </row>
    <row r="24273" spans="8:9" x14ac:dyDescent="0.2">
      <c r="H24273" s="1"/>
      <c r="I24273" s="1"/>
    </row>
    <row r="24274" spans="8:9" x14ac:dyDescent="0.2">
      <c r="H24274" s="1"/>
      <c r="I24274" s="1"/>
    </row>
    <row r="24275" spans="8:9" x14ac:dyDescent="0.2">
      <c r="H24275" s="1"/>
      <c r="I24275" s="1"/>
    </row>
    <row r="24276" spans="8:9" x14ac:dyDescent="0.2">
      <c r="H24276" s="1"/>
      <c r="I24276" s="1"/>
    </row>
    <row r="24277" spans="8:9" x14ac:dyDescent="0.2">
      <c r="H24277" s="1"/>
      <c r="I24277" s="1"/>
    </row>
    <row r="24278" spans="8:9" x14ac:dyDescent="0.2">
      <c r="H24278" s="1"/>
      <c r="I24278" s="1"/>
    </row>
    <row r="24279" spans="8:9" x14ac:dyDescent="0.2">
      <c r="H24279" s="1"/>
      <c r="I24279" s="1"/>
    </row>
    <row r="24280" spans="8:9" x14ac:dyDescent="0.2">
      <c r="H24280" s="1"/>
      <c r="I24280" s="1"/>
    </row>
    <row r="24281" spans="8:9" x14ac:dyDescent="0.2">
      <c r="H24281" s="1"/>
      <c r="I24281" s="1"/>
    </row>
    <row r="24282" spans="8:9" x14ac:dyDescent="0.2">
      <c r="H24282" s="1"/>
      <c r="I24282" s="1"/>
    </row>
    <row r="24283" spans="8:9" x14ac:dyDescent="0.2">
      <c r="H24283" s="1"/>
      <c r="I24283" s="1"/>
    </row>
    <row r="24284" spans="8:9" x14ac:dyDescent="0.2">
      <c r="H24284" s="1"/>
      <c r="I24284" s="1"/>
    </row>
    <row r="24285" spans="8:9" x14ac:dyDescent="0.2">
      <c r="H24285" s="1"/>
      <c r="I24285" s="1"/>
    </row>
    <row r="24286" spans="8:9" x14ac:dyDescent="0.2">
      <c r="H24286" s="1"/>
      <c r="I24286" s="1"/>
    </row>
    <row r="24287" spans="8:9" x14ac:dyDescent="0.2">
      <c r="H24287" s="1"/>
      <c r="I24287" s="1"/>
    </row>
    <row r="24288" spans="8:9" x14ac:dyDescent="0.2">
      <c r="H24288" s="1"/>
      <c r="I24288" s="1"/>
    </row>
    <row r="24289" spans="8:9" x14ac:dyDescent="0.2">
      <c r="H24289" s="1"/>
      <c r="I24289" s="1"/>
    </row>
    <row r="24290" spans="8:9" x14ac:dyDescent="0.2">
      <c r="H24290" s="1"/>
      <c r="I24290" s="1"/>
    </row>
    <row r="24291" spans="8:9" x14ac:dyDescent="0.2">
      <c r="H24291" s="1"/>
      <c r="I24291" s="1"/>
    </row>
    <row r="24292" spans="8:9" x14ac:dyDescent="0.2">
      <c r="H24292" s="1"/>
      <c r="I24292" s="1"/>
    </row>
    <row r="24293" spans="8:9" x14ac:dyDescent="0.2">
      <c r="H24293" s="1"/>
      <c r="I24293" s="1"/>
    </row>
    <row r="24294" spans="8:9" x14ac:dyDescent="0.2">
      <c r="H24294" s="1"/>
      <c r="I24294" s="1"/>
    </row>
    <row r="24295" spans="8:9" x14ac:dyDescent="0.2">
      <c r="H24295" s="1"/>
      <c r="I24295" s="1"/>
    </row>
    <row r="24296" spans="8:9" x14ac:dyDescent="0.2">
      <c r="H24296" s="1"/>
      <c r="I24296" s="1"/>
    </row>
    <row r="24297" spans="8:9" x14ac:dyDescent="0.2">
      <c r="H24297" s="1"/>
      <c r="I24297" s="1"/>
    </row>
    <row r="24298" spans="8:9" x14ac:dyDescent="0.2">
      <c r="H24298" s="1"/>
      <c r="I24298" s="1"/>
    </row>
    <row r="24299" spans="8:9" x14ac:dyDescent="0.2">
      <c r="H24299" s="1"/>
      <c r="I24299" s="1"/>
    </row>
    <row r="24300" spans="8:9" x14ac:dyDescent="0.2">
      <c r="H24300" s="1"/>
      <c r="I24300" s="1"/>
    </row>
    <row r="24301" spans="8:9" x14ac:dyDescent="0.2">
      <c r="H24301" s="1"/>
      <c r="I24301" s="1"/>
    </row>
    <row r="24302" spans="8:9" x14ac:dyDescent="0.2">
      <c r="H24302" s="1"/>
      <c r="I24302" s="1"/>
    </row>
    <row r="24303" spans="8:9" x14ac:dyDescent="0.2">
      <c r="H24303" s="1"/>
      <c r="I24303" s="1"/>
    </row>
    <row r="24304" spans="8:9" x14ac:dyDescent="0.2">
      <c r="H24304" s="1"/>
      <c r="I24304" s="1"/>
    </row>
    <row r="24305" spans="8:9" x14ac:dyDescent="0.2">
      <c r="H24305" s="1"/>
      <c r="I24305" s="1"/>
    </row>
    <row r="24306" spans="8:9" x14ac:dyDescent="0.2">
      <c r="H24306" s="1"/>
      <c r="I24306" s="1"/>
    </row>
    <row r="24307" spans="8:9" x14ac:dyDescent="0.2">
      <c r="H24307" s="1"/>
      <c r="I24307" s="1"/>
    </row>
    <row r="24308" spans="8:9" x14ac:dyDescent="0.2">
      <c r="H24308" s="1"/>
      <c r="I24308" s="1"/>
    </row>
    <row r="24309" spans="8:9" x14ac:dyDescent="0.2">
      <c r="H24309" s="1"/>
      <c r="I24309" s="1"/>
    </row>
    <row r="24310" spans="8:9" x14ac:dyDescent="0.2">
      <c r="H24310" s="1"/>
      <c r="I24310" s="1"/>
    </row>
    <row r="24311" spans="8:9" x14ac:dyDescent="0.2">
      <c r="H24311" s="1"/>
      <c r="I24311" s="1"/>
    </row>
    <row r="24312" spans="8:9" x14ac:dyDescent="0.2">
      <c r="H24312" s="1"/>
      <c r="I24312" s="1"/>
    </row>
    <row r="24313" spans="8:9" x14ac:dyDescent="0.2">
      <c r="H24313" s="1"/>
      <c r="I24313" s="1"/>
    </row>
    <row r="24314" spans="8:9" x14ac:dyDescent="0.2">
      <c r="H24314" s="1"/>
      <c r="I24314" s="1"/>
    </row>
    <row r="24315" spans="8:9" x14ac:dyDescent="0.2">
      <c r="H24315" s="1"/>
      <c r="I24315" s="1"/>
    </row>
    <row r="24316" spans="8:9" x14ac:dyDescent="0.2">
      <c r="H24316" s="1"/>
      <c r="I24316" s="1"/>
    </row>
    <row r="24317" spans="8:9" x14ac:dyDescent="0.2">
      <c r="H24317" s="1"/>
      <c r="I24317" s="1"/>
    </row>
    <row r="24318" spans="8:9" x14ac:dyDescent="0.2">
      <c r="H24318" s="1"/>
      <c r="I24318" s="1"/>
    </row>
    <row r="24319" spans="8:9" x14ac:dyDescent="0.2">
      <c r="H24319" s="1"/>
      <c r="I24319" s="1"/>
    </row>
    <row r="24320" spans="8:9" x14ac:dyDescent="0.2">
      <c r="H24320" s="1"/>
      <c r="I24320" s="1"/>
    </row>
    <row r="24321" spans="8:9" x14ac:dyDescent="0.2">
      <c r="H24321" s="1"/>
      <c r="I24321" s="1"/>
    </row>
    <row r="24322" spans="8:9" x14ac:dyDescent="0.2">
      <c r="H24322" s="1"/>
      <c r="I24322" s="1"/>
    </row>
    <row r="24323" spans="8:9" x14ac:dyDescent="0.2">
      <c r="H24323" s="1"/>
      <c r="I24323" s="1"/>
    </row>
    <row r="24324" spans="8:9" x14ac:dyDescent="0.2">
      <c r="H24324" s="1"/>
      <c r="I24324" s="1"/>
    </row>
    <row r="24325" spans="8:9" x14ac:dyDescent="0.2">
      <c r="H24325" s="1"/>
      <c r="I24325" s="1"/>
    </row>
    <row r="24326" spans="8:9" x14ac:dyDescent="0.2">
      <c r="H24326" s="1"/>
      <c r="I24326" s="1"/>
    </row>
    <row r="24327" spans="8:9" x14ac:dyDescent="0.2">
      <c r="H24327" s="1"/>
      <c r="I24327" s="1"/>
    </row>
    <row r="24328" spans="8:9" x14ac:dyDescent="0.2">
      <c r="H24328" s="1"/>
      <c r="I24328" s="1"/>
    </row>
    <row r="24329" spans="8:9" x14ac:dyDescent="0.2">
      <c r="H24329" s="1"/>
      <c r="I24329" s="1"/>
    </row>
    <row r="24330" spans="8:9" x14ac:dyDescent="0.2">
      <c r="H24330" s="1"/>
      <c r="I24330" s="1"/>
    </row>
    <row r="24331" spans="8:9" x14ac:dyDescent="0.2">
      <c r="H24331" s="1"/>
      <c r="I24331" s="1"/>
    </row>
    <row r="24332" spans="8:9" x14ac:dyDescent="0.2">
      <c r="H24332" s="1"/>
      <c r="I24332" s="1"/>
    </row>
    <row r="24333" spans="8:9" x14ac:dyDescent="0.2">
      <c r="H24333" s="1"/>
      <c r="I24333" s="1"/>
    </row>
    <row r="24334" spans="8:9" x14ac:dyDescent="0.2">
      <c r="H24334" s="1"/>
      <c r="I24334" s="1"/>
    </row>
    <row r="24335" spans="8:9" x14ac:dyDescent="0.2">
      <c r="H24335" s="1"/>
      <c r="I24335" s="1"/>
    </row>
    <row r="24336" spans="8:9" x14ac:dyDescent="0.2">
      <c r="H24336" s="1"/>
      <c r="I24336" s="1"/>
    </row>
    <row r="24337" spans="8:9" x14ac:dyDescent="0.2">
      <c r="H24337" s="1"/>
      <c r="I24337" s="1"/>
    </row>
    <row r="24338" spans="8:9" x14ac:dyDescent="0.2">
      <c r="H24338" s="1"/>
      <c r="I24338" s="1"/>
    </row>
    <row r="24339" spans="8:9" x14ac:dyDescent="0.2">
      <c r="H24339" s="1"/>
      <c r="I24339" s="1"/>
    </row>
    <row r="24340" spans="8:9" x14ac:dyDescent="0.2">
      <c r="H24340" s="1"/>
      <c r="I24340" s="1"/>
    </row>
    <row r="24341" spans="8:9" x14ac:dyDescent="0.2">
      <c r="H24341" s="1"/>
      <c r="I24341" s="1"/>
    </row>
    <row r="24342" spans="8:9" x14ac:dyDescent="0.2">
      <c r="H24342" s="1"/>
      <c r="I24342" s="1"/>
    </row>
    <row r="24343" spans="8:9" x14ac:dyDescent="0.2">
      <c r="H24343" s="1"/>
      <c r="I24343" s="1"/>
    </row>
    <row r="24344" spans="8:9" x14ac:dyDescent="0.2">
      <c r="H24344" s="1"/>
      <c r="I24344" s="1"/>
    </row>
    <row r="24345" spans="8:9" x14ac:dyDescent="0.2">
      <c r="H24345" s="1"/>
      <c r="I24345" s="1"/>
    </row>
    <row r="24346" spans="8:9" x14ac:dyDescent="0.2">
      <c r="H24346" s="1"/>
      <c r="I24346" s="1"/>
    </row>
    <row r="24347" spans="8:9" x14ac:dyDescent="0.2">
      <c r="H24347" s="1"/>
      <c r="I24347" s="1"/>
    </row>
    <row r="24348" spans="8:9" x14ac:dyDescent="0.2">
      <c r="H24348" s="1"/>
      <c r="I24348" s="1"/>
    </row>
    <row r="24349" spans="8:9" x14ac:dyDescent="0.2">
      <c r="H24349" s="1"/>
      <c r="I24349" s="1"/>
    </row>
    <row r="24350" spans="8:9" x14ac:dyDescent="0.2">
      <c r="H24350" s="1"/>
      <c r="I24350" s="1"/>
    </row>
    <row r="24351" spans="8:9" x14ac:dyDescent="0.2">
      <c r="H24351" s="1"/>
      <c r="I24351" s="1"/>
    </row>
    <row r="24352" spans="8:9" x14ac:dyDescent="0.2">
      <c r="H24352" s="1"/>
      <c r="I24352" s="1"/>
    </row>
    <row r="24353" spans="8:9" x14ac:dyDescent="0.2">
      <c r="H24353" s="1"/>
      <c r="I24353" s="1"/>
    </row>
    <row r="24354" spans="8:9" x14ac:dyDescent="0.2">
      <c r="H24354" s="1"/>
      <c r="I24354" s="1"/>
    </row>
    <row r="24355" spans="8:9" x14ac:dyDescent="0.2">
      <c r="H24355" s="1"/>
      <c r="I24355" s="1"/>
    </row>
    <row r="24356" spans="8:9" x14ac:dyDescent="0.2">
      <c r="H24356" s="1"/>
      <c r="I24356" s="1"/>
    </row>
    <row r="24357" spans="8:9" x14ac:dyDescent="0.2">
      <c r="H24357" s="1"/>
      <c r="I24357" s="1"/>
    </row>
    <row r="24358" spans="8:9" x14ac:dyDescent="0.2">
      <c r="H24358" s="1"/>
      <c r="I24358" s="1"/>
    </row>
    <row r="24359" spans="8:9" x14ac:dyDescent="0.2">
      <c r="H24359" s="1"/>
      <c r="I24359" s="1"/>
    </row>
    <row r="24360" spans="8:9" x14ac:dyDescent="0.2">
      <c r="H24360" s="1"/>
      <c r="I24360" s="1"/>
    </row>
    <row r="24361" spans="8:9" x14ac:dyDescent="0.2">
      <c r="H24361" s="1"/>
      <c r="I24361" s="1"/>
    </row>
    <row r="24362" spans="8:9" x14ac:dyDescent="0.2">
      <c r="H24362" s="1"/>
      <c r="I24362" s="1"/>
    </row>
    <row r="24363" spans="8:9" x14ac:dyDescent="0.2">
      <c r="H24363" s="1"/>
      <c r="I24363" s="1"/>
    </row>
    <row r="24364" spans="8:9" x14ac:dyDescent="0.2">
      <c r="H24364" s="1"/>
      <c r="I24364" s="1"/>
    </row>
    <row r="24365" spans="8:9" x14ac:dyDescent="0.2">
      <c r="H24365" s="1"/>
      <c r="I24365" s="1"/>
    </row>
    <row r="24366" spans="8:9" x14ac:dyDescent="0.2">
      <c r="H24366" s="1"/>
      <c r="I24366" s="1"/>
    </row>
    <row r="24367" spans="8:9" x14ac:dyDescent="0.2">
      <c r="H24367" s="1"/>
      <c r="I24367" s="1"/>
    </row>
    <row r="24368" spans="8:9" x14ac:dyDescent="0.2">
      <c r="H24368" s="1"/>
      <c r="I24368" s="1"/>
    </row>
    <row r="24369" spans="8:9" x14ac:dyDescent="0.2">
      <c r="H24369" s="1"/>
      <c r="I24369" s="1"/>
    </row>
    <row r="24370" spans="8:9" x14ac:dyDescent="0.2">
      <c r="H24370" s="1"/>
      <c r="I24370" s="1"/>
    </row>
    <row r="24371" spans="8:9" x14ac:dyDescent="0.2">
      <c r="H24371" s="1"/>
      <c r="I24371" s="1"/>
    </row>
    <row r="24372" spans="8:9" x14ac:dyDescent="0.2">
      <c r="H24372" s="1"/>
      <c r="I24372" s="1"/>
    </row>
    <row r="24373" spans="8:9" x14ac:dyDescent="0.2">
      <c r="H24373" s="1"/>
      <c r="I24373" s="1"/>
    </row>
    <row r="24374" spans="8:9" x14ac:dyDescent="0.2">
      <c r="H24374" s="1"/>
      <c r="I24374" s="1"/>
    </row>
    <row r="24375" spans="8:9" x14ac:dyDescent="0.2">
      <c r="H24375" s="1"/>
      <c r="I24375" s="1"/>
    </row>
    <row r="24376" spans="8:9" x14ac:dyDescent="0.2">
      <c r="H24376" s="1"/>
      <c r="I24376" s="1"/>
    </row>
    <row r="24377" spans="8:9" x14ac:dyDescent="0.2">
      <c r="H24377" s="1"/>
      <c r="I24377" s="1"/>
    </row>
    <row r="24378" spans="8:9" x14ac:dyDescent="0.2">
      <c r="H24378" s="1"/>
      <c r="I24378" s="1"/>
    </row>
    <row r="24379" spans="8:9" x14ac:dyDescent="0.2">
      <c r="H24379" s="1"/>
      <c r="I24379" s="1"/>
    </row>
    <row r="24380" spans="8:9" x14ac:dyDescent="0.2">
      <c r="H24380" s="1"/>
      <c r="I24380" s="1"/>
    </row>
    <row r="24381" spans="8:9" x14ac:dyDescent="0.2">
      <c r="H24381" s="1"/>
      <c r="I24381" s="1"/>
    </row>
    <row r="24382" spans="8:9" x14ac:dyDescent="0.2">
      <c r="H24382" s="1"/>
      <c r="I24382" s="1"/>
    </row>
    <row r="24383" spans="8:9" x14ac:dyDescent="0.2">
      <c r="H24383" s="1"/>
      <c r="I24383" s="1"/>
    </row>
    <row r="24384" spans="8:9" x14ac:dyDescent="0.2">
      <c r="H24384" s="1"/>
      <c r="I24384" s="1"/>
    </row>
    <row r="24385" spans="8:9" x14ac:dyDescent="0.2">
      <c r="H24385" s="1"/>
      <c r="I24385" s="1"/>
    </row>
    <row r="24386" spans="8:9" x14ac:dyDescent="0.2">
      <c r="H24386" s="1"/>
      <c r="I24386" s="1"/>
    </row>
    <row r="24387" spans="8:9" x14ac:dyDescent="0.2">
      <c r="H24387" s="1"/>
      <c r="I24387" s="1"/>
    </row>
    <row r="24388" spans="8:9" x14ac:dyDescent="0.2">
      <c r="H24388" s="1"/>
      <c r="I24388" s="1"/>
    </row>
    <row r="24389" spans="8:9" x14ac:dyDescent="0.2">
      <c r="H24389" s="1"/>
      <c r="I24389" s="1"/>
    </row>
    <row r="24390" spans="8:9" x14ac:dyDescent="0.2">
      <c r="H24390" s="1"/>
      <c r="I24390" s="1"/>
    </row>
    <row r="24391" spans="8:9" x14ac:dyDescent="0.2">
      <c r="H24391" s="1"/>
      <c r="I24391" s="1"/>
    </row>
    <row r="24392" spans="8:9" x14ac:dyDescent="0.2">
      <c r="H24392" s="1"/>
      <c r="I24392" s="1"/>
    </row>
    <row r="24393" spans="8:9" x14ac:dyDescent="0.2">
      <c r="H24393" s="1"/>
      <c r="I24393" s="1"/>
    </row>
    <row r="24394" spans="8:9" x14ac:dyDescent="0.2">
      <c r="H24394" s="1"/>
      <c r="I24394" s="1"/>
    </row>
    <row r="24395" spans="8:9" x14ac:dyDescent="0.2">
      <c r="H24395" s="1"/>
      <c r="I24395" s="1"/>
    </row>
    <row r="24396" spans="8:9" x14ac:dyDescent="0.2">
      <c r="H24396" s="1"/>
      <c r="I24396" s="1"/>
    </row>
    <row r="24397" spans="8:9" x14ac:dyDescent="0.2">
      <c r="H24397" s="1"/>
      <c r="I24397" s="1"/>
    </row>
    <row r="24398" spans="8:9" x14ac:dyDescent="0.2">
      <c r="H24398" s="1"/>
      <c r="I24398" s="1"/>
    </row>
    <row r="24399" spans="8:9" x14ac:dyDescent="0.2">
      <c r="H24399" s="1"/>
      <c r="I24399" s="1"/>
    </row>
    <row r="24400" spans="8:9" x14ac:dyDescent="0.2">
      <c r="H24400" s="1"/>
      <c r="I24400" s="1"/>
    </row>
    <row r="24401" spans="8:9" x14ac:dyDescent="0.2">
      <c r="H24401" s="1"/>
      <c r="I24401" s="1"/>
    </row>
    <row r="24402" spans="8:9" x14ac:dyDescent="0.2">
      <c r="H24402" s="1"/>
      <c r="I24402" s="1"/>
    </row>
    <row r="24403" spans="8:9" x14ac:dyDescent="0.2">
      <c r="H24403" s="1"/>
      <c r="I24403" s="1"/>
    </row>
    <row r="24404" spans="8:9" x14ac:dyDescent="0.2">
      <c r="H24404" s="1"/>
      <c r="I24404" s="1"/>
    </row>
    <row r="24405" spans="8:9" x14ac:dyDescent="0.2">
      <c r="H24405" s="1"/>
      <c r="I24405" s="1"/>
    </row>
    <row r="24406" spans="8:9" x14ac:dyDescent="0.2">
      <c r="H24406" s="1"/>
      <c r="I24406" s="1"/>
    </row>
    <row r="24407" spans="8:9" x14ac:dyDescent="0.2">
      <c r="H24407" s="1"/>
      <c r="I24407" s="1"/>
    </row>
    <row r="24408" spans="8:9" x14ac:dyDescent="0.2">
      <c r="H24408" s="1"/>
      <c r="I24408" s="1"/>
    </row>
    <row r="24409" spans="8:9" x14ac:dyDescent="0.2">
      <c r="H24409" s="1"/>
      <c r="I24409" s="1"/>
    </row>
    <row r="24410" spans="8:9" x14ac:dyDescent="0.2">
      <c r="H24410" s="1"/>
      <c r="I24410" s="1"/>
    </row>
    <row r="24411" spans="8:9" x14ac:dyDescent="0.2">
      <c r="H24411" s="1"/>
      <c r="I24411" s="1"/>
    </row>
    <row r="24412" spans="8:9" x14ac:dyDescent="0.2">
      <c r="H24412" s="1"/>
      <c r="I24412" s="1"/>
    </row>
    <row r="24413" spans="8:9" x14ac:dyDescent="0.2">
      <c r="H24413" s="1"/>
      <c r="I24413" s="1"/>
    </row>
    <row r="24414" spans="8:9" x14ac:dyDescent="0.2">
      <c r="H24414" s="1"/>
      <c r="I24414" s="1"/>
    </row>
    <row r="24415" spans="8:9" x14ac:dyDescent="0.2">
      <c r="H24415" s="1"/>
      <c r="I24415" s="1"/>
    </row>
    <row r="24416" spans="8:9" x14ac:dyDescent="0.2">
      <c r="H24416" s="1"/>
      <c r="I24416" s="1"/>
    </row>
    <row r="24417" spans="8:9" x14ac:dyDescent="0.2">
      <c r="H24417" s="1"/>
      <c r="I24417" s="1"/>
    </row>
    <row r="24418" spans="8:9" x14ac:dyDescent="0.2">
      <c r="H24418" s="1"/>
      <c r="I24418" s="1"/>
    </row>
    <row r="24419" spans="8:9" x14ac:dyDescent="0.2">
      <c r="H24419" s="1"/>
      <c r="I24419" s="1"/>
    </row>
    <row r="24420" spans="8:9" x14ac:dyDescent="0.2">
      <c r="H24420" s="1"/>
      <c r="I24420" s="1"/>
    </row>
    <row r="24421" spans="8:9" x14ac:dyDescent="0.2">
      <c r="H24421" s="1"/>
      <c r="I24421" s="1"/>
    </row>
    <row r="24422" spans="8:9" x14ac:dyDescent="0.2">
      <c r="H24422" s="1"/>
      <c r="I24422" s="1"/>
    </row>
    <row r="24423" spans="8:9" x14ac:dyDescent="0.2">
      <c r="H24423" s="1"/>
      <c r="I24423" s="1"/>
    </row>
    <row r="24424" spans="8:9" x14ac:dyDescent="0.2">
      <c r="H24424" s="1"/>
      <c r="I24424" s="1"/>
    </row>
    <row r="24425" spans="8:9" x14ac:dyDescent="0.2">
      <c r="H24425" s="1"/>
      <c r="I24425" s="1"/>
    </row>
    <row r="24426" spans="8:9" x14ac:dyDescent="0.2">
      <c r="H24426" s="1"/>
      <c r="I24426" s="1"/>
    </row>
    <row r="24427" spans="8:9" x14ac:dyDescent="0.2">
      <c r="H24427" s="1"/>
      <c r="I24427" s="1"/>
    </row>
    <row r="24428" spans="8:9" x14ac:dyDescent="0.2">
      <c r="H24428" s="1"/>
      <c r="I24428" s="1"/>
    </row>
    <row r="24429" spans="8:9" x14ac:dyDescent="0.2">
      <c r="H24429" s="1"/>
      <c r="I24429" s="1"/>
    </row>
    <row r="24430" spans="8:9" x14ac:dyDescent="0.2">
      <c r="H24430" s="1"/>
      <c r="I24430" s="1"/>
    </row>
    <row r="24431" spans="8:9" x14ac:dyDescent="0.2">
      <c r="H24431" s="1"/>
      <c r="I24431" s="1"/>
    </row>
    <row r="24432" spans="8:9" x14ac:dyDescent="0.2">
      <c r="H24432" s="1"/>
      <c r="I24432" s="1"/>
    </row>
    <row r="24433" spans="8:9" x14ac:dyDescent="0.2">
      <c r="H24433" s="1"/>
      <c r="I24433" s="1"/>
    </row>
    <row r="24434" spans="8:9" x14ac:dyDescent="0.2">
      <c r="H24434" s="1"/>
      <c r="I24434" s="1"/>
    </row>
    <row r="24435" spans="8:9" x14ac:dyDescent="0.2">
      <c r="H24435" s="1"/>
      <c r="I24435" s="1"/>
    </row>
    <row r="24436" spans="8:9" x14ac:dyDescent="0.2">
      <c r="H24436" s="1"/>
      <c r="I24436" s="1"/>
    </row>
    <row r="24437" spans="8:9" x14ac:dyDescent="0.2">
      <c r="H24437" s="1"/>
      <c r="I24437" s="1"/>
    </row>
    <row r="24438" spans="8:9" x14ac:dyDescent="0.2">
      <c r="H24438" s="1"/>
      <c r="I24438" s="1"/>
    </row>
    <row r="24439" spans="8:9" x14ac:dyDescent="0.2">
      <c r="H24439" s="1"/>
      <c r="I24439" s="1"/>
    </row>
    <row r="24440" spans="8:9" x14ac:dyDescent="0.2">
      <c r="H24440" s="1"/>
      <c r="I24440" s="1"/>
    </row>
    <row r="24441" spans="8:9" x14ac:dyDescent="0.2">
      <c r="H24441" s="1"/>
      <c r="I24441" s="1"/>
    </row>
    <row r="24442" spans="8:9" x14ac:dyDescent="0.2">
      <c r="H24442" s="1"/>
      <c r="I24442" s="1"/>
    </row>
    <row r="24443" spans="8:9" x14ac:dyDescent="0.2">
      <c r="H24443" s="1"/>
      <c r="I24443" s="1"/>
    </row>
    <row r="24444" spans="8:9" x14ac:dyDescent="0.2">
      <c r="H24444" s="1"/>
      <c r="I24444" s="1"/>
    </row>
    <row r="24445" spans="8:9" x14ac:dyDescent="0.2">
      <c r="H24445" s="1"/>
      <c r="I24445" s="1"/>
    </row>
    <row r="24446" spans="8:9" x14ac:dyDescent="0.2">
      <c r="H24446" s="1"/>
      <c r="I24446" s="1"/>
    </row>
    <row r="24447" spans="8:9" x14ac:dyDescent="0.2">
      <c r="H24447" s="1"/>
      <c r="I24447" s="1"/>
    </row>
    <row r="24448" spans="8:9" x14ac:dyDescent="0.2">
      <c r="H24448" s="1"/>
      <c r="I24448" s="1"/>
    </row>
    <row r="24449" spans="8:9" x14ac:dyDescent="0.2">
      <c r="H24449" s="1"/>
      <c r="I24449" s="1"/>
    </row>
    <row r="24450" spans="8:9" x14ac:dyDescent="0.2">
      <c r="H24450" s="1"/>
      <c r="I24450" s="1"/>
    </row>
    <row r="24451" spans="8:9" x14ac:dyDescent="0.2">
      <c r="H24451" s="1"/>
      <c r="I24451" s="1"/>
    </row>
    <row r="24452" spans="8:9" x14ac:dyDescent="0.2">
      <c r="H24452" s="1"/>
      <c r="I24452" s="1"/>
    </row>
    <row r="24453" spans="8:9" x14ac:dyDescent="0.2">
      <c r="H24453" s="1"/>
      <c r="I24453" s="1"/>
    </row>
    <row r="24454" spans="8:9" x14ac:dyDescent="0.2">
      <c r="H24454" s="1"/>
      <c r="I24454" s="1"/>
    </row>
    <row r="24455" spans="8:9" x14ac:dyDescent="0.2">
      <c r="H24455" s="1"/>
      <c r="I24455" s="1"/>
    </row>
    <row r="24456" spans="8:9" x14ac:dyDescent="0.2">
      <c r="H24456" s="1"/>
      <c r="I24456" s="1"/>
    </row>
    <row r="24457" spans="8:9" x14ac:dyDescent="0.2">
      <c r="H24457" s="1"/>
      <c r="I24457" s="1"/>
    </row>
    <row r="24458" spans="8:9" x14ac:dyDescent="0.2">
      <c r="H24458" s="1"/>
      <c r="I24458" s="1"/>
    </row>
    <row r="24459" spans="8:9" x14ac:dyDescent="0.2">
      <c r="H24459" s="1"/>
      <c r="I24459" s="1"/>
    </row>
    <row r="24460" spans="8:9" x14ac:dyDescent="0.2">
      <c r="H24460" s="1"/>
      <c r="I24460" s="1"/>
    </row>
    <row r="24461" spans="8:9" x14ac:dyDescent="0.2">
      <c r="H24461" s="1"/>
      <c r="I24461" s="1"/>
    </row>
    <row r="24462" spans="8:9" x14ac:dyDescent="0.2">
      <c r="H24462" s="1"/>
      <c r="I24462" s="1"/>
    </row>
    <row r="24463" spans="8:9" x14ac:dyDescent="0.2">
      <c r="H24463" s="1"/>
      <c r="I24463" s="1"/>
    </row>
    <row r="24464" spans="8:9" x14ac:dyDescent="0.2">
      <c r="H24464" s="1"/>
      <c r="I24464" s="1"/>
    </row>
    <row r="24465" spans="8:9" x14ac:dyDescent="0.2">
      <c r="H24465" s="1"/>
      <c r="I24465" s="1"/>
    </row>
    <row r="24466" spans="8:9" x14ac:dyDescent="0.2">
      <c r="H24466" s="1"/>
      <c r="I24466" s="1"/>
    </row>
    <row r="24467" spans="8:9" x14ac:dyDescent="0.2">
      <c r="H24467" s="1"/>
      <c r="I24467" s="1"/>
    </row>
    <row r="24468" spans="8:9" x14ac:dyDescent="0.2">
      <c r="H24468" s="1"/>
      <c r="I24468" s="1"/>
    </row>
    <row r="24469" spans="8:9" x14ac:dyDescent="0.2">
      <c r="H24469" s="1"/>
      <c r="I24469" s="1"/>
    </row>
    <row r="24470" spans="8:9" x14ac:dyDescent="0.2">
      <c r="H24470" s="1"/>
      <c r="I24470" s="1"/>
    </row>
    <row r="24471" spans="8:9" x14ac:dyDescent="0.2">
      <c r="H24471" s="1"/>
      <c r="I24471" s="1"/>
    </row>
    <row r="24472" spans="8:9" x14ac:dyDescent="0.2">
      <c r="H24472" s="1"/>
      <c r="I24472" s="1"/>
    </row>
    <row r="24473" spans="8:9" x14ac:dyDescent="0.2">
      <c r="H24473" s="1"/>
      <c r="I24473" s="1"/>
    </row>
    <row r="24474" spans="8:9" x14ac:dyDescent="0.2">
      <c r="H24474" s="1"/>
      <c r="I24474" s="1"/>
    </row>
    <row r="24475" spans="8:9" x14ac:dyDescent="0.2">
      <c r="H24475" s="1"/>
      <c r="I24475" s="1"/>
    </row>
    <row r="24476" spans="8:9" x14ac:dyDescent="0.2">
      <c r="H24476" s="1"/>
      <c r="I24476" s="1"/>
    </row>
    <row r="24477" spans="8:9" x14ac:dyDescent="0.2">
      <c r="H24477" s="1"/>
      <c r="I24477" s="1"/>
    </row>
    <row r="24478" spans="8:9" x14ac:dyDescent="0.2">
      <c r="H24478" s="1"/>
      <c r="I24478" s="1"/>
    </row>
    <row r="24479" spans="8:9" x14ac:dyDescent="0.2">
      <c r="H24479" s="1"/>
      <c r="I24479" s="1"/>
    </row>
    <row r="24480" spans="8:9" x14ac:dyDescent="0.2">
      <c r="H24480" s="1"/>
      <c r="I24480" s="1"/>
    </row>
    <row r="24481" spans="8:9" x14ac:dyDescent="0.2">
      <c r="H24481" s="1"/>
      <c r="I24481" s="1"/>
    </row>
    <row r="24482" spans="8:9" x14ac:dyDescent="0.2">
      <c r="H24482" s="1"/>
      <c r="I24482" s="1"/>
    </row>
    <row r="24483" spans="8:9" x14ac:dyDescent="0.2">
      <c r="H24483" s="1"/>
      <c r="I24483" s="1"/>
    </row>
    <row r="24484" spans="8:9" x14ac:dyDescent="0.2">
      <c r="H24484" s="1"/>
      <c r="I24484" s="1"/>
    </row>
    <row r="24485" spans="8:9" x14ac:dyDescent="0.2">
      <c r="H24485" s="1"/>
      <c r="I24485" s="1"/>
    </row>
    <row r="24486" spans="8:9" x14ac:dyDescent="0.2">
      <c r="H24486" s="1"/>
      <c r="I24486" s="1"/>
    </row>
    <row r="24487" spans="8:9" x14ac:dyDescent="0.2">
      <c r="H24487" s="1"/>
      <c r="I24487" s="1"/>
    </row>
    <row r="24488" spans="8:9" x14ac:dyDescent="0.2">
      <c r="H24488" s="1"/>
      <c r="I24488" s="1"/>
    </row>
    <row r="24489" spans="8:9" x14ac:dyDescent="0.2">
      <c r="H24489" s="1"/>
      <c r="I24489" s="1"/>
    </row>
    <row r="24490" spans="8:9" x14ac:dyDescent="0.2">
      <c r="H24490" s="1"/>
      <c r="I24490" s="1"/>
    </row>
    <row r="24491" spans="8:9" x14ac:dyDescent="0.2">
      <c r="H24491" s="1"/>
      <c r="I24491" s="1"/>
    </row>
    <row r="24492" spans="8:9" x14ac:dyDescent="0.2">
      <c r="H24492" s="1"/>
      <c r="I24492" s="1"/>
    </row>
    <row r="24493" spans="8:9" x14ac:dyDescent="0.2">
      <c r="H24493" s="1"/>
      <c r="I24493" s="1"/>
    </row>
    <row r="24494" spans="8:9" x14ac:dyDescent="0.2">
      <c r="H24494" s="1"/>
      <c r="I24494" s="1"/>
    </row>
    <row r="24495" spans="8:9" x14ac:dyDescent="0.2">
      <c r="H24495" s="1"/>
      <c r="I24495" s="1"/>
    </row>
    <row r="24496" spans="8:9" x14ac:dyDescent="0.2">
      <c r="H24496" s="1"/>
      <c r="I24496" s="1"/>
    </row>
    <row r="24497" spans="8:9" x14ac:dyDescent="0.2">
      <c r="H24497" s="1"/>
      <c r="I24497" s="1"/>
    </row>
    <row r="24498" spans="8:9" x14ac:dyDescent="0.2">
      <c r="H24498" s="1"/>
      <c r="I24498" s="1"/>
    </row>
    <row r="24499" spans="8:9" x14ac:dyDescent="0.2">
      <c r="H24499" s="1"/>
      <c r="I24499" s="1"/>
    </row>
    <row r="24500" spans="8:9" x14ac:dyDescent="0.2">
      <c r="H24500" s="1"/>
      <c r="I24500" s="1"/>
    </row>
    <row r="24501" spans="8:9" x14ac:dyDescent="0.2">
      <c r="H24501" s="1"/>
      <c r="I24501" s="1"/>
    </row>
    <row r="24502" spans="8:9" x14ac:dyDescent="0.2">
      <c r="H24502" s="1"/>
      <c r="I24502" s="1"/>
    </row>
    <row r="24503" spans="8:9" x14ac:dyDescent="0.2">
      <c r="H24503" s="1"/>
      <c r="I24503" s="1"/>
    </row>
    <row r="24504" spans="8:9" x14ac:dyDescent="0.2">
      <c r="H24504" s="1"/>
      <c r="I24504" s="1"/>
    </row>
    <row r="24505" spans="8:9" x14ac:dyDescent="0.2">
      <c r="H24505" s="1"/>
      <c r="I24505" s="1"/>
    </row>
    <row r="24506" spans="8:9" x14ac:dyDescent="0.2">
      <c r="H24506" s="1"/>
      <c r="I24506" s="1"/>
    </row>
    <row r="24507" spans="8:9" x14ac:dyDescent="0.2">
      <c r="H24507" s="1"/>
      <c r="I24507" s="1"/>
    </row>
    <row r="24508" spans="8:9" x14ac:dyDescent="0.2">
      <c r="H24508" s="1"/>
      <c r="I24508" s="1"/>
    </row>
    <row r="24509" spans="8:9" x14ac:dyDescent="0.2">
      <c r="H24509" s="1"/>
      <c r="I24509" s="1"/>
    </row>
    <row r="24510" spans="8:9" x14ac:dyDescent="0.2">
      <c r="H24510" s="1"/>
      <c r="I24510" s="1"/>
    </row>
    <row r="24511" spans="8:9" x14ac:dyDescent="0.2">
      <c r="H24511" s="1"/>
      <c r="I24511" s="1"/>
    </row>
    <row r="24512" spans="8:9" x14ac:dyDescent="0.2">
      <c r="H24512" s="1"/>
      <c r="I24512" s="1"/>
    </row>
    <row r="24513" spans="8:9" x14ac:dyDescent="0.2">
      <c r="H24513" s="1"/>
      <c r="I24513" s="1"/>
    </row>
    <row r="24514" spans="8:9" x14ac:dyDescent="0.2">
      <c r="H24514" s="1"/>
      <c r="I24514" s="1"/>
    </row>
    <row r="24515" spans="8:9" x14ac:dyDescent="0.2">
      <c r="H24515" s="1"/>
      <c r="I24515" s="1"/>
    </row>
    <row r="24516" spans="8:9" x14ac:dyDescent="0.2">
      <c r="H24516" s="1"/>
      <c r="I24516" s="1"/>
    </row>
    <row r="24517" spans="8:9" x14ac:dyDescent="0.2">
      <c r="H24517" s="1"/>
      <c r="I24517" s="1"/>
    </row>
    <row r="24518" spans="8:9" x14ac:dyDescent="0.2">
      <c r="H24518" s="1"/>
      <c r="I24518" s="1"/>
    </row>
    <row r="24519" spans="8:9" x14ac:dyDescent="0.2">
      <c r="H24519" s="1"/>
      <c r="I24519" s="1"/>
    </row>
    <row r="24520" spans="8:9" x14ac:dyDescent="0.2">
      <c r="H24520" s="1"/>
      <c r="I24520" s="1"/>
    </row>
    <row r="24521" spans="8:9" x14ac:dyDescent="0.2">
      <c r="H24521" s="1"/>
      <c r="I24521" s="1"/>
    </row>
    <row r="24522" spans="8:9" x14ac:dyDescent="0.2">
      <c r="H24522" s="1"/>
      <c r="I24522" s="1"/>
    </row>
    <row r="24523" spans="8:9" x14ac:dyDescent="0.2">
      <c r="H24523" s="1"/>
      <c r="I24523" s="1"/>
    </row>
    <row r="24524" spans="8:9" x14ac:dyDescent="0.2">
      <c r="H24524" s="1"/>
      <c r="I24524" s="1"/>
    </row>
    <row r="24525" spans="8:9" x14ac:dyDescent="0.2">
      <c r="H24525" s="1"/>
      <c r="I24525" s="1"/>
    </row>
    <row r="24526" spans="8:9" x14ac:dyDescent="0.2">
      <c r="H24526" s="1"/>
      <c r="I24526" s="1"/>
    </row>
    <row r="24527" spans="8:9" x14ac:dyDescent="0.2">
      <c r="H24527" s="1"/>
      <c r="I24527" s="1"/>
    </row>
    <row r="24528" spans="8:9" x14ac:dyDescent="0.2">
      <c r="H24528" s="1"/>
      <c r="I24528" s="1"/>
    </row>
    <row r="24529" spans="8:9" x14ac:dyDescent="0.2">
      <c r="H24529" s="1"/>
      <c r="I24529" s="1"/>
    </row>
    <row r="24530" spans="8:9" x14ac:dyDescent="0.2">
      <c r="H24530" s="1"/>
      <c r="I24530" s="1"/>
    </row>
    <row r="24531" spans="8:9" x14ac:dyDescent="0.2">
      <c r="H24531" s="1"/>
      <c r="I24531" s="1"/>
    </row>
    <row r="24532" spans="8:9" x14ac:dyDescent="0.2">
      <c r="H24532" s="1"/>
      <c r="I24532" s="1"/>
    </row>
    <row r="24533" spans="8:9" x14ac:dyDescent="0.2">
      <c r="H24533" s="1"/>
      <c r="I24533" s="1"/>
    </row>
    <row r="24534" spans="8:9" x14ac:dyDescent="0.2">
      <c r="H24534" s="1"/>
      <c r="I24534" s="1"/>
    </row>
    <row r="24535" spans="8:9" x14ac:dyDescent="0.2">
      <c r="H24535" s="1"/>
      <c r="I24535" s="1"/>
    </row>
    <row r="24536" spans="8:9" x14ac:dyDescent="0.2">
      <c r="H24536" s="1"/>
      <c r="I24536" s="1"/>
    </row>
    <row r="24537" spans="8:9" x14ac:dyDescent="0.2">
      <c r="H24537" s="1"/>
      <c r="I24537" s="1"/>
    </row>
    <row r="24538" spans="8:9" x14ac:dyDescent="0.2">
      <c r="H24538" s="1"/>
      <c r="I24538" s="1"/>
    </row>
    <row r="24539" spans="8:9" x14ac:dyDescent="0.2">
      <c r="H24539" s="1"/>
      <c r="I24539" s="1"/>
    </row>
    <row r="24540" spans="8:9" x14ac:dyDescent="0.2">
      <c r="H24540" s="1"/>
      <c r="I24540" s="1"/>
    </row>
    <row r="24541" spans="8:9" x14ac:dyDescent="0.2">
      <c r="H24541" s="1"/>
      <c r="I24541" s="1"/>
    </row>
    <row r="24542" spans="8:9" x14ac:dyDescent="0.2">
      <c r="H24542" s="1"/>
      <c r="I24542" s="1"/>
    </row>
    <row r="24543" spans="8:9" x14ac:dyDescent="0.2">
      <c r="H24543" s="1"/>
      <c r="I24543" s="1"/>
    </row>
    <row r="24544" spans="8:9" x14ac:dyDescent="0.2">
      <c r="H24544" s="1"/>
      <c r="I24544" s="1"/>
    </row>
    <row r="24545" spans="8:9" x14ac:dyDescent="0.2">
      <c r="H24545" s="1"/>
      <c r="I24545" s="1"/>
    </row>
    <row r="24546" spans="8:9" x14ac:dyDescent="0.2">
      <c r="H24546" s="1"/>
      <c r="I24546" s="1"/>
    </row>
    <row r="24547" spans="8:9" x14ac:dyDescent="0.2">
      <c r="H24547" s="1"/>
      <c r="I24547" s="1"/>
    </row>
    <row r="24548" spans="8:9" x14ac:dyDescent="0.2">
      <c r="H24548" s="1"/>
      <c r="I24548" s="1"/>
    </row>
    <row r="24549" spans="8:9" x14ac:dyDescent="0.2">
      <c r="H24549" s="1"/>
      <c r="I24549" s="1"/>
    </row>
    <row r="24550" spans="8:9" x14ac:dyDescent="0.2">
      <c r="H24550" s="1"/>
      <c r="I24550" s="1"/>
    </row>
    <row r="24551" spans="8:9" x14ac:dyDescent="0.2">
      <c r="H24551" s="1"/>
      <c r="I24551" s="1"/>
    </row>
    <row r="24552" spans="8:9" x14ac:dyDescent="0.2">
      <c r="H24552" s="1"/>
      <c r="I24552" s="1"/>
    </row>
    <row r="24553" spans="8:9" x14ac:dyDescent="0.2">
      <c r="H24553" s="1"/>
      <c r="I24553" s="1"/>
    </row>
    <row r="24554" spans="8:9" x14ac:dyDescent="0.2">
      <c r="H24554" s="1"/>
      <c r="I24554" s="1"/>
    </row>
    <row r="24555" spans="8:9" x14ac:dyDescent="0.2">
      <c r="H24555" s="1"/>
      <c r="I24555" s="1"/>
    </row>
    <row r="24556" spans="8:9" x14ac:dyDescent="0.2">
      <c r="H24556" s="1"/>
      <c r="I24556" s="1"/>
    </row>
    <row r="24557" spans="8:9" x14ac:dyDescent="0.2">
      <c r="H24557" s="1"/>
      <c r="I24557" s="1"/>
    </row>
    <row r="24558" spans="8:9" x14ac:dyDescent="0.2">
      <c r="H24558" s="1"/>
      <c r="I24558" s="1"/>
    </row>
    <row r="24559" spans="8:9" x14ac:dyDescent="0.2">
      <c r="H24559" s="1"/>
      <c r="I24559" s="1"/>
    </row>
    <row r="24560" spans="8:9" x14ac:dyDescent="0.2">
      <c r="H24560" s="1"/>
      <c r="I24560" s="1"/>
    </row>
    <row r="24561" spans="8:9" x14ac:dyDescent="0.2">
      <c r="H24561" s="1"/>
      <c r="I24561" s="1"/>
    </row>
    <row r="24562" spans="8:9" x14ac:dyDescent="0.2">
      <c r="H24562" s="1"/>
      <c r="I24562" s="1"/>
    </row>
    <row r="24563" spans="8:9" x14ac:dyDescent="0.2">
      <c r="H24563" s="1"/>
      <c r="I24563" s="1"/>
    </row>
    <row r="24564" spans="8:9" x14ac:dyDescent="0.2">
      <c r="H24564" s="1"/>
      <c r="I24564" s="1"/>
    </row>
    <row r="24565" spans="8:9" x14ac:dyDescent="0.2">
      <c r="H24565" s="1"/>
      <c r="I24565" s="1"/>
    </row>
    <row r="24566" spans="8:9" x14ac:dyDescent="0.2">
      <c r="H24566" s="1"/>
      <c r="I24566" s="1"/>
    </row>
    <row r="24567" spans="8:9" x14ac:dyDescent="0.2">
      <c r="H24567" s="1"/>
      <c r="I24567" s="1"/>
    </row>
    <row r="24568" spans="8:9" x14ac:dyDescent="0.2">
      <c r="H24568" s="1"/>
      <c r="I24568" s="1"/>
    </row>
    <row r="24569" spans="8:9" x14ac:dyDescent="0.2">
      <c r="H24569" s="1"/>
      <c r="I24569" s="1"/>
    </row>
    <row r="24570" spans="8:9" x14ac:dyDescent="0.2">
      <c r="H24570" s="1"/>
      <c r="I24570" s="1"/>
    </row>
    <row r="24571" spans="8:9" x14ac:dyDescent="0.2">
      <c r="H24571" s="1"/>
      <c r="I24571" s="1"/>
    </row>
    <row r="24572" spans="8:9" x14ac:dyDescent="0.2">
      <c r="H24572" s="1"/>
      <c r="I24572" s="1"/>
    </row>
    <row r="24573" spans="8:9" x14ac:dyDescent="0.2">
      <c r="H24573" s="1"/>
      <c r="I24573" s="1"/>
    </row>
    <row r="24574" spans="8:9" x14ac:dyDescent="0.2">
      <c r="H24574" s="1"/>
      <c r="I24574" s="1"/>
    </row>
    <row r="24575" spans="8:9" x14ac:dyDescent="0.2">
      <c r="H24575" s="1"/>
      <c r="I24575" s="1"/>
    </row>
    <row r="24576" spans="8:9" x14ac:dyDescent="0.2">
      <c r="H24576" s="1"/>
      <c r="I24576" s="1"/>
    </row>
    <row r="24577" spans="8:9" x14ac:dyDescent="0.2">
      <c r="H24577" s="1"/>
      <c r="I24577" s="1"/>
    </row>
    <row r="24578" spans="8:9" x14ac:dyDescent="0.2">
      <c r="H24578" s="1"/>
      <c r="I24578" s="1"/>
    </row>
    <row r="24579" spans="8:9" x14ac:dyDescent="0.2">
      <c r="H24579" s="1"/>
      <c r="I24579" s="1"/>
    </row>
    <row r="24580" spans="8:9" x14ac:dyDescent="0.2">
      <c r="H24580" s="1"/>
      <c r="I24580" s="1"/>
    </row>
    <row r="24581" spans="8:9" x14ac:dyDescent="0.2">
      <c r="H24581" s="1"/>
      <c r="I24581" s="1"/>
    </row>
    <row r="24582" spans="8:9" x14ac:dyDescent="0.2">
      <c r="H24582" s="1"/>
      <c r="I24582" s="1"/>
    </row>
    <row r="24583" spans="8:9" x14ac:dyDescent="0.2">
      <c r="H24583" s="1"/>
      <c r="I24583" s="1"/>
    </row>
    <row r="24584" spans="8:9" x14ac:dyDescent="0.2">
      <c r="H24584" s="1"/>
      <c r="I24584" s="1"/>
    </row>
    <row r="24585" spans="8:9" x14ac:dyDescent="0.2">
      <c r="H24585" s="1"/>
      <c r="I24585" s="1"/>
    </row>
    <row r="24586" spans="8:9" x14ac:dyDescent="0.2">
      <c r="H24586" s="1"/>
      <c r="I24586" s="1"/>
    </row>
    <row r="24587" spans="8:9" x14ac:dyDescent="0.2">
      <c r="H24587" s="1"/>
      <c r="I24587" s="1"/>
    </row>
    <row r="24588" spans="8:9" x14ac:dyDescent="0.2">
      <c r="H24588" s="1"/>
      <c r="I24588" s="1"/>
    </row>
    <row r="24589" spans="8:9" x14ac:dyDescent="0.2">
      <c r="H24589" s="1"/>
      <c r="I24589" s="1"/>
    </row>
    <row r="24590" spans="8:9" x14ac:dyDescent="0.2">
      <c r="H24590" s="1"/>
      <c r="I24590" s="1"/>
    </row>
    <row r="24591" spans="8:9" x14ac:dyDescent="0.2">
      <c r="H24591" s="1"/>
      <c r="I24591" s="1"/>
    </row>
    <row r="24592" spans="8:9" x14ac:dyDescent="0.2">
      <c r="H24592" s="1"/>
      <c r="I24592" s="1"/>
    </row>
    <row r="24593" spans="8:9" x14ac:dyDescent="0.2">
      <c r="H24593" s="1"/>
      <c r="I24593" s="1"/>
    </row>
    <row r="24594" spans="8:9" x14ac:dyDescent="0.2">
      <c r="H24594" s="1"/>
      <c r="I24594" s="1"/>
    </row>
    <row r="24595" spans="8:9" x14ac:dyDescent="0.2">
      <c r="H24595" s="1"/>
      <c r="I24595" s="1"/>
    </row>
    <row r="24596" spans="8:9" x14ac:dyDescent="0.2">
      <c r="H24596" s="1"/>
      <c r="I24596" s="1"/>
    </row>
    <row r="24597" spans="8:9" x14ac:dyDescent="0.2">
      <c r="H24597" s="1"/>
      <c r="I24597" s="1"/>
    </row>
    <row r="24598" spans="8:9" x14ac:dyDescent="0.2">
      <c r="H24598" s="1"/>
      <c r="I24598" s="1"/>
    </row>
    <row r="24599" spans="8:9" x14ac:dyDescent="0.2">
      <c r="H24599" s="1"/>
      <c r="I24599" s="1"/>
    </row>
    <row r="24600" spans="8:9" x14ac:dyDescent="0.2">
      <c r="H24600" s="1"/>
      <c r="I24600" s="1"/>
    </row>
    <row r="24601" spans="8:9" x14ac:dyDescent="0.2">
      <c r="H24601" s="1"/>
      <c r="I24601" s="1"/>
    </row>
    <row r="24602" spans="8:9" x14ac:dyDescent="0.2">
      <c r="H24602" s="1"/>
      <c r="I24602" s="1"/>
    </row>
    <row r="24603" spans="8:9" x14ac:dyDescent="0.2">
      <c r="H24603" s="1"/>
      <c r="I24603" s="1"/>
    </row>
    <row r="24604" spans="8:9" x14ac:dyDescent="0.2">
      <c r="H24604" s="1"/>
      <c r="I24604" s="1"/>
    </row>
    <row r="24605" spans="8:9" x14ac:dyDescent="0.2">
      <c r="H24605" s="1"/>
      <c r="I24605" s="1"/>
    </row>
    <row r="24606" spans="8:9" x14ac:dyDescent="0.2">
      <c r="H24606" s="1"/>
      <c r="I24606" s="1"/>
    </row>
    <row r="24607" spans="8:9" x14ac:dyDescent="0.2">
      <c r="H24607" s="1"/>
      <c r="I24607" s="1"/>
    </row>
    <row r="24608" spans="8:9" x14ac:dyDescent="0.2">
      <c r="H24608" s="1"/>
      <c r="I24608" s="1"/>
    </row>
    <row r="24609" spans="8:9" x14ac:dyDescent="0.2">
      <c r="H24609" s="1"/>
      <c r="I24609" s="1"/>
    </row>
    <row r="24610" spans="8:9" x14ac:dyDescent="0.2">
      <c r="H24610" s="1"/>
      <c r="I24610" s="1"/>
    </row>
    <row r="24611" spans="8:9" x14ac:dyDescent="0.2">
      <c r="H24611" s="1"/>
      <c r="I24611" s="1"/>
    </row>
    <row r="24612" spans="8:9" x14ac:dyDescent="0.2">
      <c r="H24612" s="1"/>
      <c r="I24612" s="1"/>
    </row>
    <row r="24613" spans="8:9" x14ac:dyDescent="0.2">
      <c r="H24613" s="1"/>
      <c r="I24613" s="1"/>
    </row>
    <row r="24614" spans="8:9" x14ac:dyDescent="0.2">
      <c r="H24614" s="1"/>
      <c r="I24614" s="1"/>
    </row>
    <row r="24615" spans="8:9" x14ac:dyDescent="0.2">
      <c r="H24615" s="1"/>
      <c r="I24615" s="1"/>
    </row>
    <row r="24616" spans="8:9" x14ac:dyDescent="0.2">
      <c r="H24616" s="1"/>
      <c r="I24616" s="1"/>
    </row>
    <row r="24617" spans="8:9" x14ac:dyDescent="0.2">
      <c r="H24617" s="1"/>
      <c r="I24617" s="1"/>
    </row>
    <row r="24618" spans="8:9" x14ac:dyDescent="0.2">
      <c r="H24618" s="1"/>
      <c r="I24618" s="1"/>
    </row>
    <row r="24619" spans="8:9" x14ac:dyDescent="0.2">
      <c r="H24619" s="1"/>
      <c r="I24619" s="1"/>
    </row>
    <row r="24620" spans="8:9" x14ac:dyDescent="0.2">
      <c r="H24620" s="1"/>
      <c r="I24620" s="1"/>
    </row>
    <row r="24621" spans="8:9" x14ac:dyDescent="0.2">
      <c r="H24621" s="1"/>
      <c r="I24621" s="1"/>
    </row>
    <row r="24622" spans="8:9" x14ac:dyDescent="0.2">
      <c r="H24622" s="1"/>
      <c r="I24622" s="1"/>
    </row>
    <row r="24623" spans="8:9" x14ac:dyDescent="0.2">
      <c r="H24623" s="1"/>
      <c r="I24623" s="1"/>
    </row>
    <row r="24624" spans="8:9" x14ac:dyDescent="0.2">
      <c r="H24624" s="1"/>
      <c r="I24624" s="1"/>
    </row>
    <row r="24625" spans="8:9" x14ac:dyDescent="0.2">
      <c r="H24625" s="1"/>
      <c r="I24625" s="1"/>
    </row>
    <row r="24626" spans="8:9" x14ac:dyDescent="0.2">
      <c r="H24626" s="1"/>
      <c r="I24626" s="1"/>
    </row>
    <row r="24627" spans="8:9" x14ac:dyDescent="0.2">
      <c r="H24627" s="1"/>
      <c r="I24627" s="1"/>
    </row>
    <row r="24628" spans="8:9" x14ac:dyDescent="0.2">
      <c r="H24628" s="1"/>
      <c r="I24628" s="1"/>
    </row>
    <row r="24629" spans="8:9" x14ac:dyDescent="0.2">
      <c r="H24629" s="1"/>
      <c r="I24629" s="1"/>
    </row>
    <row r="24630" spans="8:9" x14ac:dyDescent="0.2">
      <c r="H24630" s="1"/>
      <c r="I24630" s="1"/>
    </row>
    <row r="24631" spans="8:9" x14ac:dyDescent="0.2">
      <c r="H24631" s="1"/>
      <c r="I24631" s="1"/>
    </row>
    <row r="24632" spans="8:9" x14ac:dyDescent="0.2">
      <c r="H24632" s="1"/>
      <c r="I24632" s="1"/>
    </row>
    <row r="24633" spans="8:9" x14ac:dyDescent="0.2">
      <c r="H24633" s="1"/>
      <c r="I24633" s="1"/>
    </row>
    <row r="24634" spans="8:9" x14ac:dyDescent="0.2">
      <c r="H24634" s="1"/>
      <c r="I24634" s="1"/>
    </row>
    <row r="24635" spans="8:9" x14ac:dyDescent="0.2">
      <c r="H24635" s="1"/>
      <c r="I24635" s="1"/>
    </row>
    <row r="24636" spans="8:9" x14ac:dyDescent="0.2">
      <c r="H24636" s="1"/>
      <c r="I24636" s="1"/>
    </row>
    <row r="24637" spans="8:9" x14ac:dyDescent="0.2">
      <c r="H24637" s="1"/>
      <c r="I24637" s="1"/>
    </row>
    <row r="24638" spans="8:9" x14ac:dyDescent="0.2">
      <c r="H24638" s="1"/>
      <c r="I24638" s="1"/>
    </row>
    <row r="24639" spans="8:9" x14ac:dyDescent="0.2">
      <c r="H24639" s="1"/>
      <c r="I24639" s="1"/>
    </row>
    <row r="24640" spans="8:9" x14ac:dyDescent="0.2">
      <c r="H24640" s="1"/>
      <c r="I24640" s="1"/>
    </row>
    <row r="24641" spans="8:9" x14ac:dyDescent="0.2">
      <c r="H24641" s="1"/>
      <c r="I24641" s="1"/>
    </row>
    <row r="24642" spans="8:9" x14ac:dyDescent="0.2">
      <c r="H24642" s="1"/>
      <c r="I24642" s="1"/>
    </row>
    <row r="24643" spans="8:9" x14ac:dyDescent="0.2">
      <c r="H24643" s="1"/>
      <c r="I24643" s="1"/>
    </row>
    <row r="24644" spans="8:9" x14ac:dyDescent="0.2">
      <c r="H24644" s="1"/>
      <c r="I24644" s="1"/>
    </row>
    <row r="24645" spans="8:9" x14ac:dyDescent="0.2">
      <c r="H24645" s="1"/>
      <c r="I24645" s="1"/>
    </row>
    <row r="24646" spans="8:9" x14ac:dyDescent="0.2">
      <c r="H24646" s="1"/>
      <c r="I24646" s="1"/>
    </row>
    <row r="24647" spans="8:9" x14ac:dyDescent="0.2">
      <c r="H24647" s="1"/>
      <c r="I24647" s="1"/>
    </row>
    <row r="24648" spans="8:9" x14ac:dyDescent="0.2">
      <c r="H24648" s="1"/>
      <c r="I24648" s="1"/>
    </row>
    <row r="24649" spans="8:9" x14ac:dyDescent="0.2">
      <c r="H24649" s="1"/>
      <c r="I24649" s="1"/>
    </row>
    <row r="24650" spans="8:9" x14ac:dyDescent="0.2">
      <c r="H24650" s="1"/>
      <c r="I24650" s="1"/>
    </row>
    <row r="24651" spans="8:9" x14ac:dyDescent="0.2">
      <c r="H24651" s="1"/>
      <c r="I24651" s="1"/>
    </row>
    <row r="24652" spans="8:9" x14ac:dyDescent="0.2">
      <c r="H24652" s="1"/>
      <c r="I24652" s="1"/>
    </row>
    <row r="24653" spans="8:9" x14ac:dyDescent="0.2">
      <c r="H24653" s="1"/>
      <c r="I24653" s="1"/>
    </row>
    <row r="24654" spans="8:9" x14ac:dyDescent="0.2">
      <c r="H24654" s="1"/>
      <c r="I24654" s="1"/>
    </row>
    <row r="24655" spans="8:9" x14ac:dyDescent="0.2">
      <c r="H24655" s="1"/>
      <c r="I24655" s="1"/>
    </row>
    <row r="24656" spans="8:9" x14ac:dyDescent="0.2">
      <c r="H24656" s="1"/>
      <c r="I24656" s="1"/>
    </row>
    <row r="24657" spans="8:9" x14ac:dyDescent="0.2">
      <c r="H24657" s="1"/>
      <c r="I24657" s="1"/>
    </row>
    <row r="24658" spans="8:9" x14ac:dyDescent="0.2">
      <c r="H24658" s="1"/>
      <c r="I24658" s="1"/>
    </row>
    <row r="24659" spans="8:9" x14ac:dyDescent="0.2">
      <c r="H24659" s="1"/>
      <c r="I24659" s="1"/>
    </row>
    <row r="24660" spans="8:9" x14ac:dyDescent="0.2">
      <c r="H24660" s="1"/>
      <c r="I24660" s="1"/>
    </row>
    <row r="24661" spans="8:9" x14ac:dyDescent="0.2">
      <c r="H24661" s="1"/>
      <c r="I24661" s="1"/>
    </row>
    <row r="24662" spans="8:9" x14ac:dyDescent="0.2">
      <c r="H24662" s="1"/>
      <c r="I24662" s="1"/>
    </row>
    <row r="24663" spans="8:9" x14ac:dyDescent="0.2">
      <c r="H24663" s="1"/>
      <c r="I24663" s="1"/>
    </row>
    <row r="24664" spans="8:9" x14ac:dyDescent="0.2">
      <c r="H24664" s="1"/>
      <c r="I24664" s="1"/>
    </row>
    <row r="24665" spans="8:9" x14ac:dyDescent="0.2">
      <c r="H24665" s="1"/>
      <c r="I24665" s="1"/>
    </row>
    <row r="24666" spans="8:9" x14ac:dyDescent="0.2">
      <c r="H24666" s="1"/>
      <c r="I24666" s="1"/>
    </row>
    <row r="24667" spans="8:9" x14ac:dyDescent="0.2">
      <c r="H24667" s="1"/>
      <c r="I24667" s="1"/>
    </row>
    <row r="24668" spans="8:9" x14ac:dyDescent="0.2">
      <c r="H24668" s="1"/>
      <c r="I24668" s="1"/>
    </row>
    <row r="24669" spans="8:9" x14ac:dyDescent="0.2">
      <c r="H24669" s="1"/>
      <c r="I24669" s="1"/>
    </row>
    <row r="24670" spans="8:9" x14ac:dyDescent="0.2">
      <c r="H24670" s="1"/>
      <c r="I24670" s="1"/>
    </row>
    <row r="24671" spans="8:9" x14ac:dyDescent="0.2">
      <c r="H24671" s="1"/>
      <c r="I24671" s="1"/>
    </row>
    <row r="24672" spans="8:9" x14ac:dyDescent="0.2">
      <c r="H24672" s="1"/>
      <c r="I24672" s="1"/>
    </row>
    <row r="24673" spans="8:9" x14ac:dyDescent="0.2">
      <c r="H24673" s="1"/>
      <c r="I24673" s="1"/>
    </row>
    <row r="24674" spans="8:9" x14ac:dyDescent="0.2">
      <c r="H24674" s="1"/>
      <c r="I24674" s="1"/>
    </row>
    <row r="24675" spans="8:9" x14ac:dyDescent="0.2">
      <c r="H24675" s="1"/>
      <c r="I24675" s="1"/>
    </row>
    <row r="24676" spans="8:9" x14ac:dyDescent="0.2">
      <c r="H24676" s="1"/>
      <c r="I24676" s="1"/>
    </row>
    <row r="24677" spans="8:9" x14ac:dyDescent="0.2">
      <c r="H24677" s="1"/>
      <c r="I24677" s="1"/>
    </row>
    <row r="24678" spans="8:9" x14ac:dyDescent="0.2">
      <c r="H24678" s="1"/>
      <c r="I24678" s="1"/>
    </row>
    <row r="24679" spans="8:9" x14ac:dyDescent="0.2">
      <c r="H24679" s="1"/>
      <c r="I24679" s="1"/>
    </row>
    <row r="24680" spans="8:9" x14ac:dyDescent="0.2">
      <c r="H24680" s="1"/>
      <c r="I24680" s="1"/>
    </row>
    <row r="24681" spans="8:9" x14ac:dyDescent="0.2">
      <c r="H24681" s="1"/>
      <c r="I24681" s="1"/>
    </row>
    <row r="24682" spans="8:9" x14ac:dyDescent="0.2">
      <c r="H24682" s="1"/>
      <c r="I24682" s="1"/>
    </row>
    <row r="24683" spans="8:9" x14ac:dyDescent="0.2">
      <c r="H24683" s="1"/>
      <c r="I24683" s="1"/>
    </row>
    <row r="24684" spans="8:9" x14ac:dyDescent="0.2">
      <c r="H24684" s="1"/>
      <c r="I24684" s="1"/>
    </row>
    <row r="24685" spans="8:9" x14ac:dyDescent="0.2">
      <c r="H24685" s="1"/>
      <c r="I24685" s="1"/>
    </row>
    <row r="24686" spans="8:9" x14ac:dyDescent="0.2">
      <c r="H24686" s="1"/>
      <c r="I24686" s="1"/>
    </row>
    <row r="24687" spans="8:9" x14ac:dyDescent="0.2">
      <c r="H24687" s="1"/>
      <c r="I24687" s="1"/>
    </row>
    <row r="24688" spans="8:9" x14ac:dyDescent="0.2">
      <c r="H24688" s="1"/>
      <c r="I24688" s="1"/>
    </row>
    <row r="24689" spans="8:9" x14ac:dyDescent="0.2">
      <c r="H24689" s="1"/>
      <c r="I24689" s="1"/>
    </row>
    <row r="24690" spans="8:9" x14ac:dyDescent="0.2">
      <c r="H24690" s="1"/>
      <c r="I24690" s="1"/>
    </row>
    <row r="24691" spans="8:9" x14ac:dyDescent="0.2">
      <c r="H24691" s="1"/>
      <c r="I24691" s="1"/>
    </row>
    <row r="24692" spans="8:9" x14ac:dyDescent="0.2">
      <c r="H24692" s="1"/>
      <c r="I24692" s="1"/>
    </row>
    <row r="24693" spans="8:9" x14ac:dyDescent="0.2">
      <c r="H24693" s="1"/>
      <c r="I24693" s="1"/>
    </row>
    <row r="24694" spans="8:9" x14ac:dyDescent="0.2">
      <c r="H24694" s="1"/>
      <c r="I24694" s="1"/>
    </row>
    <row r="24695" spans="8:9" x14ac:dyDescent="0.2">
      <c r="H24695" s="1"/>
      <c r="I24695" s="1"/>
    </row>
    <row r="24696" spans="8:9" x14ac:dyDescent="0.2">
      <c r="H24696" s="1"/>
      <c r="I24696" s="1"/>
    </row>
    <row r="24697" spans="8:9" x14ac:dyDescent="0.2">
      <c r="H24697" s="1"/>
      <c r="I24697" s="1"/>
    </row>
    <row r="24698" spans="8:9" x14ac:dyDescent="0.2">
      <c r="H24698" s="1"/>
      <c r="I24698" s="1"/>
    </row>
    <row r="24699" spans="8:9" x14ac:dyDescent="0.2">
      <c r="H24699" s="1"/>
      <c r="I24699" s="1"/>
    </row>
    <row r="24700" spans="8:9" x14ac:dyDescent="0.2">
      <c r="H24700" s="1"/>
      <c r="I24700" s="1"/>
    </row>
    <row r="24701" spans="8:9" x14ac:dyDescent="0.2">
      <c r="H24701" s="1"/>
      <c r="I24701" s="1"/>
    </row>
    <row r="24702" spans="8:9" x14ac:dyDescent="0.2">
      <c r="H24702" s="1"/>
      <c r="I24702" s="1"/>
    </row>
    <row r="24703" spans="8:9" x14ac:dyDescent="0.2">
      <c r="H24703" s="1"/>
      <c r="I24703" s="1"/>
    </row>
    <row r="24704" spans="8:9" x14ac:dyDescent="0.2">
      <c r="H24704" s="1"/>
      <c r="I24704" s="1"/>
    </row>
    <row r="24705" spans="8:9" x14ac:dyDescent="0.2">
      <c r="H24705" s="1"/>
      <c r="I24705" s="1"/>
    </row>
    <row r="24706" spans="8:9" x14ac:dyDescent="0.2">
      <c r="H24706" s="1"/>
      <c r="I24706" s="1"/>
    </row>
    <row r="24707" spans="8:9" x14ac:dyDescent="0.2">
      <c r="H24707" s="1"/>
      <c r="I24707" s="1"/>
    </row>
    <row r="24708" spans="8:9" x14ac:dyDescent="0.2">
      <c r="H24708" s="1"/>
      <c r="I24708" s="1"/>
    </row>
    <row r="24709" spans="8:9" x14ac:dyDescent="0.2">
      <c r="H24709" s="1"/>
      <c r="I24709" s="1"/>
    </row>
    <row r="24710" spans="8:9" x14ac:dyDescent="0.2">
      <c r="H24710" s="1"/>
      <c r="I24710" s="1"/>
    </row>
    <row r="24711" spans="8:9" x14ac:dyDescent="0.2">
      <c r="H24711" s="1"/>
      <c r="I24711" s="1"/>
    </row>
    <row r="24712" spans="8:9" x14ac:dyDescent="0.2">
      <c r="H24712" s="1"/>
      <c r="I24712" s="1"/>
    </row>
    <row r="24713" spans="8:9" x14ac:dyDescent="0.2">
      <c r="H24713" s="1"/>
      <c r="I24713" s="1"/>
    </row>
    <row r="24714" spans="8:9" x14ac:dyDescent="0.2">
      <c r="H24714" s="1"/>
      <c r="I24714" s="1"/>
    </row>
    <row r="24715" spans="8:9" x14ac:dyDescent="0.2">
      <c r="H24715" s="1"/>
      <c r="I24715" s="1"/>
    </row>
    <row r="24716" spans="8:9" x14ac:dyDescent="0.2">
      <c r="H24716" s="1"/>
      <c r="I24716" s="1"/>
    </row>
    <row r="24717" spans="8:9" x14ac:dyDescent="0.2">
      <c r="H24717" s="1"/>
      <c r="I24717" s="1"/>
    </row>
    <row r="24718" spans="8:9" x14ac:dyDescent="0.2">
      <c r="H24718" s="1"/>
      <c r="I24718" s="1"/>
    </row>
    <row r="24719" spans="8:9" x14ac:dyDescent="0.2">
      <c r="H24719" s="1"/>
      <c r="I24719" s="1"/>
    </row>
    <row r="24720" spans="8:9" x14ac:dyDescent="0.2">
      <c r="H24720" s="1"/>
      <c r="I24720" s="1"/>
    </row>
    <row r="24721" spans="8:9" x14ac:dyDescent="0.2">
      <c r="H24721" s="1"/>
      <c r="I24721" s="1"/>
    </row>
    <row r="24722" spans="8:9" x14ac:dyDescent="0.2">
      <c r="H24722" s="1"/>
      <c r="I24722" s="1"/>
    </row>
    <row r="24723" spans="8:9" x14ac:dyDescent="0.2">
      <c r="H24723" s="1"/>
      <c r="I24723" s="1"/>
    </row>
    <row r="24724" spans="8:9" x14ac:dyDescent="0.2">
      <c r="H24724" s="1"/>
      <c r="I24724" s="1"/>
    </row>
    <row r="24725" spans="8:9" x14ac:dyDescent="0.2">
      <c r="H24725" s="1"/>
      <c r="I24725" s="1"/>
    </row>
    <row r="24726" spans="8:9" x14ac:dyDescent="0.2">
      <c r="H24726" s="1"/>
      <c r="I24726" s="1"/>
    </row>
    <row r="24727" spans="8:9" x14ac:dyDescent="0.2">
      <c r="H24727" s="1"/>
      <c r="I24727" s="1"/>
    </row>
    <row r="24728" spans="8:9" x14ac:dyDescent="0.2">
      <c r="H24728" s="1"/>
      <c r="I24728" s="1"/>
    </row>
    <row r="24729" spans="8:9" x14ac:dyDescent="0.2">
      <c r="H24729" s="1"/>
      <c r="I24729" s="1"/>
    </row>
    <row r="24730" spans="8:9" x14ac:dyDescent="0.2">
      <c r="H24730" s="1"/>
      <c r="I24730" s="1"/>
    </row>
    <row r="24731" spans="8:9" x14ac:dyDescent="0.2">
      <c r="H24731" s="1"/>
      <c r="I24731" s="1"/>
    </row>
    <row r="24732" spans="8:9" x14ac:dyDescent="0.2">
      <c r="H24732" s="1"/>
      <c r="I24732" s="1"/>
    </row>
    <row r="24733" spans="8:9" x14ac:dyDescent="0.2">
      <c r="H24733" s="1"/>
      <c r="I24733" s="1"/>
    </row>
    <row r="24734" spans="8:9" x14ac:dyDescent="0.2">
      <c r="H24734" s="1"/>
      <c r="I24734" s="1"/>
    </row>
    <row r="24735" spans="8:9" x14ac:dyDescent="0.2">
      <c r="H24735" s="1"/>
      <c r="I24735" s="1"/>
    </row>
    <row r="24736" spans="8:9" x14ac:dyDescent="0.2">
      <c r="H24736" s="1"/>
      <c r="I24736" s="1"/>
    </row>
    <row r="24737" spans="8:9" x14ac:dyDescent="0.2">
      <c r="H24737" s="1"/>
      <c r="I24737" s="1"/>
    </row>
    <row r="24738" spans="8:9" x14ac:dyDescent="0.2">
      <c r="H24738" s="1"/>
      <c r="I24738" s="1"/>
    </row>
    <row r="24739" spans="8:9" x14ac:dyDescent="0.2">
      <c r="H24739" s="1"/>
      <c r="I24739" s="1"/>
    </row>
    <row r="24740" spans="8:9" x14ac:dyDescent="0.2">
      <c r="H24740" s="1"/>
      <c r="I24740" s="1"/>
    </row>
    <row r="24741" spans="8:9" x14ac:dyDescent="0.2">
      <c r="H24741" s="1"/>
      <c r="I24741" s="1"/>
    </row>
    <row r="24742" spans="8:9" x14ac:dyDescent="0.2">
      <c r="H24742" s="1"/>
      <c r="I24742" s="1"/>
    </row>
    <row r="24743" spans="8:9" x14ac:dyDescent="0.2">
      <c r="H24743" s="1"/>
      <c r="I24743" s="1"/>
    </row>
    <row r="24744" spans="8:9" x14ac:dyDescent="0.2">
      <c r="H24744" s="1"/>
      <c r="I24744" s="1"/>
    </row>
    <row r="24745" spans="8:9" x14ac:dyDescent="0.2">
      <c r="H24745" s="1"/>
      <c r="I24745" s="1"/>
    </row>
    <row r="24746" spans="8:9" x14ac:dyDescent="0.2">
      <c r="H24746" s="1"/>
      <c r="I24746" s="1"/>
    </row>
    <row r="24747" spans="8:9" x14ac:dyDescent="0.2">
      <c r="H24747" s="1"/>
      <c r="I24747" s="1"/>
    </row>
    <row r="24748" spans="8:9" x14ac:dyDescent="0.2">
      <c r="H24748" s="1"/>
      <c r="I24748" s="1"/>
    </row>
    <row r="24749" spans="8:9" x14ac:dyDescent="0.2">
      <c r="H24749" s="1"/>
      <c r="I24749" s="1"/>
    </row>
    <row r="24750" spans="8:9" x14ac:dyDescent="0.2">
      <c r="H24750" s="1"/>
      <c r="I24750" s="1"/>
    </row>
    <row r="24751" spans="8:9" x14ac:dyDescent="0.2">
      <c r="H24751" s="1"/>
      <c r="I24751" s="1"/>
    </row>
    <row r="24752" spans="8:9" x14ac:dyDescent="0.2">
      <c r="H24752" s="1"/>
      <c r="I24752" s="1"/>
    </row>
    <row r="24753" spans="8:9" x14ac:dyDescent="0.2">
      <c r="H24753" s="1"/>
      <c r="I24753" s="1"/>
    </row>
    <row r="24754" spans="8:9" x14ac:dyDescent="0.2">
      <c r="H24754" s="1"/>
      <c r="I24754" s="1"/>
    </row>
    <row r="24755" spans="8:9" x14ac:dyDescent="0.2">
      <c r="H24755" s="1"/>
      <c r="I24755" s="1"/>
    </row>
    <row r="24756" spans="8:9" x14ac:dyDescent="0.2">
      <c r="H24756" s="1"/>
      <c r="I24756" s="1"/>
    </row>
    <row r="24757" spans="8:9" x14ac:dyDescent="0.2">
      <c r="H24757" s="1"/>
      <c r="I24757" s="1"/>
    </row>
    <row r="24758" spans="8:9" x14ac:dyDescent="0.2">
      <c r="H24758" s="1"/>
      <c r="I24758" s="1"/>
    </row>
    <row r="24759" spans="8:9" x14ac:dyDescent="0.2">
      <c r="H24759" s="1"/>
      <c r="I24759" s="1"/>
    </row>
    <row r="24760" spans="8:9" x14ac:dyDescent="0.2">
      <c r="H24760" s="1"/>
      <c r="I24760" s="1"/>
    </row>
    <row r="24761" spans="8:9" x14ac:dyDescent="0.2">
      <c r="H24761" s="1"/>
      <c r="I24761" s="1"/>
    </row>
    <row r="24762" spans="8:9" x14ac:dyDescent="0.2">
      <c r="H24762" s="1"/>
      <c r="I24762" s="1"/>
    </row>
    <row r="24763" spans="8:9" x14ac:dyDescent="0.2">
      <c r="H24763" s="1"/>
      <c r="I24763" s="1"/>
    </row>
    <row r="24764" spans="8:9" x14ac:dyDescent="0.2">
      <c r="H24764" s="1"/>
      <c r="I24764" s="1"/>
    </row>
    <row r="24765" spans="8:9" x14ac:dyDescent="0.2">
      <c r="H24765" s="1"/>
      <c r="I24765" s="1"/>
    </row>
    <row r="24766" spans="8:9" x14ac:dyDescent="0.2">
      <c r="H24766" s="1"/>
      <c r="I24766" s="1"/>
    </row>
    <row r="24767" spans="8:9" x14ac:dyDescent="0.2">
      <c r="H24767" s="1"/>
      <c r="I24767" s="1"/>
    </row>
    <row r="24768" spans="8:9" x14ac:dyDescent="0.2">
      <c r="H24768" s="1"/>
      <c r="I24768" s="1"/>
    </row>
    <row r="24769" spans="8:9" x14ac:dyDescent="0.2">
      <c r="H24769" s="1"/>
      <c r="I24769" s="1"/>
    </row>
    <row r="24770" spans="8:9" x14ac:dyDescent="0.2">
      <c r="H24770" s="1"/>
      <c r="I24770" s="1"/>
    </row>
    <row r="24771" spans="8:9" x14ac:dyDescent="0.2">
      <c r="H24771" s="1"/>
      <c r="I24771" s="1"/>
    </row>
    <row r="24772" spans="8:9" x14ac:dyDescent="0.2">
      <c r="H24772" s="1"/>
      <c r="I24772" s="1"/>
    </row>
    <row r="24773" spans="8:9" x14ac:dyDescent="0.2">
      <c r="H24773" s="1"/>
      <c r="I24773" s="1"/>
    </row>
    <row r="24774" spans="8:9" x14ac:dyDescent="0.2">
      <c r="H24774" s="1"/>
      <c r="I24774" s="1"/>
    </row>
    <row r="24775" spans="8:9" x14ac:dyDescent="0.2">
      <c r="H24775" s="1"/>
      <c r="I24775" s="1"/>
    </row>
    <row r="24776" spans="8:9" x14ac:dyDescent="0.2">
      <c r="H24776" s="1"/>
      <c r="I24776" s="1"/>
    </row>
    <row r="24777" spans="8:9" x14ac:dyDescent="0.2">
      <c r="H24777" s="1"/>
      <c r="I24777" s="1"/>
    </row>
    <row r="24778" spans="8:9" x14ac:dyDescent="0.2">
      <c r="H24778" s="1"/>
      <c r="I24778" s="1"/>
    </row>
    <row r="24779" spans="8:9" x14ac:dyDescent="0.2">
      <c r="H24779" s="1"/>
      <c r="I24779" s="1"/>
    </row>
    <row r="24780" spans="8:9" x14ac:dyDescent="0.2">
      <c r="H24780" s="1"/>
      <c r="I24780" s="1"/>
    </row>
    <row r="24781" spans="8:9" x14ac:dyDescent="0.2">
      <c r="H24781" s="1"/>
      <c r="I24781" s="1"/>
    </row>
    <row r="24782" spans="8:9" x14ac:dyDescent="0.2">
      <c r="H24782" s="1"/>
      <c r="I24782" s="1"/>
    </row>
    <row r="24783" spans="8:9" x14ac:dyDescent="0.2">
      <c r="H24783" s="1"/>
      <c r="I24783" s="1"/>
    </row>
    <row r="24784" spans="8:9" x14ac:dyDescent="0.2">
      <c r="H24784" s="1"/>
      <c r="I24784" s="1"/>
    </row>
    <row r="24785" spans="8:9" x14ac:dyDescent="0.2">
      <c r="H24785" s="1"/>
      <c r="I24785" s="1"/>
    </row>
    <row r="24786" spans="8:9" x14ac:dyDescent="0.2">
      <c r="H24786" s="1"/>
      <c r="I24786" s="1"/>
    </row>
    <row r="24787" spans="8:9" x14ac:dyDescent="0.2">
      <c r="H24787" s="1"/>
      <c r="I24787" s="1"/>
    </row>
    <row r="24788" spans="8:9" x14ac:dyDescent="0.2">
      <c r="H24788" s="1"/>
      <c r="I24788" s="1"/>
    </row>
    <row r="24789" spans="8:9" x14ac:dyDescent="0.2">
      <c r="H24789" s="1"/>
      <c r="I24789" s="1"/>
    </row>
    <row r="24790" spans="8:9" x14ac:dyDescent="0.2">
      <c r="H24790" s="1"/>
      <c r="I24790" s="1"/>
    </row>
    <row r="24791" spans="8:9" x14ac:dyDescent="0.2">
      <c r="H24791" s="1"/>
      <c r="I24791" s="1"/>
    </row>
    <row r="24792" spans="8:9" x14ac:dyDescent="0.2">
      <c r="H24792" s="1"/>
      <c r="I24792" s="1"/>
    </row>
    <row r="24793" spans="8:9" x14ac:dyDescent="0.2">
      <c r="H24793" s="1"/>
      <c r="I24793" s="1"/>
    </row>
    <row r="24794" spans="8:9" x14ac:dyDescent="0.2">
      <c r="H24794" s="1"/>
      <c r="I24794" s="1"/>
    </row>
    <row r="24795" spans="8:9" x14ac:dyDescent="0.2">
      <c r="H24795" s="1"/>
      <c r="I24795" s="1"/>
    </row>
    <row r="24796" spans="8:9" x14ac:dyDescent="0.2">
      <c r="H24796" s="1"/>
      <c r="I24796" s="1"/>
    </row>
    <row r="24797" spans="8:9" x14ac:dyDescent="0.2">
      <c r="H24797" s="1"/>
      <c r="I24797" s="1"/>
    </row>
    <row r="24798" spans="8:9" x14ac:dyDescent="0.2">
      <c r="H24798" s="1"/>
      <c r="I24798" s="1"/>
    </row>
    <row r="24799" spans="8:9" x14ac:dyDescent="0.2">
      <c r="H24799" s="1"/>
      <c r="I24799" s="1"/>
    </row>
    <row r="24800" spans="8:9" x14ac:dyDescent="0.2">
      <c r="H24800" s="1"/>
      <c r="I24800" s="1"/>
    </row>
    <row r="24801" spans="8:9" x14ac:dyDescent="0.2">
      <c r="H24801" s="1"/>
      <c r="I24801" s="1"/>
    </row>
    <row r="24802" spans="8:9" x14ac:dyDescent="0.2">
      <c r="H24802" s="1"/>
      <c r="I24802" s="1"/>
    </row>
    <row r="24803" spans="8:9" x14ac:dyDescent="0.2">
      <c r="H24803" s="1"/>
      <c r="I24803" s="1"/>
    </row>
    <row r="24804" spans="8:9" x14ac:dyDescent="0.2">
      <c r="H24804" s="1"/>
      <c r="I24804" s="1"/>
    </row>
    <row r="24805" spans="8:9" x14ac:dyDescent="0.2">
      <c r="H24805" s="1"/>
      <c r="I24805" s="1"/>
    </row>
    <row r="24806" spans="8:9" x14ac:dyDescent="0.2">
      <c r="H24806" s="1"/>
      <c r="I24806" s="1"/>
    </row>
    <row r="24807" spans="8:9" x14ac:dyDescent="0.2">
      <c r="H24807" s="1"/>
      <c r="I24807" s="1"/>
    </row>
    <row r="24808" spans="8:9" x14ac:dyDescent="0.2">
      <c r="H24808" s="1"/>
      <c r="I24808" s="1"/>
    </row>
    <row r="24809" spans="8:9" x14ac:dyDescent="0.2">
      <c r="H24809" s="1"/>
      <c r="I24809" s="1"/>
    </row>
    <row r="24810" spans="8:9" x14ac:dyDescent="0.2">
      <c r="H24810" s="1"/>
      <c r="I24810" s="1"/>
    </row>
    <row r="24811" spans="8:9" x14ac:dyDescent="0.2">
      <c r="H24811" s="1"/>
      <c r="I24811" s="1"/>
    </row>
    <row r="24812" spans="8:9" x14ac:dyDescent="0.2">
      <c r="H24812" s="1"/>
      <c r="I24812" s="1"/>
    </row>
    <row r="24813" spans="8:9" x14ac:dyDescent="0.2">
      <c r="H24813" s="1"/>
      <c r="I24813" s="1"/>
    </row>
    <row r="24814" spans="8:9" x14ac:dyDescent="0.2">
      <c r="H24814" s="1"/>
      <c r="I24814" s="1"/>
    </row>
    <row r="24815" spans="8:9" x14ac:dyDescent="0.2">
      <c r="H24815" s="1"/>
      <c r="I24815" s="1"/>
    </row>
    <row r="24816" spans="8:9" x14ac:dyDescent="0.2">
      <c r="H24816" s="1"/>
      <c r="I24816" s="1"/>
    </row>
    <row r="24817" spans="8:9" x14ac:dyDescent="0.2">
      <c r="H24817" s="1"/>
      <c r="I24817" s="1"/>
    </row>
    <row r="24818" spans="8:9" x14ac:dyDescent="0.2">
      <c r="H24818" s="1"/>
      <c r="I24818" s="1"/>
    </row>
    <row r="24819" spans="8:9" x14ac:dyDescent="0.2">
      <c r="H24819" s="1"/>
      <c r="I24819" s="1"/>
    </row>
    <row r="24820" spans="8:9" x14ac:dyDescent="0.2">
      <c r="H24820" s="1"/>
      <c r="I24820" s="1"/>
    </row>
    <row r="24821" spans="8:9" x14ac:dyDescent="0.2">
      <c r="H24821" s="1"/>
      <c r="I24821" s="1"/>
    </row>
    <row r="24822" spans="8:9" x14ac:dyDescent="0.2">
      <c r="H24822" s="1"/>
      <c r="I24822" s="1"/>
    </row>
    <row r="24823" spans="8:9" x14ac:dyDescent="0.2">
      <c r="H24823" s="1"/>
      <c r="I24823" s="1"/>
    </row>
    <row r="24824" spans="8:9" x14ac:dyDescent="0.2">
      <c r="H24824" s="1"/>
      <c r="I24824" s="1"/>
    </row>
    <row r="24825" spans="8:9" x14ac:dyDescent="0.2">
      <c r="H24825" s="1"/>
      <c r="I24825" s="1"/>
    </row>
    <row r="24826" spans="8:9" x14ac:dyDescent="0.2">
      <c r="H24826" s="1"/>
      <c r="I24826" s="1"/>
    </row>
    <row r="24827" spans="8:9" x14ac:dyDescent="0.2">
      <c r="H24827" s="1"/>
      <c r="I24827" s="1"/>
    </row>
    <row r="24828" spans="8:9" x14ac:dyDescent="0.2">
      <c r="H24828" s="1"/>
      <c r="I24828" s="1"/>
    </row>
    <row r="24829" spans="8:9" x14ac:dyDescent="0.2">
      <c r="H24829" s="1"/>
      <c r="I24829" s="1"/>
    </row>
    <row r="24830" spans="8:9" x14ac:dyDescent="0.2">
      <c r="H24830" s="1"/>
      <c r="I24830" s="1"/>
    </row>
    <row r="24831" spans="8:9" x14ac:dyDescent="0.2">
      <c r="H24831" s="1"/>
      <c r="I24831" s="1"/>
    </row>
    <row r="24832" spans="8:9" x14ac:dyDescent="0.2">
      <c r="H24832" s="1"/>
      <c r="I24832" s="1"/>
    </row>
    <row r="24833" spans="8:9" x14ac:dyDescent="0.2">
      <c r="H24833" s="1"/>
      <c r="I24833" s="1"/>
    </row>
    <row r="24834" spans="8:9" x14ac:dyDescent="0.2">
      <c r="H24834" s="1"/>
      <c r="I24834" s="1"/>
    </row>
    <row r="24835" spans="8:9" x14ac:dyDescent="0.2">
      <c r="H24835" s="1"/>
      <c r="I24835" s="1"/>
    </row>
    <row r="24836" spans="8:9" x14ac:dyDescent="0.2">
      <c r="H24836" s="1"/>
      <c r="I24836" s="1"/>
    </row>
    <row r="24837" spans="8:9" x14ac:dyDescent="0.2">
      <c r="H24837" s="1"/>
      <c r="I24837" s="1"/>
    </row>
    <row r="24838" spans="8:9" x14ac:dyDescent="0.2">
      <c r="H24838" s="1"/>
      <c r="I24838" s="1"/>
    </row>
    <row r="24839" spans="8:9" x14ac:dyDescent="0.2">
      <c r="H24839" s="1"/>
      <c r="I24839" s="1"/>
    </row>
    <row r="24840" spans="8:9" x14ac:dyDescent="0.2">
      <c r="H24840" s="1"/>
      <c r="I24840" s="1"/>
    </row>
    <row r="24841" spans="8:9" x14ac:dyDescent="0.2">
      <c r="H24841" s="1"/>
      <c r="I24841" s="1"/>
    </row>
    <row r="24842" spans="8:9" x14ac:dyDescent="0.2">
      <c r="H24842" s="1"/>
      <c r="I24842" s="1"/>
    </row>
    <row r="24843" spans="8:9" x14ac:dyDescent="0.2">
      <c r="H24843" s="1"/>
      <c r="I24843" s="1"/>
    </row>
    <row r="24844" spans="8:9" x14ac:dyDescent="0.2">
      <c r="H24844" s="1"/>
      <c r="I24844" s="1"/>
    </row>
    <row r="24845" spans="8:9" x14ac:dyDescent="0.2">
      <c r="H24845" s="1"/>
      <c r="I24845" s="1"/>
    </row>
    <row r="24846" spans="8:9" x14ac:dyDescent="0.2">
      <c r="H24846" s="1"/>
      <c r="I24846" s="1"/>
    </row>
    <row r="24847" spans="8:9" x14ac:dyDescent="0.2">
      <c r="H24847" s="1"/>
      <c r="I24847" s="1"/>
    </row>
    <row r="24848" spans="8:9" x14ac:dyDescent="0.2">
      <c r="H24848" s="1"/>
      <c r="I24848" s="1"/>
    </row>
    <row r="24849" spans="8:9" x14ac:dyDescent="0.2">
      <c r="H24849" s="1"/>
      <c r="I24849" s="1"/>
    </row>
    <row r="24850" spans="8:9" x14ac:dyDescent="0.2">
      <c r="H24850" s="1"/>
      <c r="I24850" s="1"/>
    </row>
    <row r="24851" spans="8:9" x14ac:dyDescent="0.2">
      <c r="H24851" s="1"/>
      <c r="I24851" s="1"/>
    </row>
    <row r="24852" spans="8:9" x14ac:dyDescent="0.2">
      <c r="H24852" s="1"/>
      <c r="I24852" s="1"/>
    </row>
    <row r="24853" spans="8:9" x14ac:dyDescent="0.2">
      <c r="H24853" s="1"/>
      <c r="I24853" s="1"/>
    </row>
    <row r="24854" spans="8:9" x14ac:dyDescent="0.2">
      <c r="H24854" s="1"/>
      <c r="I24854" s="1"/>
    </row>
    <row r="24855" spans="8:9" x14ac:dyDescent="0.2">
      <c r="H24855" s="1"/>
      <c r="I24855" s="1"/>
    </row>
    <row r="24856" spans="8:9" x14ac:dyDescent="0.2">
      <c r="H24856" s="1"/>
      <c r="I24856" s="1"/>
    </row>
    <row r="24857" spans="8:9" x14ac:dyDescent="0.2">
      <c r="H24857" s="1"/>
      <c r="I24857" s="1"/>
    </row>
    <row r="24858" spans="8:9" x14ac:dyDescent="0.2">
      <c r="H24858" s="1"/>
      <c r="I24858" s="1"/>
    </row>
    <row r="24859" spans="8:9" x14ac:dyDescent="0.2">
      <c r="H24859" s="1"/>
      <c r="I24859" s="1"/>
    </row>
    <row r="24860" spans="8:9" x14ac:dyDescent="0.2">
      <c r="H24860" s="1"/>
      <c r="I24860" s="1"/>
    </row>
    <row r="24861" spans="8:9" x14ac:dyDescent="0.2">
      <c r="H24861" s="1"/>
      <c r="I24861" s="1"/>
    </row>
    <row r="24862" spans="8:9" x14ac:dyDescent="0.2">
      <c r="H24862" s="1"/>
      <c r="I24862" s="1"/>
    </row>
    <row r="24863" spans="8:9" x14ac:dyDescent="0.2">
      <c r="H24863" s="1"/>
      <c r="I24863" s="1"/>
    </row>
    <row r="24864" spans="8:9" x14ac:dyDescent="0.2">
      <c r="H24864" s="1"/>
      <c r="I24864" s="1"/>
    </row>
    <row r="24865" spans="8:9" x14ac:dyDescent="0.2">
      <c r="H24865" s="1"/>
      <c r="I24865" s="1"/>
    </row>
    <row r="24866" spans="8:9" x14ac:dyDescent="0.2">
      <c r="H24866" s="1"/>
      <c r="I24866" s="1"/>
    </row>
    <row r="24867" spans="8:9" x14ac:dyDescent="0.2">
      <c r="H24867" s="1"/>
      <c r="I24867" s="1"/>
    </row>
    <row r="24868" spans="8:9" x14ac:dyDescent="0.2">
      <c r="H24868" s="1"/>
      <c r="I24868" s="1"/>
    </row>
    <row r="24869" spans="8:9" x14ac:dyDescent="0.2">
      <c r="H24869" s="1"/>
      <c r="I24869" s="1"/>
    </row>
    <row r="24870" spans="8:9" x14ac:dyDescent="0.2">
      <c r="H24870" s="1"/>
      <c r="I24870" s="1"/>
    </row>
    <row r="24871" spans="8:9" x14ac:dyDescent="0.2">
      <c r="H24871" s="1"/>
      <c r="I24871" s="1"/>
    </row>
    <row r="24872" spans="8:9" x14ac:dyDescent="0.2">
      <c r="H24872" s="1"/>
      <c r="I24872" s="1"/>
    </row>
    <row r="24873" spans="8:9" x14ac:dyDescent="0.2">
      <c r="H24873" s="1"/>
      <c r="I24873" s="1"/>
    </row>
    <row r="24874" spans="8:9" x14ac:dyDescent="0.2">
      <c r="H24874" s="1"/>
      <c r="I24874" s="1"/>
    </row>
    <row r="24875" spans="8:9" x14ac:dyDescent="0.2">
      <c r="H24875" s="1"/>
      <c r="I24875" s="1"/>
    </row>
    <row r="24876" spans="8:9" x14ac:dyDescent="0.2">
      <c r="H24876" s="1"/>
      <c r="I24876" s="1"/>
    </row>
    <row r="24877" spans="8:9" x14ac:dyDescent="0.2">
      <c r="H24877" s="1"/>
      <c r="I24877" s="1"/>
    </row>
    <row r="24878" spans="8:9" x14ac:dyDescent="0.2">
      <c r="H24878" s="1"/>
      <c r="I24878" s="1"/>
    </row>
    <row r="24879" spans="8:9" x14ac:dyDescent="0.2">
      <c r="H24879" s="1"/>
      <c r="I24879" s="1"/>
    </row>
    <row r="24880" spans="8:9" x14ac:dyDescent="0.2">
      <c r="H24880" s="1"/>
      <c r="I24880" s="1"/>
    </row>
    <row r="24881" spans="8:9" x14ac:dyDescent="0.2">
      <c r="H24881" s="1"/>
      <c r="I24881" s="1"/>
    </row>
    <row r="24882" spans="8:9" x14ac:dyDescent="0.2">
      <c r="H24882" s="1"/>
      <c r="I24882" s="1"/>
    </row>
    <row r="24883" spans="8:9" x14ac:dyDescent="0.2">
      <c r="H24883" s="1"/>
      <c r="I24883" s="1"/>
    </row>
    <row r="24884" spans="8:9" x14ac:dyDescent="0.2">
      <c r="H24884" s="1"/>
      <c r="I24884" s="1"/>
    </row>
    <row r="24885" spans="8:9" x14ac:dyDescent="0.2">
      <c r="H24885" s="1"/>
      <c r="I24885" s="1"/>
    </row>
    <row r="24886" spans="8:9" x14ac:dyDescent="0.2">
      <c r="H24886" s="1"/>
      <c r="I24886" s="1"/>
    </row>
    <row r="24887" spans="8:9" x14ac:dyDescent="0.2">
      <c r="H24887" s="1"/>
      <c r="I24887" s="1"/>
    </row>
    <row r="24888" spans="8:9" x14ac:dyDescent="0.2">
      <c r="H24888" s="1"/>
      <c r="I24888" s="1"/>
    </row>
    <row r="24889" spans="8:9" x14ac:dyDescent="0.2">
      <c r="H24889" s="1"/>
      <c r="I24889" s="1"/>
    </row>
    <row r="24890" spans="8:9" x14ac:dyDescent="0.2">
      <c r="H24890" s="1"/>
      <c r="I24890" s="1"/>
    </row>
    <row r="24891" spans="8:9" x14ac:dyDescent="0.2">
      <c r="H24891" s="1"/>
      <c r="I24891" s="1"/>
    </row>
    <row r="24892" spans="8:9" x14ac:dyDescent="0.2">
      <c r="H24892" s="1"/>
      <c r="I24892" s="1"/>
    </row>
    <row r="24893" spans="8:9" x14ac:dyDescent="0.2">
      <c r="H24893" s="1"/>
      <c r="I24893" s="1"/>
    </row>
    <row r="24894" spans="8:9" x14ac:dyDescent="0.2">
      <c r="H24894" s="1"/>
      <c r="I24894" s="1"/>
    </row>
    <row r="24895" spans="8:9" x14ac:dyDescent="0.2">
      <c r="H24895" s="1"/>
      <c r="I24895" s="1"/>
    </row>
    <row r="24896" spans="8:9" x14ac:dyDescent="0.2">
      <c r="H24896" s="1"/>
      <c r="I24896" s="1"/>
    </row>
    <row r="24897" spans="8:9" x14ac:dyDescent="0.2">
      <c r="H24897" s="1"/>
      <c r="I24897" s="1"/>
    </row>
    <row r="24898" spans="8:9" x14ac:dyDescent="0.2">
      <c r="H24898" s="1"/>
      <c r="I24898" s="1"/>
    </row>
    <row r="24899" spans="8:9" x14ac:dyDescent="0.2">
      <c r="H24899" s="1"/>
      <c r="I24899" s="1"/>
    </row>
    <row r="24900" spans="8:9" x14ac:dyDescent="0.2">
      <c r="H24900" s="1"/>
      <c r="I24900" s="1"/>
    </row>
    <row r="24901" spans="8:9" x14ac:dyDescent="0.2">
      <c r="H24901" s="1"/>
      <c r="I24901" s="1"/>
    </row>
    <row r="24902" spans="8:9" x14ac:dyDescent="0.2">
      <c r="H24902" s="1"/>
      <c r="I24902" s="1"/>
    </row>
    <row r="24903" spans="8:9" x14ac:dyDescent="0.2">
      <c r="H24903" s="1"/>
      <c r="I24903" s="1"/>
    </row>
    <row r="24904" spans="8:9" x14ac:dyDescent="0.2">
      <c r="H24904" s="1"/>
      <c r="I24904" s="1"/>
    </row>
    <row r="24905" spans="8:9" x14ac:dyDescent="0.2">
      <c r="H24905" s="1"/>
      <c r="I24905" s="1"/>
    </row>
    <row r="24906" spans="8:9" x14ac:dyDescent="0.2">
      <c r="H24906" s="1"/>
      <c r="I24906" s="1"/>
    </row>
    <row r="24907" spans="8:9" x14ac:dyDescent="0.2">
      <c r="H24907" s="1"/>
      <c r="I24907" s="1"/>
    </row>
    <row r="24908" spans="8:9" x14ac:dyDescent="0.2">
      <c r="H24908" s="1"/>
      <c r="I24908" s="1"/>
    </row>
    <row r="24909" spans="8:9" x14ac:dyDescent="0.2">
      <c r="H24909" s="1"/>
      <c r="I24909" s="1"/>
    </row>
    <row r="24910" spans="8:9" x14ac:dyDescent="0.2">
      <c r="H24910" s="1"/>
      <c r="I24910" s="1"/>
    </row>
    <row r="24911" spans="8:9" x14ac:dyDescent="0.2">
      <c r="H24911" s="1"/>
      <c r="I24911" s="1"/>
    </row>
    <row r="24912" spans="8:9" x14ac:dyDescent="0.2">
      <c r="H24912" s="1"/>
      <c r="I24912" s="1"/>
    </row>
    <row r="24913" spans="8:9" x14ac:dyDescent="0.2">
      <c r="H24913" s="1"/>
      <c r="I24913" s="1"/>
    </row>
    <row r="24914" spans="8:9" x14ac:dyDescent="0.2">
      <c r="H24914" s="1"/>
      <c r="I24914" s="1"/>
    </row>
    <row r="24915" spans="8:9" x14ac:dyDescent="0.2">
      <c r="H24915" s="1"/>
      <c r="I24915" s="1"/>
    </row>
    <row r="24916" spans="8:9" x14ac:dyDescent="0.2">
      <c r="H24916" s="1"/>
      <c r="I24916" s="1"/>
    </row>
    <row r="24917" spans="8:9" x14ac:dyDescent="0.2">
      <c r="H24917" s="1"/>
      <c r="I24917" s="1"/>
    </row>
    <row r="24918" spans="8:9" x14ac:dyDescent="0.2">
      <c r="H24918" s="1"/>
      <c r="I24918" s="1"/>
    </row>
    <row r="24919" spans="8:9" x14ac:dyDescent="0.2">
      <c r="H24919" s="1"/>
      <c r="I24919" s="1"/>
    </row>
    <row r="24920" spans="8:9" x14ac:dyDescent="0.2">
      <c r="H24920" s="1"/>
      <c r="I24920" s="1"/>
    </row>
    <row r="24921" spans="8:9" x14ac:dyDescent="0.2">
      <c r="H24921" s="1"/>
      <c r="I24921" s="1"/>
    </row>
    <row r="24922" spans="8:9" x14ac:dyDescent="0.2">
      <c r="H24922" s="1"/>
      <c r="I24922" s="1"/>
    </row>
    <row r="24923" spans="8:9" x14ac:dyDescent="0.2">
      <c r="H24923" s="1"/>
      <c r="I24923" s="1"/>
    </row>
    <row r="24924" spans="8:9" x14ac:dyDescent="0.2">
      <c r="H24924" s="1"/>
      <c r="I24924" s="1"/>
    </row>
    <row r="24925" spans="8:9" x14ac:dyDescent="0.2">
      <c r="H24925" s="1"/>
      <c r="I24925" s="1"/>
    </row>
    <row r="24926" spans="8:9" x14ac:dyDescent="0.2">
      <c r="H24926" s="1"/>
      <c r="I24926" s="1"/>
    </row>
    <row r="24927" spans="8:9" x14ac:dyDescent="0.2">
      <c r="H24927" s="1"/>
      <c r="I24927" s="1"/>
    </row>
    <row r="24928" spans="8:9" x14ac:dyDescent="0.2">
      <c r="H24928" s="1"/>
      <c r="I24928" s="1"/>
    </row>
    <row r="24929" spans="8:9" x14ac:dyDescent="0.2">
      <c r="H24929" s="1"/>
      <c r="I24929" s="1"/>
    </row>
    <row r="24930" spans="8:9" x14ac:dyDescent="0.2">
      <c r="H24930" s="1"/>
      <c r="I24930" s="1"/>
    </row>
    <row r="24931" spans="8:9" x14ac:dyDescent="0.2">
      <c r="H24931" s="1"/>
      <c r="I24931" s="1"/>
    </row>
    <row r="24932" spans="8:9" x14ac:dyDescent="0.2">
      <c r="H24932" s="1"/>
      <c r="I24932" s="1"/>
    </row>
    <row r="24933" spans="8:9" x14ac:dyDescent="0.2">
      <c r="H24933" s="1"/>
      <c r="I24933" s="1"/>
    </row>
    <row r="24934" spans="8:9" x14ac:dyDescent="0.2">
      <c r="H24934" s="1"/>
      <c r="I24934" s="1"/>
    </row>
    <row r="24935" spans="8:9" x14ac:dyDescent="0.2">
      <c r="H24935" s="1"/>
      <c r="I24935" s="1"/>
    </row>
    <row r="24936" spans="8:9" x14ac:dyDescent="0.2">
      <c r="H24936" s="1"/>
      <c r="I24936" s="1"/>
    </row>
    <row r="24937" spans="8:9" x14ac:dyDescent="0.2">
      <c r="H24937" s="1"/>
      <c r="I24937" s="1"/>
    </row>
    <row r="24938" spans="8:9" x14ac:dyDescent="0.2">
      <c r="H24938" s="1"/>
      <c r="I24938" s="1"/>
    </row>
    <row r="24939" spans="8:9" x14ac:dyDescent="0.2">
      <c r="H24939" s="1"/>
      <c r="I24939" s="1"/>
    </row>
    <row r="24940" spans="8:9" x14ac:dyDescent="0.2">
      <c r="H24940" s="1"/>
      <c r="I24940" s="1"/>
    </row>
    <row r="24941" spans="8:9" x14ac:dyDescent="0.2">
      <c r="H24941" s="1"/>
      <c r="I24941" s="1"/>
    </row>
    <row r="24942" spans="8:9" x14ac:dyDescent="0.2">
      <c r="H24942" s="1"/>
      <c r="I24942" s="1"/>
    </row>
    <row r="24943" spans="8:9" x14ac:dyDescent="0.2">
      <c r="H24943" s="1"/>
      <c r="I24943" s="1"/>
    </row>
    <row r="24944" spans="8:9" x14ac:dyDescent="0.2">
      <c r="H24944" s="1"/>
      <c r="I24944" s="1"/>
    </row>
    <row r="24945" spans="8:9" x14ac:dyDescent="0.2">
      <c r="H24945" s="1"/>
      <c r="I24945" s="1"/>
    </row>
    <row r="24946" spans="8:9" x14ac:dyDescent="0.2">
      <c r="H24946" s="1"/>
      <c r="I24946" s="1"/>
    </row>
    <row r="24947" spans="8:9" x14ac:dyDescent="0.2">
      <c r="H24947" s="1"/>
      <c r="I24947" s="1"/>
    </row>
    <row r="24948" spans="8:9" x14ac:dyDescent="0.2">
      <c r="H24948" s="1"/>
      <c r="I24948" s="1"/>
    </row>
    <row r="24949" spans="8:9" x14ac:dyDescent="0.2">
      <c r="H24949" s="1"/>
      <c r="I24949" s="1"/>
    </row>
    <row r="24950" spans="8:9" x14ac:dyDescent="0.2">
      <c r="H24950" s="1"/>
      <c r="I24950" s="1"/>
    </row>
    <row r="24951" spans="8:9" x14ac:dyDescent="0.2">
      <c r="H24951" s="1"/>
      <c r="I24951" s="1"/>
    </row>
    <row r="24952" spans="8:9" x14ac:dyDescent="0.2">
      <c r="H24952" s="1"/>
      <c r="I24952" s="1"/>
    </row>
    <row r="24953" spans="8:9" x14ac:dyDescent="0.2">
      <c r="H24953" s="1"/>
      <c r="I24953" s="1"/>
    </row>
    <row r="24954" spans="8:9" x14ac:dyDescent="0.2">
      <c r="H24954" s="1"/>
      <c r="I24954" s="1"/>
    </row>
    <row r="24955" spans="8:9" x14ac:dyDescent="0.2">
      <c r="H24955" s="1"/>
      <c r="I24955" s="1"/>
    </row>
    <row r="24956" spans="8:9" x14ac:dyDescent="0.2">
      <c r="H24956" s="1"/>
      <c r="I24956" s="1"/>
    </row>
    <row r="24957" spans="8:9" x14ac:dyDescent="0.2">
      <c r="H24957" s="1"/>
      <c r="I24957" s="1"/>
    </row>
    <row r="24958" spans="8:9" x14ac:dyDescent="0.2">
      <c r="H24958" s="1"/>
      <c r="I24958" s="1"/>
    </row>
    <row r="24959" spans="8:9" x14ac:dyDescent="0.2">
      <c r="H24959" s="1"/>
      <c r="I24959" s="1"/>
    </row>
    <row r="24960" spans="8:9" x14ac:dyDescent="0.2">
      <c r="H24960" s="1"/>
      <c r="I24960" s="1"/>
    </row>
    <row r="24961" spans="8:9" x14ac:dyDescent="0.2">
      <c r="H24961" s="1"/>
      <c r="I24961" s="1"/>
    </row>
    <row r="24962" spans="8:9" x14ac:dyDescent="0.2">
      <c r="H24962" s="1"/>
      <c r="I24962" s="1"/>
    </row>
    <row r="24963" spans="8:9" x14ac:dyDescent="0.2">
      <c r="H24963" s="1"/>
      <c r="I24963" s="1"/>
    </row>
    <row r="24964" spans="8:9" x14ac:dyDescent="0.2">
      <c r="H24964" s="1"/>
      <c r="I24964" s="1"/>
    </row>
    <row r="24965" spans="8:9" x14ac:dyDescent="0.2">
      <c r="H24965" s="1"/>
      <c r="I24965" s="1"/>
    </row>
    <row r="24966" spans="8:9" x14ac:dyDescent="0.2">
      <c r="H24966" s="1"/>
      <c r="I24966" s="1"/>
    </row>
    <row r="24967" spans="8:9" x14ac:dyDescent="0.2">
      <c r="H24967" s="1"/>
      <c r="I24967" s="1"/>
    </row>
    <row r="24968" spans="8:9" x14ac:dyDescent="0.2">
      <c r="H24968" s="1"/>
      <c r="I24968" s="1"/>
    </row>
    <row r="24969" spans="8:9" x14ac:dyDescent="0.2">
      <c r="H24969" s="1"/>
      <c r="I24969" s="1"/>
    </row>
    <row r="24970" spans="8:9" x14ac:dyDescent="0.2">
      <c r="H24970" s="1"/>
      <c r="I24970" s="1"/>
    </row>
    <row r="24971" spans="8:9" x14ac:dyDescent="0.2">
      <c r="H24971" s="1"/>
      <c r="I24971" s="1"/>
    </row>
    <row r="24972" spans="8:9" x14ac:dyDescent="0.2">
      <c r="H24972" s="1"/>
      <c r="I24972" s="1"/>
    </row>
    <row r="24973" spans="8:9" x14ac:dyDescent="0.2">
      <c r="H24973" s="1"/>
      <c r="I24973" s="1"/>
    </row>
    <row r="24974" spans="8:9" x14ac:dyDescent="0.2">
      <c r="H24974" s="1"/>
      <c r="I24974" s="1"/>
    </row>
    <row r="24975" spans="8:9" x14ac:dyDescent="0.2">
      <c r="H24975" s="1"/>
      <c r="I24975" s="1"/>
    </row>
    <row r="24976" spans="8:9" x14ac:dyDescent="0.2">
      <c r="H24976" s="1"/>
      <c r="I24976" s="1"/>
    </row>
    <row r="24977" spans="8:9" x14ac:dyDescent="0.2">
      <c r="H24977" s="1"/>
      <c r="I24977" s="1"/>
    </row>
    <row r="24978" spans="8:9" x14ac:dyDescent="0.2">
      <c r="H24978" s="1"/>
      <c r="I24978" s="1"/>
    </row>
    <row r="24979" spans="8:9" x14ac:dyDescent="0.2">
      <c r="H24979" s="1"/>
      <c r="I24979" s="1"/>
    </row>
    <row r="24980" spans="8:9" x14ac:dyDescent="0.2">
      <c r="H24980" s="1"/>
      <c r="I24980" s="1"/>
    </row>
    <row r="24981" spans="8:9" x14ac:dyDescent="0.2">
      <c r="H24981" s="1"/>
      <c r="I24981" s="1"/>
    </row>
    <row r="24982" spans="8:9" x14ac:dyDescent="0.2">
      <c r="H24982" s="1"/>
      <c r="I24982" s="1"/>
    </row>
    <row r="24983" spans="8:9" x14ac:dyDescent="0.2">
      <c r="H24983" s="1"/>
      <c r="I24983" s="1"/>
    </row>
    <row r="24984" spans="8:9" x14ac:dyDescent="0.2">
      <c r="H24984" s="1"/>
      <c r="I24984" s="1"/>
    </row>
    <row r="24985" spans="8:9" x14ac:dyDescent="0.2">
      <c r="H24985" s="1"/>
      <c r="I24985" s="1"/>
    </row>
    <row r="24986" spans="8:9" x14ac:dyDescent="0.2">
      <c r="H24986" s="1"/>
      <c r="I24986" s="1"/>
    </row>
    <row r="24987" spans="8:9" x14ac:dyDescent="0.2">
      <c r="H24987" s="1"/>
      <c r="I24987" s="1"/>
    </row>
    <row r="24988" spans="8:9" x14ac:dyDescent="0.2">
      <c r="H24988" s="1"/>
      <c r="I24988" s="1"/>
    </row>
    <row r="24989" spans="8:9" x14ac:dyDescent="0.2">
      <c r="H24989" s="1"/>
      <c r="I24989" s="1"/>
    </row>
    <row r="24990" spans="8:9" x14ac:dyDescent="0.2">
      <c r="H24990" s="1"/>
      <c r="I24990" s="1"/>
    </row>
    <row r="24991" spans="8:9" x14ac:dyDescent="0.2">
      <c r="H24991" s="1"/>
      <c r="I24991" s="1"/>
    </row>
    <row r="24992" spans="8:9" x14ac:dyDescent="0.2">
      <c r="H24992" s="1"/>
      <c r="I24992" s="1"/>
    </row>
    <row r="24993" spans="8:9" x14ac:dyDescent="0.2">
      <c r="H24993" s="1"/>
      <c r="I24993" s="1"/>
    </row>
    <row r="24994" spans="8:9" x14ac:dyDescent="0.2">
      <c r="H24994" s="1"/>
      <c r="I24994" s="1"/>
    </row>
    <row r="24995" spans="8:9" x14ac:dyDescent="0.2">
      <c r="H24995" s="1"/>
      <c r="I24995" s="1"/>
    </row>
    <row r="24996" spans="8:9" x14ac:dyDescent="0.2">
      <c r="H24996" s="1"/>
      <c r="I24996" s="1"/>
    </row>
    <row r="24997" spans="8:9" x14ac:dyDescent="0.2">
      <c r="H24997" s="1"/>
      <c r="I24997" s="1"/>
    </row>
    <row r="24998" spans="8:9" x14ac:dyDescent="0.2">
      <c r="H24998" s="1"/>
      <c r="I24998" s="1"/>
    </row>
    <row r="24999" spans="8:9" x14ac:dyDescent="0.2">
      <c r="H24999" s="1"/>
      <c r="I24999" s="1"/>
    </row>
    <row r="25000" spans="8:9" x14ac:dyDescent="0.2">
      <c r="H25000" s="1"/>
      <c r="I25000" s="1"/>
    </row>
    <row r="25001" spans="8:9" x14ac:dyDescent="0.2">
      <c r="H25001" s="1"/>
      <c r="I25001" s="1"/>
    </row>
    <row r="25002" spans="8:9" x14ac:dyDescent="0.2">
      <c r="H25002" s="1"/>
      <c r="I25002" s="1"/>
    </row>
    <row r="25003" spans="8:9" x14ac:dyDescent="0.2">
      <c r="H25003" s="1"/>
      <c r="I25003" s="1"/>
    </row>
    <row r="25004" spans="8:9" x14ac:dyDescent="0.2">
      <c r="H25004" s="1"/>
      <c r="I25004" s="1"/>
    </row>
    <row r="25005" spans="8:9" x14ac:dyDescent="0.2">
      <c r="H25005" s="1"/>
      <c r="I25005" s="1"/>
    </row>
    <row r="25006" spans="8:9" x14ac:dyDescent="0.2">
      <c r="H25006" s="1"/>
      <c r="I25006" s="1"/>
    </row>
    <row r="25007" spans="8:9" x14ac:dyDescent="0.2">
      <c r="H25007" s="1"/>
      <c r="I25007" s="1"/>
    </row>
    <row r="25008" spans="8:9" x14ac:dyDescent="0.2">
      <c r="H25008" s="1"/>
      <c r="I25008" s="1"/>
    </row>
    <row r="25009" spans="8:9" x14ac:dyDescent="0.2">
      <c r="H25009" s="1"/>
      <c r="I25009" s="1"/>
    </row>
    <row r="25010" spans="8:9" x14ac:dyDescent="0.2">
      <c r="H25010" s="1"/>
      <c r="I25010" s="1"/>
    </row>
    <row r="25011" spans="8:9" x14ac:dyDescent="0.2">
      <c r="H25011" s="1"/>
      <c r="I25011" s="1"/>
    </row>
    <row r="25012" spans="8:9" x14ac:dyDescent="0.2">
      <c r="H25012" s="1"/>
      <c r="I25012" s="1"/>
    </row>
    <row r="25013" spans="8:9" x14ac:dyDescent="0.2">
      <c r="H25013" s="1"/>
      <c r="I25013" s="1"/>
    </row>
    <row r="25014" spans="8:9" x14ac:dyDescent="0.2">
      <c r="H25014" s="1"/>
      <c r="I25014" s="1"/>
    </row>
    <row r="25015" spans="8:9" x14ac:dyDescent="0.2">
      <c r="H25015" s="1"/>
      <c r="I25015" s="1"/>
    </row>
    <row r="25016" spans="8:9" x14ac:dyDescent="0.2">
      <c r="H25016" s="1"/>
      <c r="I25016" s="1"/>
    </row>
    <row r="25017" spans="8:9" x14ac:dyDescent="0.2">
      <c r="H25017" s="1"/>
      <c r="I25017" s="1"/>
    </row>
    <row r="25018" spans="8:9" x14ac:dyDescent="0.2">
      <c r="H25018" s="1"/>
      <c r="I25018" s="1"/>
    </row>
    <row r="25019" spans="8:9" x14ac:dyDescent="0.2">
      <c r="H25019" s="1"/>
      <c r="I25019" s="1"/>
    </row>
    <row r="25020" spans="8:9" x14ac:dyDescent="0.2">
      <c r="H25020" s="1"/>
      <c r="I25020" s="1"/>
    </row>
    <row r="25021" spans="8:9" x14ac:dyDescent="0.2">
      <c r="H25021" s="1"/>
      <c r="I25021" s="1"/>
    </row>
    <row r="25022" spans="8:9" x14ac:dyDescent="0.2">
      <c r="H25022" s="1"/>
      <c r="I25022" s="1"/>
    </row>
    <row r="25023" spans="8:9" x14ac:dyDescent="0.2">
      <c r="H25023" s="1"/>
      <c r="I25023" s="1"/>
    </row>
    <row r="25024" spans="8:9" x14ac:dyDescent="0.2">
      <c r="H25024" s="1"/>
      <c r="I25024" s="1"/>
    </row>
    <row r="25025" spans="8:9" x14ac:dyDescent="0.2">
      <c r="H25025" s="1"/>
      <c r="I25025" s="1"/>
    </row>
    <row r="25026" spans="8:9" x14ac:dyDescent="0.2">
      <c r="H25026" s="1"/>
      <c r="I25026" s="1"/>
    </row>
    <row r="25027" spans="8:9" x14ac:dyDescent="0.2">
      <c r="H25027" s="1"/>
      <c r="I25027" s="1"/>
    </row>
    <row r="25028" spans="8:9" x14ac:dyDescent="0.2">
      <c r="H25028" s="1"/>
      <c r="I25028" s="1"/>
    </row>
    <row r="25029" spans="8:9" x14ac:dyDescent="0.2">
      <c r="H25029" s="1"/>
      <c r="I25029" s="1"/>
    </row>
    <row r="25030" spans="8:9" x14ac:dyDescent="0.2">
      <c r="H25030" s="1"/>
      <c r="I25030" s="1"/>
    </row>
    <row r="25031" spans="8:9" x14ac:dyDescent="0.2">
      <c r="H25031" s="1"/>
      <c r="I25031" s="1"/>
    </row>
    <row r="25032" spans="8:9" x14ac:dyDescent="0.2">
      <c r="H25032" s="1"/>
      <c r="I25032" s="1"/>
    </row>
    <row r="25033" spans="8:9" x14ac:dyDescent="0.2">
      <c r="H25033" s="1"/>
      <c r="I25033" s="1"/>
    </row>
    <row r="25034" spans="8:9" x14ac:dyDescent="0.2">
      <c r="H25034" s="1"/>
      <c r="I25034" s="1"/>
    </row>
    <row r="25035" spans="8:9" x14ac:dyDescent="0.2">
      <c r="H25035" s="1"/>
      <c r="I25035" s="1"/>
    </row>
    <row r="25036" spans="8:9" x14ac:dyDescent="0.2">
      <c r="H25036" s="1"/>
      <c r="I25036" s="1"/>
    </row>
    <row r="25037" spans="8:9" x14ac:dyDescent="0.2">
      <c r="H25037" s="1"/>
      <c r="I25037" s="1"/>
    </row>
    <row r="25038" spans="8:9" x14ac:dyDescent="0.2">
      <c r="H25038" s="1"/>
      <c r="I25038" s="1"/>
    </row>
    <row r="25039" spans="8:9" x14ac:dyDescent="0.2">
      <c r="H25039" s="1"/>
      <c r="I25039" s="1"/>
    </row>
    <row r="25040" spans="8:9" x14ac:dyDescent="0.2">
      <c r="H25040" s="1"/>
      <c r="I25040" s="1"/>
    </row>
    <row r="25041" spans="8:9" x14ac:dyDescent="0.2">
      <c r="H25041" s="1"/>
      <c r="I25041" s="1"/>
    </row>
    <row r="25042" spans="8:9" x14ac:dyDescent="0.2">
      <c r="H25042" s="1"/>
      <c r="I25042" s="1"/>
    </row>
    <row r="25043" spans="8:9" x14ac:dyDescent="0.2">
      <c r="H25043" s="1"/>
      <c r="I25043" s="1"/>
    </row>
    <row r="25044" spans="8:9" x14ac:dyDescent="0.2">
      <c r="H25044" s="1"/>
      <c r="I25044" s="1"/>
    </row>
    <row r="25045" spans="8:9" x14ac:dyDescent="0.2">
      <c r="H25045" s="1"/>
      <c r="I25045" s="1"/>
    </row>
    <row r="25046" spans="8:9" x14ac:dyDescent="0.2">
      <c r="H25046" s="1"/>
      <c r="I25046" s="1"/>
    </row>
    <row r="25047" spans="8:9" x14ac:dyDescent="0.2">
      <c r="H25047" s="1"/>
      <c r="I25047" s="1"/>
    </row>
    <row r="25048" spans="8:9" x14ac:dyDescent="0.2">
      <c r="H25048" s="1"/>
      <c r="I25048" s="1"/>
    </row>
    <row r="25049" spans="8:9" x14ac:dyDescent="0.2">
      <c r="H25049" s="1"/>
      <c r="I25049" s="1"/>
    </row>
    <row r="25050" spans="8:9" x14ac:dyDescent="0.2">
      <c r="H25050" s="1"/>
      <c r="I25050" s="1"/>
    </row>
    <row r="25051" spans="8:9" x14ac:dyDescent="0.2">
      <c r="H25051" s="1"/>
      <c r="I25051" s="1"/>
    </row>
    <row r="25052" spans="8:9" x14ac:dyDescent="0.2">
      <c r="H25052" s="1"/>
      <c r="I25052" s="1"/>
    </row>
    <row r="25053" spans="8:9" x14ac:dyDescent="0.2">
      <c r="H25053" s="1"/>
      <c r="I25053" s="1"/>
    </row>
    <row r="25054" spans="8:9" x14ac:dyDescent="0.2">
      <c r="H25054" s="1"/>
      <c r="I25054" s="1"/>
    </row>
    <row r="25055" spans="8:9" x14ac:dyDescent="0.2">
      <c r="H25055" s="1"/>
      <c r="I25055" s="1"/>
    </row>
    <row r="25056" spans="8:9" x14ac:dyDescent="0.2">
      <c r="H25056" s="1"/>
      <c r="I25056" s="1"/>
    </row>
    <row r="25057" spans="8:9" x14ac:dyDescent="0.2">
      <c r="H25057" s="1"/>
      <c r="I25057" s="1"/>
    </row>
    <row r="25058" spans="8:9" x14ac:dyDescent="0.2">
      <c r="H25058" s="1"/>
      <c r="I25058" s="1"/>
    </row>
    <row r="25059" spans="8:9" x14ac:dyDescent="0.2">
      <c r="H25059" s="1"/>
      <c r="I25059" s="1"/>
    </row>
    <row r="25060" spans="8:9" x14ac:dyDescent="0.2">
      <c r="H25060" s="1"/>
      <c r="I25060" s="1"/>
    </row>
    <row r="25061" spans="8:9" x14ac:dyDescent="0.2">
      <c r="H25061" s="1"/>
      <c r="I25061" s="1"/>
    </row>
    <row r="25062" spans="8:9" x14ac:dyDescent="0.2">
      <c r="H25062" s="1"/>
      <c r="I25062" s="1"/>
    </row>
    <row r="25063" spans="8:9" x14ac:dyDescent="0.2">
      <c r="H25063" s="1"/>
      <c r="I25063" s="1"/>
    </row>
    <row r="25064" spans="8:9" x14ac:dyDescent="0.2">
      <c r="H25064" s="1"/>
      <c r="I25064" s="1"/>
    </row>
    <row r="25065" spans="8:9" x14ac:dyDescent="0.2">
      <c r="H25065" s="1"/>
      <c r="I25065" s="1"/>
    </row>
    <row r="25066" spans="8:9" x14ac:dyDescent="0.2">
      <c r="H25066" s="1"/>
      <c r="I25066" s="1"/>
    </row>
    <row r="25067" spans="8:9" x14ac:dyDescent="0.2">
      <c r="H25067" s="1"/>
      <c r="I25067" s="1"/>
    </row>
    <row r="25068" spans="8:9" x14ac:dyDescent="0.2">
      <c r="H25068" s="1"/>
      <c r="I25068" s="1"/>
    </row>
    <row r="25069" spans="8:9" x14ac:dyDescent="0.2">
      <c r="H25069" s="1"/>
      <c r="I25069" s="1"/>
    </row>
    <row r="25070" spans="8:9" x14ac:dyDescent="0.2">
      <c r="H25070" s="1"/>
      <c r="I25070" s="1"/>
    </row>
    <row r="25071" spans="8:9" x14ac:dyDescent="0.2">
      <c r="H25071" s="1"/>
      <c r="I25071" s="1"/>
    </row>
    <row r="25072" spans="8:9" x14ac:dyDescent="0.2">
      <c r="H25072" s="1"/>
      <c r="I25072" s="1"/>
    </row>
    <row r="25073" spans="8:9" x14ac:dyDescent="0.2">
      <c r="H25073" s="1"/>
      <c r="I25073" s="1"/>
    </row>
    <row r="25074" spans="8:9" x14ac:dyDescent="0.2">
      <c r="H25074" s="1"/>
      <c r="I25074" s="1"/>
    </row>
    <row r="25075" spans="8:9" x14ac:dyDescent="0.2">
      <c r="H25075" s="1"/>
      <c r="I25075" s="1"/>
    </row>
    <row r="25076" spans="8:9" x14ac:dyDescent="0.2">
      <c r="H25076" s="1"/>
      <c r="I25076" s="1"/>
    </row>
    <row r="25077" spans="8:9" x14ac:dyDescent="0.2">
      <c r="H25077" s="1"/>
      <c r="I25077" s="1"/>
    </row>
    <row r="25078" spans="8:9" x14ac:dyDescent="0.2">
      <c r="H25078" s="1"/>
      <c r="I25078" s="1"/>
    </row>
    <row r="25079" spans="8:9" x14ac:dyDescent="0.2">
      <c r="H25079" s="1"/>
      <c r="I25079" s="1"/>
    </row>
    <row r="25080" spans="8:9" x14ac:dyDescent="0.2">
      <c r="H25080" s="1"/>
      <c r="I25080" s="1"/>
    </row>
    <row r="25081" spans="8:9" x14ac:dyDescent="0.2">
      <c r="H25081" s="1"/>
      <c r="I25081" s="1"/>
    </row>
    <row r="25082" spans="8:9" x14ac:dyDescent="0.2">
      <c r="H25082" s="1"/>
      <c r="I25082" s="1"/>
    </row>
    <row r="25083" spans="8:9" x14ac:dyDescent="0.2">
      <c r="H25083" s="1"/>
      <c r="I25083" s="1"/>
    </row>
    <row r="25084" spans="8:9" x14ac:dyDescent="0.2">
      <c r="H25084" s="1"/>
      <c r="I25084" s="1"/>
    </row>
    <row r="25085" spans="8:9" x14ac:dyDescent="0.2">
      <c r="H25085" s="1"/>
      <c r="I25085" s="1"/>
    </row>
    <row r="25086" spans="8:9" x14ac:dyDescent="0.2">
      <c r="H25086" s="1"/>
      <c r="I25086" s="1"/>
    </row>
    <row r="25087" spans="8:9" x14ac:dyDescent="0.2">
      <c r="H25087" s="1"/>
      <c r="I25087" s="1"/>
    </row>
    <row r="25088" spans="8:9" x14ac:dyDescent="0.2">
      <c r="H25088" s="1"/>
      <c r="I25088" s="1"/>
    </row>
    <row r="25089" spans="8:9" x14ac:dyDescent="0.2">
      <c r="H25089" s="1"/>
      <c r="I25089" s="1"/>
    </row>
    <row r="25090" spans="8:9" x14ac:dyDescent="0.2">
      <c r="H25090" s="1"/>
      <c r="I25090" s="1"/>
    </row>
    <row r="25091" spans="8:9" x14ac:dyDescent="0.2">
      <c r="H25091" s="1"/>
      <c r="I25091" s="1"/>
    </row>
    <row r="25092" spans="8:9" x14ac:dyDescent="0.2">
      <c r="H25092" s="1"/>
      <c r="I25092" s="1"/>
    </row>
    <row r="25093" spans="8:9" x14ac:dyDescent="0.2">
      <c r="H25093" s="1"/>
      <c r="I25093" s="1"/>
    </row>
    <row r="25094" spans="8:9" x14ac:dyDescent="0.2">
      <c r="H25094" s="1"/>
      <c r="I25094" s="1"/>
    </row>
    <row r="25095" spans="8:9" x14ac:dyDescent="0.2">
      <c r="H25095" s="1"/>
      <c r="I25095" s="1"/>
    </row>
    <row r="25096" spans="8:9" x14ac:dyDescent="0.2">
      <c r="H25096" s="1"/>
      <c r="I25096" s="1"/>
    </row>
    <row r="25097" spans="8:9" x14ac:dyDescent="0.2">
      <c r="H25097" s="1"/>
      <c r="I25097" s="1"/>
    </row>
    <row r="25098" spans="8:9" x14ac:dyDescent="0.2">
      <c r="H25098" s="1"/>
      <c r="I25098" s="1"/>
    </row>
    <row r="25099" spans="8:9" x14ac:dyDescent="0.2">
      <c r="H25099" s="1"/>
      <c r="I25099" s="1"/>
    </row>
    <row r="25100" spans="8:9" x14ac:dyDescent="0.2">
      <c r="H25100" s="1"/>
      <c r="I25100" s="1"/>
    </row>
    <row r="25101" spans="8:9" x14ac:dyDescent="0.2">
      <c r="H25101" s="1"/>
      <c r="I25101" s="1"/>
    </row>
    <row r="25102" spans="8:9" x14ac:dyDescent="0.2">
      <c r="H25102" s="1"/>
      <c r="I25102" s="1"/>
    </row>
    <row r="25103" spans="8:9" x14ac:dyDescent="0.2">
      <c r="H25103" s="1"/>
      <c r="I25103" s="1"/>
    </row>
    <row r="25104" spans="8:9" x14ac:dyDescent="0.2">
      <c r="H25104" s="1"/>
      <c r="I25104" s="1"/>
    </row>
    <row r="25105" spans="8:9" x14ac:dyDescent="0.2">
      <c r="H25105" s="1"/>
      <c r="I25105" s="1"/>
    </row>
    <row r="25106" spans="8:9" x14ac:dyDescent="0.2">
      <c r="H25106" s="1"/>
      <c r="I25106" s="1"/>
    </row>
    <row r="25107" spans="8:9" x14ac:dyDescent="0.2">
      <c r="H25107" s="1"/>
      <c r="I25107" s="1"/>
    </row>
    <row r="25108" spans="8:9" x14ac:dyDescent="0.2">
      <c r="H25108" s="1"/>
      <c r="I25108" s="1"/>
    </row>
    <row r="25109" spans="8:9" x14ac:dyDescent="0.2">
      <c r="H25109" s="1"/>
      <c r="I25109" s="1"/>
    </row>
    <row r="25110" spans="8:9" x14ac:dyDescent="0.2">
      <c r="H25110" s="1"/>
      <c r="I25110" s="1"/>
    </row>
    <row r="25111" spans="8:9" x14ac:dyDescent="0.2">
      <c r="H25111" s="1"/>
      <c r="I25111" s="1"/>
    </row>
    <row r="25112" spans="8:9" x14ac:dyDescent="0.2">
      <c r="H25112" s="1"/>
      <c r="I25112" s="1"/>
    </row>
    <row r="25113" spans="8:9" x14ac:dyDescent="0.2">
      <c r="H25113" s="1"/>
      <c r="I25113" s="1"/>
    </row>
    <row r="25114" spans="8:9" x14ac:dyDescent="0.2">
      <c r="H25114" s="1"/>
      <c r="I25114" s="1"/>
    </row>
    <row r="25115" spans="8:9" x14ac:dyDescent="0.2">
      <c r="H25115" s="1"/>
      <c r="I25115" s="1"/>
    </row>
    <row r="25116" spans="8:9" x14ac:dyDescent="0.2">
      <c r="H25116" s="1"/>
      <c r="I25116" s="1"/>
    </row>
    <row r="25117" spans="8:9" x14ac:dyDescent="0.2">
      <c r="H25117" s="1"/>
      <c r="I25117" s="1"/>
    </row>
    <row r="25118" spans="8:9" x14ac:dyDescent="0.2">
      <c r="H25118" s="1"/>
      <c r="I25118" s="1"/>
    </row>
    <row r="25119" spans="8:9" x14ac:dyDescent="0.2">
      <c r="H25119" s="1"/>
      <c r="I25119" s="1"/>
    </row>
    <row r="25120" spans="8:9" x14ac:dyDescent="0.2">
      <c r="H25120" s="1"/>
      <c r="I25120" s="1"/>
    </row>
    <row r="25121" spans="8:9" x14ac:dyDescent="0.2">
      <c r="H25121" s="1"/>
      <c r="I25121" s="1"/>
    </row>
    <row r="25122" spans="8:9" x14ac:dyDescent="0.2">
      <c r="H25122" s="1"/>
      <c r="I25122" s="1"/>
    </row>
    <row r="25123" spans="8:9" x14ac:dyDescent="0.2">
      <c r="H25123" s="1"/>
      <c r="I25123" s="1"/>
    </row>
    <row r="25124" spans="8:9" x14ac:dyDescent="0.2">
      <c r="H25124" s="1"/>
      <c r="I25124" s="1"/>
    </row>
    <row r="25125" spans="8:9" x14ac:dyDescent="0.2">
      <c r="H25125" s="1"/>
      <c r="I25125" s="1"/>
    </row>
    <row r="25126" spans="8:9" x14ac:dyDescent="0.2">
      <c r="H25126" s="1"/>
      <c r="I25126" s="1"/>
    </row>
    <row r="25127" spans="8:9" x14ac:dyDescent="0.2">
      <c r="H25127" s="1"/>
      <c r="I25127" s="1"/>
    </row>
    <row r="25128" spans="8:9" x14ac:dyDescent="0.2">
      <c r="H25128" s="1"/>
      <c r="I25128" s="1"/>
    </row>
    <row r="25129" spans="8:9" x14ac:dyDescent="0.2">
      <c r="H25129" s="1"/>
      <c r="I25129" s="1"/>
    </row>
    <row r="25130" spans="8:9" x14ac:dyDescent="0.2">
      <c r="H25130" s="1"/>
      <c r="I25130" s="1"/>
    </row>
    <row r="25131" spans="8:9" x14ac:dyDescent="0.2">
      <c r="H25131" s="1"/>
      <c r="I25131" s="1"/>
    </row>
    <row r="25132" spans="8:9" x14ac:dyDescent="0.2">
      <c r="H25132" s="1"/>
      <c r="I25132" s="1"/>
    </row>
    <row r="25133" spans="8:9" x14ac:dyDescent="0.2">
      <c r="H25133" s="1"/>
      <c r="I25133" s="1"/>
    </row>
    <row r="25134" spans="8:9" x14ac:dyDescent="0.2">
      <c r="H25134" s="1"/>
      <c r="I25134" s="1"/>
    </row>
    <row r="25135" spans="8:9" x14ac:dyDescent="0.2">
      <c r="H25135" s="1"/>
      <c r="I25135" s="1"/>
    </row>
    <row r="25136" spans="8:9" x14ac:dyDescent="0.2">
      <c r="H25136" s="1"/>
      <c r="I25136" s="1"/>
    </row>
    <row r="25137" spans="8:9" x14ac:dyDescent="0.2">
      <c r="H25137" s="1"/>
      <c r="I25137" s="1"/>
    </row>
    <row r="25138" spans="8:9" x14ac:dyDescent="0.2">
      <c r="H25138" s="1"/>
      <c r="I25138" s="1"/>
    </row>
    <row r="25139" spans="8:9" x14ac:dyDescent="0.2">
      <c r="H25139" s="1"/>
      <c r="I25139" s="1"/>
    </row>
    <row r="25140" spans="8:9" x14ac:dyDescent="0.2">
      <c r="H25140" s="1"/>
      <c r="I25140" s="1"/>
    </row>
    <row r="25141" spans="8:9" x14ac:dyDescent="0.2">
      <c r="H25141" s="1"/>
      <c r="I25141" s="1"/>
    </row>
    <row r="25142" spans="8:9" x14ac:dyDescent="0.2">
      <c r="H25142" s="1"/>
      <c r="I25142" s="1"/>
    </row>
    <row r="25143" spans="8:9" x14ac:dyDescent="0.2">
      <c r="H25143" s="1"/>
      <c r="I25143" s="1"/>
    </row>
    <row r="25144" spans="8:9" x14ac:dyDescent="0.2">
      <c r="H25144" s="1"/>
      <c r="I25144" s="1"/>
    </row>
    <row r="25145" spans="8:9" x14ac:dyDescent="0.2">
      <c r="H25145" s="1"/>
      <c r="I25145" s="1"/>
    </row>
    <row r="25146" spans="8:9" x14ac:dyDescent="0.2">
      <c r="H25146" s="1"/>
      <c r="I25146" s="1"/>
    </row>
    <row r="25147" spans="8:9" x14ac:dyDescent="0.2">
      <c r="H25147" s="1"/>
      <c r="I25147" s="1"/>
    </row>
    <row r="25148" spans="8:9" x14ac:dyDescent="0.2">
      <c r="H25148" s="1"/>
      <c r="I25148" s="1"/>
    </row>
    <row r="25149" spans="8:9" x14ac:dyDescent="0.2">
      <c r="H25149" s="1"/>
      <c r="I25149" s="1"/>
    </row>
    <row r="25150" spans="8:9" x14ac:dyDescent="0.2">
      <c r="H25150" s="1"/>
      <c r="I25150" s="1"/>
    </row>
    <row r="25151" spans="8:9" x14ac:dyDescent="0.2">
      <c r="H25151" s="1"/>
      <c r="I25151" s="1"/>
    </row>
    <row r="25152" spans="8:9" x14ac:dyDescent="0.2">
      <c r="H25152" s="1"/>
      <c r="I25152" s="1"/>
    </row>
    <row r="25153" spans="8:9" x14ac:dyDescent="0.2">
      <c r="H25153" s="1"/>
      <c r="I25153" s="1"/>
    </row>
    <row r="25154" spans="8:9" x14ac:dyDescent="0.2">
      <c r="H25154" s="1"/>
      <c r="I25154" s="1"/>
    </row>
    <row r="25155" spans="8:9" x14ac:dyDescent="0.2">
      <c r="H25155" s="1"/>
      <c r="I25155" s="1"/>
    </row>
    <row r="25156" spans="8:9" x14ac:dyDescent="0.2">
      <c r="H25156" s="1"/>
      <c r="I25156" s="1"/>
    </row>
    <row r="25157" spans="8:9" x14ac:dyDescent="0.2">
      <c r="H25157" s="1"/>
      <c r="I25157" s="1"/>
    </row>
    <row r="25158" spans="8:9" x14ac:dyDescent="0.2">
      <c r="H25158" s="1"/>
      <c r="I25158" s="1"/>
    </row>
    <row r="25159" spans="8:9" x14ac:dyDescent="0.2">
      <c r="H25159" s="1"/>
      <c r="I25159" s="1"/>
    </row>
    <row r="25160" spans="8:9" x14ac:dyDescent="0.2">
      <c r="H25160" s="1"/>
      <c r="I25160" s="1"/>
    </row>
    <row r="25161" spans="8:9" x14ac:dyDescent="0.2">
      <c r="H25161" s="1"/>
      <c r="I25161" s="1"/>
    </row>
    <row r="25162" spans="8:9" x14ac:dyDescent="0.2">
      <c r="H25162" s="1"/>
      <c r="I25162" s="1"/>
    </row>
    <row r="25163" spans="8:9" x14ac:dyDescent="0.2">
      <c r="H25163" s="1"/>
      <c r="I25163" s="1"/>
    </row>
    <row r="25164" spans="8:9" x14ac:dyDescent="0.2">
      <c r="H25164" s="1"/>
      <c r="I25164" s="1"/>
    </row>
    <row r="25165" spans="8:9" x14ac:dyDescent="0.2">
      <c r="H25165" s="1"/>
      <c r="I25165" s="1"/>
    </row>
    <row r="25166" spans="8:9" x14ac:dyDescent="0.2">
      <c r="H25166" s="1"/>
      <c r="I25166" s="1"/>
    </row>
    <row r="25167" spans="8:9" x14ac:dyDescent="0.2">
      <c r="H25167" s="1"/>
      <c r="I25167" s="1"/>
    </row>
    <row r="25168" spans="8:9" x14ac:dyDescent="0.2">
      <c r="H25168" s="1"/>
      <c r="I25168" s="1"/>
    </row>
    <row r="25169" spans="8:9" x14ac:dyDescent="0.2">
      <c r="H25169" s="1"/>
      <c r="I25169" s="1"/>
    </row>
    <row r="25170" spans="8:9" x14ac:dyDescent="0.2">
      <c r="H25170" s="1"/>
      <c r="I25170" s="1"/>
    </row>
    <row r="25171" spans="8:9" x14ac:dyDescent="0.2">
      <c r="H25171" s="1"/>
      <c r="I25171" s="1"/>
    </row>
    <row r="25172" spans="8:9" x14ac:dyDescent="0.2">
      <c r="H25172" s="1"/>
      <c r="I25172" s="1"/>
    </row>
    <row r="25173" spans="8:9" x14ac:dyDescent="0.2">
      <c r="H25173" s="1"/>
      <c r="I25173" s="1"/>
    </row>
    <row r="25174" spans="8:9" x14ac:dyDescent="0.2">
      <c r="H25174" s="1"/>
      <c r="I25174" s="1"/>
    </row>
    <row r="25175" spans="8:9" x14ac:dyDescent="0.2">
      <c r="H25175" s="1"/>
      <c r="I25175" s="1"/>
    </row>
    <row r="25176" spans="8:9" x14ac:dyDescent="0.2">
      <c r="H25176" s="1"/>
      <c r="I25176" s="1"/>
    </row>
    <row r="25177" spans="8:9" x14ac:dyDescent="0.2">
      <c r="H25177" s="1"/>
      <c r="I25177" s="1"/>
    </row>
    <row r="25178" spans="8:9" x14ac:dyDescent="0.2">
      <c r="H25178" s="1"/>
      <c r="I25178" s="1"/>
    </row>
    <row r="25179" spans="8:9" x14ac:dyDescent="0.2">
      <c r="H25179" s="1"/>
      <c r="I25179" s="1"/>
    </row>
    <row r="25180" spans="8:9" x14ac:dyDescent="0.2">
      <c r="H25180" s="1"/>
      <c r="I25180" s="1"/>
    </row>
    <row r="25181" spans="8:9" x14ac:dyDescent="0.2">
      <c r="H25181" s="1"/>
      <c r="I25181" s="1"/>
    </row>
    <row r="25182" spans="8:9" x14ac:dyDescent="0.2">
      <c r="H25182" s="1"/>
      <c r="I25182" s="1"/>
    </row>
    <row r="25183" spans="8:9" x14ac:dyDescent="0.2">
      <c r="H25183" s="1"/>
      <c r="I25183" s="1"/>
    </row>
    <row r="25184" spans="8:9" x14ac:dyDescent="0.2">
      <c r="H25184" s="1"/>
      <c r="I25184" s="1"/>
    </row>
    <row r="25185" spans="8:9" x14ac:dyDescent="0.2">
      <c r="H25185" s="1"/>
      <c r="I25185" s="1"/>
    </row>
    <row r="25186" spans="8:9" x14ac:dyDescent="0.2">
      <c r="H25186" s="1"/>
      <c r="I25186" s="1"/>
    </row>
    <row r="25187" spans="8:9" x14ac:dyDescent="0.2">
      <c r="H25187" s="1"/>
      <c r="I25187" s="1"/>
    </row>
    <row r="25188" spans="8:9" x14ac:dyDescent="0.2">
      <c r="H25188" s="1"/>
      <c r="I25188" s="1"/>
    </row>
    <row r="25189" spans="8:9" x14ac:dyDescent="0.2">
      <c r="H25189" s="1"/>
      <c r="I25189" s="1"/>
    </row>
    <row r="25190" spans="8:9" x14ac:dyDescent="0.2">
      <c r="H25190" s="1"/>
      <c r="I25190" s="1"/>
    </row>
    <row r="25191" spans="8:9" x14ac:dyDescent="0.2">
      <c r="H25191" s="1"/>
      <c r="I25191" s="1"/>
    </row>
    <row r="25192" spans="8:9" x14ac:dyDescent="0.2">
      <c r="H25192" s="1"/>
      <c r="I25192" s="1"/>
    </row>
    <row r="25193" spans="8:9" x14ac:dyDescent="0.2">
      <c r="H25193" s="1"/>
      <c r="I25193" s="1"/>
    </row>
    <row r="25194" spans="8:9" x14ac:dyDescent="0.2">
      <c r="H25194" s="1"/>
      <c r="I25194" s="1"/>
    </row>
    <row r="25195" spans="8:9" x14ac:dyDescent="0.2">
      <c r="H25195" s="1"/>
      <c r="I25195" s="1"/>
    </row>
    <row r="25196" spans="8:9" x14ac:dyDescent="0.2">
      <c r="H25196" s="1"/>
      <c r="I25196" s="1"/>
    </row>
    <row r="25197" spans="8:9" x14ac:dyDescent="0.2">
      <c r="H25197" s="1"/>
      <c r="I25197" s="1"/>
    </row>
    <row r="25198" spans="8:9" x14ac:dyDescent="0.2">
      <c r="H25198" s="1"/>
      <c r="I25198" s="1"/>
    </row>
    <row r="25199" spans="8:9" x14ac:dyDescent="0.2">
      <c r="H25199" s="1"/>
      <c r="I25199" s="1"/>
    </row>
    <row r="25200" spans="8:9" x14ac:dyDescent="0.2">
      <c r="H25200" s="1"/>
      <c r="I25200" s="1"/>
    </row>
    <row r="25201" spans="8:9" x14ac:dyDescent="0.2">
      <c r="H25201" s="1"/>
      <c r="I25201" s="1"/>
    </row>
    <row r="25202" spans="8:9" x14ac:dyDescent="0.2">
      <c r="H25202" s="1"/>
      <c r="I25202" s="1"/>
    </row>
    <row r="25203" spans="8:9" x14ac:dyDescent="0.2">
      <c r="H25203" s="1"/>
      <c r="I25203" s="1"/>
    </row>
    <row r="25204" spans="8:9" x14ac:dyDescent="0.2">
      <c r="H25204" s="1"/>
      <c r="I25204" s="1"/>
    </row>
    <row r="25205" spans="8:9" x14ac:dyDescent="0.2">
      <c r="H25205" s="1"/>
      <c r="I25205" s="1"/>
    </row>
    <row r="25206" spans="8:9" x14ac:dyDescent="0.2">
      <c r="H25206" s="1"/>
      <c r="I25206" s="1"/>
    </row>
    <row r="25207" spans="8:9" x14ac:dyDescent="0.2">
      <c r="H25207" s="1"/>
      <c r="I25207" s="1"/>
    </row>
    <row r="25208" spans="8:9" x14ac:dyDescent="0.2">
      <c r="H25208" s="1"/>
      <c r="I25208" s="1"/>
    </row>
    <row r="25209" spans="8:9" x14ac:dyDescent="0.2">
      <c r="H25209" s="1"/>
      <c r="I25209" s="1"/>
    </row>
    <row r="25210" spans="8:9" x14ac:dyDescent="0.2">
      <c r="H25210" s="1"/>
      <c r="I25210" s="1"/>
    </row>
    <row r="25211" spans="8:9" x14ac:dyDescent="0.2">
      <c r="H25211" s="1"/>
      <c r="I25211" s="1"/>
    </row>
    <row r="25212" spans="8:9" x14ac:dyDescent="0.2">
      <c r="H25212" s="1"/>
      <c r="I25212" s="1"/>
    </row>
    <row r="25213" spans="8:9" x14ac:dyDescent="0.2">
      <c r="H25213" s="1"/>
      <c r="I25213" s="1"/>
    </row>
    <row r="25214" spans="8:9" x14ac:dyDescent="0.2">
      <c r="H25214" s="1"/>
      <c r="I25214" s="1"/>
    </row>
    <row r="25215" spans="8:9" x14ac:dyDescent="0.2">
      <c r="H25215" s="1"/>
      <c r="I25215" s="1"/>
    </row>
    <row r="25216" spans="8:9" x14ac:dyDescent="0.2">
      <c r="H25216" s="1"/>
      <c r="I25216" s="1"/>
    </row>
    <row r="25217" spans="8:9" x14ac:dyDescent="0.2">
      <c r="H25217" s="1"/>
      <c r="I25217" s="1"/>
    </row>
    <row r="25218" spans="8:9" x14ac:dyDescent="0.2">
      <c r="H25218" s="1"/>
      <c r="I25218" s="1"/>
    </row>
    <row r="25219" spans="8:9" x14ac:dyDescent="0.2">
      <c r="H25219" s="1"/>
      <c r="I25219" s="1"/>
    </row>
    <row r="25220" spans="8:9" x14ac:dyDescent="0.2">
      <c r="H25220" s="1"/>
      <c r="I25220" s="1"/>
    </row>
    <row r="25221" spans="8:9" x14ac:dyDescent="0.2">
      <c r="H25221" s="1"/>
      <c r="I25221" s="1"/>
    </row>
    <row r="25222" spans="8:9" x14ac:dyDescent="0.2">
      <c r="H25222" s="1"/>
      <c r="I25222" s="1"/>
    </row>
    <row r="25223" spans="8:9" x14ac:dyDescent="0.2">
      <c r="H25223" s="1"/>
      <c r="I25223" s="1"/>
    </row>
    <row r="25224" spans="8:9" x14ac:dyDescent="0.2">
      <c r="H25224" s="1"/>
      <c r="I25224" s="1"/>
    </row>
    <row r="25225" spans="8:9" x14ac:dyDescent="0.2">
      <c r="H25225" s="1"/>
      <c r="I25225" s="1"/>
    </row>
    <row r="25226" spans="8:9" x14ac:dyDescent="0.2">
      <c r="H25226" s="1"/>
      <c r="I25226" s="1"/>
    </row>
    <row r="25227" spans="8:9" x14ac:dyDescent="0.2">
      <c r="H25227" s="1"/>
      <c r="I25227" s="1"/>
    </row>
    <row r="25228" spans="8:9" x14ac:dyDescent="0.2">
      <c r="H25228" s="1"/>
      <c r="I25228" s="1"/>
    </row>
    <row r="25229" spans="8:9" x14ac:dyDescent="0.2">
      <c r="H25229" s="1"/>
      <c r="I25229" s="1"/>
    </row>
    <row r="25230" spans="8:9" x14ac:dyDescent="0.2">
      <c r="H25230" s="1"/>
      <c r="I25230" s="1"/>
    </row>
    <row r="25231" spans="8:9" x14ac:dyDescent="0.2">
      <c r="H25231" s="1"/>
      <c r="I25231" s="1"/>
    </row>
    <row r="25232" spans="8:9" x14ac:dyDescent="0.2">
      <c r="H25232" s="1"/>
      <c r="I25232" s="1"/>
    </row>
    <row r="25233" spans="8:9" x14ac:dyDescent="0.2">
      <c r="H25233" s="1"/>
      <c r="I25233" s="1"/>
    </row>
    <row r="25234" spans="8:9" x14ac:dyDescent="0.2">
      <c r="H25234" s="1"/>
      <c r="I25234" s="1"/>
    </row>
    <row r="25235" spans="8:9" x14ac:dyDescent="0.2">
      <c r="H25235" s="1"/>
      <c r="I25235" s="1"/>
    </row>
    <row r="25236" spans="8:9" x14ac:dyDescent="0.2">
      <c r="H25236" s="1"/>
      <c r="I25236" s="1"/>
    </row>
    <row r="25237" spans="8:9" x14ac:dyDescent="0.2">
      <c r="H25237" s="1"/>
      <c r="I25237" s="1"/>
    </row>
    <row r="25238" spans="8:9" x14ac:dyDescent="0.2">
      <c r="H25238" s="1"/>
      <c r="I25238" s="1"/>
    </row>
    <row r="25239" spans="8:9" x14ac:dyDescent="0.2">
      <c r="H25239" s="1"/>
      <c r="I25239" s="1"/>
    </row>
    <row r="25240" spans="8:9" x14ac:dyDescent="0.2">
      <c r="H25240" s="1"/>
      <c r="I25240" s="1"/>
    </row>
    <row r="25241" spans="8:9" x14ac:dyDescent="0.2">
      <c r="H25241" s="1"/>
      <c r="I25241" s="1"/>
    </row>
    <row r="25242" spans="8:9" x14ac:dyDescent="0.2">
      <c r="H25242" s="1"/>
      <c r="I25242" s="1"/>
    </row>
    <row r="25243" spans="8:9" x14ac:dyDescent="0.2">
      <c r="H25243" s="1"/>
      <c r="I25243" s="1"/>
    </row>
    <row r="25244" spans="8:9" x14ac:dyDescent="0.2">
      <c r="H25244" s="1"/>
      <c r="I25244" s="1"/>
    </row>
    <row r="25245" spans="8:9" x14ac:dyDescent="0.2">
      <c r="H25245" s="1"/>
      <c r="I25245" s="1"/>
    </row>
    <row r="25246" spans="8:9" x14ac:dyDescent="0.2">
      <c r="H25246" s="1"/>
      <c r="I25246" s="1"/>
    </row>
    <row r="25247" spans="8:9" x14ac:dyDescent="0.2">
      <c r="H25247" s="1"/>
      <c r="I25247" s="1"/>
    </row>
    <row r="25248" spans="8:9" x14ac:dyDescent="0.2">
      <c r="H25248" s="1"/>
      <c r="I25248" s="1"/>
    </row>
    <row r="25249" spans="8:9" x14ac:dyDescent="0.2">
      <c r="H25249" s="1"/>
      <c r="I25249" s="1"/>
    </row>
    <row r="25250" spans="8:9" x14ac:dyDescent="0.2">
      <c r="H25250" s="1"/>
      <c r="I25250" s="1"/>
    </row>
    <row r="25251" spans="8:9" x14ac:dyDescent="0.2">
      <c r="H25251" s="1"/>
      <c r="I25251" s="1"/>
    </row>
    <row r="25252" spans="8:9" x14ac:dyDescent="0.2">
      <c r="H25252" s="1"/>
      <c r="I25252" s="1"/>
    </row>
    <row r="25253" spans="8:9" x14ac:dyDescent="0.2">
      <c r="H25253" s="1"/>
      <c r="I25253" s="1"/>
    </row>
    <row r="25254" spans="8:9" x14ac:dyDescent="0.2">
      <c r="H25254" s="1"/>
      <c r="I25254" s="1"/>
    </row>
    <row r="25255" spans="8:9" x14ac:dyDescent="0.2">
      <c r="H25255" s="1"/>
      <c r="I25255" s="1"/>
    </row>
    <row r="25256" spans="8:9" x14ac:dyDescent="0.2">
      <c r="H25256" s="1"/>
      <c r="I25256" s="1"/>
    </row>
    <row r="25257" spans="8:9" x14ac:dyDescent="0.2">
      <c r="H25257" s="1"/>
      <c r="I25257" s="1"/>
    </row>
    <row r="25258" spans="8:9" x14ac:dyDescent="0.2">
      <c r="H25258" s="1"/>
      <c r="I25258" s="1"/>
    </row>
    <row r="25259" spans="8:9" x14ac:dyDescent="0.2">
      <c r="H25259" s="1"/>
      <c r="I25259" s="1"/>
    </row>
    <row r="25260" spans="8:9" x14ac:dyDescent="0.2">
      <c r="H25260" s="1"/>
      <c r="I25260" s="1"/>
    </row>
    <row r="25261" spans="8:9" x14ac:dyDescent="0.2">
      <c r="H25261" s="1"/>
      <c r="I25261" s="1"/>
    </row>
    <row r="25262" spans="8:9" x14ac:dyDescent="0.2">
      <c r="H25262" s="1"/>
      <c r="I25262" s="1"/>
    </row>
    <row r="25263" spans="8:9" x14ac:dyDescent="0.2">
      <c r="H25263" s="1"/>
      <c r="I25263" s="1"/>
    </row>
    <row r="25264" spans="8:9" x14ac:dyDescent="0.2">
      <c r="H25264" s="1"/>
      <c r="I25264" s="1"/>
    </row>
    <row r="25265" spans="8:9" x14ac:dyDescent="0.2">
      <c r="H25265" s="1"/>
      <c r="I25265" s="1"/>
    </row>
    <row r="25266" spans="8:9" x14ac:dyDescent="0.2">
      <c r="H25266" s="1"/>
      <c r="I25266" s="1"/>
    </row>
    <row r="25267" spans="8:9" x14ac:dyDescent="0.2">
      <c r="H25267" s="1"/>
      <c r="I25267" s="1"/>
    </row>
    <row r="25268" spans="8:9" x14ac:dyDescent="0.2">
      <c r="H25268" s="1"/>
      <c r="I25268" s="1"/>
    </row>
    <row r="25269" spans="8:9" x14ac:dyDescent="0.2">
      <c r="H25269" s="1"/>
      <c r="I25269" s="1"/>
    </row>
    <row r="25270" spans="8:9" x14ac:dyDescent="0.2">
      <c r="H25270" s="1"/>
      <c r="I25270" s="1"/>
    </row>
    <row r="25271" spans="8:9" x14ac:dyDescent="0.2">
      <c r="H25271" s="1"/>
      <c r="I25271" s="1"/>
    </row>
    <row r="25272" spans="8:9" x14ac:dyDescent="0.2">
      <c r="H25272" s="1"/>
      <c r="I25272" s="1"/>
    </row>
    <row r="25273" spans="8:9" x14ac:dyDescent="0.2">
      <c r="H25273" s="1"/>
      <c r="I25273" s="1"/>
    </row>
    <row r="25274" spans="8:9" x14ac:dyDescent="0.2">
      <c r="H25274" s="1"/>
      <c r="I25274" s="1"/>
    </row>
    <row r="25275" spans="8:9" x14ac:dyDescent="0.2">
      <c r="H25275" s="1"/>
      <c r="I25275" s="1"/>
    </row>
    <row r="25276" spans="8:9" x14ac:dyDescent="0.2">
      <c r="H25276" s="1"/>
      <c r="I25276" s="1"/>
    </row>
    <row r="25277" spans="8:9" x14ac:dyDescent="0.2">
      <c r="H25277" s="1"/>
      <c r="I25277" s="1"/>
    </row>
    <row r="25278" spans="8:9" x14ac:dyDescent="0.2">
      <c r="H25278" s="1"/>
      <c r="I25278" s="1"/>
    </row>
    <row r="25279" spans="8:9" x14ac:dyDescent="0.2">
      <c r="H25279" s="1"/>
      <c r="I25279" s="1"/>
    </row>
    <row r="25280" spans="8:9" x14ac:dyDescent="0.2">
      <c r="H25280" s="1"/>
      <c r="I25280" s="1"/>
    </row>
    <row r="25281" spans="8:9" x14ac:dyDescent="0.2">
      <c r="H25281" s="1"/>
      <c r="I25281" s="1"/>
    </row>
    <row r="25282" spans="8:9" x14ac:dyDescent="0.2">
      <c r="H25282" s="1"/>
      <c r="I25282" s="1"/>
    </row>
    <row r="25283" spans="8:9" x14ac:dyDescent="0.2">
      <c r="H25283" s="1"/>
      <c r="I25283" s="1"/>
    </row>
    <row r="25284" spans="8:9" x14ac:dyDescent="0.2">
      <c r="H25284" s="1"/>
      <c r="I25284" s="1"/>
    </row>
    <row r="25285" spans="8:9" x14ac:dyDescent="0.2">
      <c r="H25285" s="1"/>
      <c r="I25285" s="1"/>
    </row>
    <row r="25286" spans="8:9" x14ac:dyDescent="0.2">
      <c r="H25286" s="1"/>
      <c r="I25286" s="1"/>
    </row>
    <row r="25287" spans="8:9" x14ac:dyDescent="0.2">
      <c r="H25287" s="1"/>
      <c r="I25287" s="1"/>
    </row>
    <row r="25288" spans="8:9" x14ac:dyDescent="0.2">
      <c r="H25288" s="1"/>
      <c r="I25288" s="1"/>
    </row>
    <row r="25289" spans="8:9" x14ac:dyDescent="0.2">
      <c r="H25289" s="1"/>
      <c r="I25289" s="1"/>
    </row>
    <row r="25290" spans="8:9" x14ac:dyDescent="0.2">
      <c r="H25290" s="1"/>
      <c r="I25290" s="1"/>
    </row>
    <row r="25291" spans="8:9" x14ac:dyDescent="0.2">
      <c r="H25291" s="1"/>
      <c r="I25291" s="1"/>
    </row>
    <row r="25292" spans="8:9" x14ac:dyDescent="0.2">
      <c r="H25292" s="1"/>
      <c r="I25292" s="1"/>
    </row>
    <row r="25293" spans="8:9" x14ac:dyDescent="0.2">
      <c r="H25293" s="1"/>
      <c r="I25293" s="1"/>
    </row>
    <row r="25294" spans="8:9" x14ac:dyDescent="0.2">
      <c r="H25294" s="1"/>
      <c r="I25294" s="1"/>
    </row>
    <row r="25295" spans="8:9" x14ac:dyDescent="0.2">
      <c r="H25295" s="1"/>
      <c r="I25295" s="1"/>
    </row>
    <row r="25296" spans="8:9" x14ac:dyDescent="0.2">
      <c r="H25296" s="1"/>
      <c r="I25296" s="1"/>
    </row>
    <row r="25297" spans="8:9" x14ac:dyDescent="0.2">
      <c r="H25297" s="1"/>
      <c r="I25297" s="1"/>
    </row>
    <row r="25298" spans="8:9" x14ac:dyDescent="0.2">
      <c r="H25298" s="1"/>
      <c r="I25298" s="1"/>
    </row>
    <row r="25299" spans="8:9" x14ac:dyDescent="0.2">
      <c r="H25299" s="1"/>
      <c r="I25299" s="1"/>
    </row>
    <row r="25300" spans="8:9" x14ac:dyDescent="0.2">
      <c r="H25300" s="1"/>
      <c r="I25300" s="1"/>
    </row>
    <row r="25301" spans="8:9" x14ac:dyDescent="0.2">
      <c r="H25301" s="1"/>
      <c r="I25301" s="1"/>
    </row>
    <row r="25302" spans="8:9" x14ac:dyDescent="0.2">
      <c r="H25302" s="1"/>
      <c r="I25302" s="1"/>
    </row>
    <row r="25303" spans="8:9" x14ac:dyDescent="0.2">
      <c r="H25303" s="1"/>
      <c r="I25303" s="1"/>
    </row>
    <row r="25304" spans="8:9" x14ac:dyDescent="0.2">
      <c r="H25304" s="1"/>
      <c r="I25304" s="1"/>
    </row>
    <row r="25305" spans="8:9" x14ac:dyDescent="0.2">
      <c r="H25305" s="1"/>
      <c r="I25305" s="1"/>
    </row>
    <row r="25306" spans="8:9" x14ac:dyDescent="0.2">
      <c r="H25306" s="1"/>
      <c r="I25306" s="1"/>
    </row>
    <row r="25307" spans="8:9" x14ac:dyDescent="0.2">
      <c r="H25307" s="1"/>
      <c r="I25307" s="1"/>
    </row>
    <row r="25308" spans="8:9" x14ac:dyDescent="0.2">
      <c r="H25308" s="1"/>
      <c r="I25308" s="1"/>
    </row>
    <row r="25309" spans="8:9" x14ac:dyDescent="0.2">
      <c r="H25309" s="1"/>
      <c r="I25309" s="1"/>
    </row>
    <row r="25310" spans="8:9" x14ac:dyDescent="0.2">
      <c r="H25310" s="1"/>
      <c r="I25310" s="1"/>
    </row>
    <row r="25311" spans="8:9" x14ac:dyDescent="0.2">
      <c r="H25311" s="1"/>
      <c r="I25311" s="1"/>
    </row>
    <row r="25312" spans="8:9" x14ac:dyDescent="0.2">
      <c r="H25312" s="1"/>
      <c r="I25312" s="1"/>
    </row>
    <row r="25313" spans="8:9" x14ac:dyDescent="0.2">
      <c r="H25313" s="1"/>
      <c r="I25313" s="1"/>
    </row>
    <row r="25314" spans="8:9" x14ac:dyDescent="0.2">
      <c r="H25314" s="1"/>
      <c r="I25314" s="1"/>
    </row>
    <row r="25315" spans="8:9" x14ac:dyDescent="0.2">
      <c r="H25315" s="1"/>
      <c r="I25315" s="1"/>
    </row>
    <row r="25316" spans="8:9" x14ac:dyDescent="0.2">
      <c r="H25316" s="1"/>
      <c r="I25316" s="1"/>
    </row>
    <row r="25317" spans="8:9" x14ac:dyDescent="0.2">
      <c r="H25317" s="1"/>
      <c r="I25317" s="1"/>
    </row>
    <row r="25318" spans="8:9" x14ac:dyDescent="0.2">
      <c r="H25318" s="1"/>
      <c r="I25318" s="1"/>
    </row>
    <row r="25319" spans="8:9" x14ac:dyDescent="0.2">
      <c r="H25319" s="1"/>
      <c r="I25319" s="1"/>
    </row>
    <row r="25320" spans="8:9" x14ac:dyDescent="0.2">
      <c r="H25320" s="1"/>
      <c r="I25320" s="1"/>
    </row>
    <row r="25321" spans="8:9" x14ac:dyDescent="0.2">
      <c r="H25321" s="1"/>
      <c r="I25321" s="1"/>
    </row>
    <row r="25322" spans="8:9" x14ac:dyDescent="0.2">
      <c r="H25322" s="1"/>
      <c r="I25322" s="1"/>
    </row>
    <row r="25323" spans="8:9" x14ac:dyDescent="0.2">
      <c r="H25323" s="1"/>
      <c r="I25323" s="1"/>
    </row>
    <row r="25324" spans="8:9" x14ac:dyDescent="0.2">
      <c r="H25324" s="1"/>
      <c r="I25324" s="1"/>
    </row>
    <row r="25325" spans="8:9" x14ac:dyDescent="0.2">
      <c r="H25325" s="1"/>
      <c r="I25325" s="1"/>
    </row>
    <row r="25326" spans="8:9" x14ac:dyDescent="0.2">
      <c r="H25326" s="1"/>
      <c r="I25326" s="1"/>
    </row>
    <row r="25327" spans="8:9" x14ac:dyDescent="0.2">
      <c r="H25327" s="1"/>
      <c r="I25327" s="1"/>
    </row>
    <row r="25328" spans="8:9" x14ac:dyDescent="0.2">
      <c r="H25328" s="1"/>
      <c r="I25328" s="1"/>
    </row>
    <row r="25329" spans="8:9" x14ac:dyDescent="0.2">
      <c r="H25329" s="1"/>
      <c r="I25329" s="1"/>
    </row>
    <row r="25330" spans="8:9" x14ac:dyDescent="0.2">
      <c r="H25330" s="1"/>
      <c r="I25330" s="1"/>
    </row>
    <row r="25331" spans="8:9" x14ac:dyDescent="0.2">
      <c r="H25331" s="1"/>
      <c r="I25331" s="1"/>
    </row>
    <row r="25332" spans="8:9" x14ac:dyDescent="0.2">
      <c r="H25332" s="1"/>
      <c r="I25332" s="1"/>
    </row>
    <row r="25333" spans="8:9" x14ac:dyDescent="0.2">
      <c r="H25333" s="1"/>
      <c r="I25333" s="1"/>
    </row>
    <row r="25334" spans="8:9" x14ac:dyDescent="0.2">
      <c r="H25334" s="1"/>
      <c r="I25334" s="1"/>
    </row>
    <row r="25335" spans="8:9" x14ac:dyDescent="0.2">
      <c r="H25335" s="1"/>
      <c r="I25335" s="1"/>
    </row>
    <row r="25336" spans="8:9" x14ac:dyDescent="0.2">
      <c r="H25336" s="1"/>
      <c r="I25336" s="1"/>
    </row>
    <row r="25337" spans="8:9" x14ac:dyDescent="0.2">
      <c r="H25337" s="1"/>
      <c r="I25337" s="1"/>
    </row>
    <row r="25338" spans="8:9" x14ac:dyDescent="0.2">
      <c r="H25338" s="1"/>
      <c r="I25338" s="1"/>
    </row>
    <row r="25339" spans="8:9" x14ac:dyDescent="0.2">
      <c r="H25339" s="1"/>
      <c r="I25339" s="1"/>
    </row>
    <row r="25340" spans="8:9" x14ac:dyDescent="0.2">
      <c r="H25340" s="1"/>
      <c r="I25340" s="1"/>
    </row>
    <row r="25341" spans="8:9" x14ac:dyDescent="0.2">
      <c r="H25341" s="1"/>
      <c r="I25341" s="1"/>
    </row>
    <row r="25342" spans="8:9" x14ac:dyDescent="0.2">
      <c r="H25342" s="1"/>
      <c r="I25342" s="1"/>
    </row>
    <row r="25343" spans="8:9" x14ac:dyDescent="0.2">
      <c r="H25343" s="1"/>
      <c r="I25343" s="1"/>
    </row>
    <row r="25344" spans="8:9" x14ac:dyDescent="0.2">
      <c r="H25344" s="1"/>
      <c r="I25344" s="1"/>
    </row>
    <row r="25345" spans="8:9" x14ac:dyDescent="0.2">
      <c r="H25345" s="1"/>
      <c r="I25345" s="1"/>
    </row>
    <row r="25346" spans="8:9" x14ac:dyDescent="0.2">
      <c r="H25346" s="1"/>
      <c r="I25346" s="1"/>
    </row>
    <row r="25347" spans="8:9" x14ac:dyDescent="0.2">
      <c r="H25347" s="1"/>
      <c r="I25347" s="1"/>
    </row>
    <row r="25348" spans="8:9" x14ac:dyDescent="0.2">
      <c r="H25348" s="1"/>
      <c r="I25348" s="1"/>
    </row>
    <row r="25349" spans="8:9" x14ac:dyDescent="0.2">
      <c r="H25349" s="1"/>
      <c r="I25349" s="1"/>
    </row>
    <row r="25350" spans="8:9" x14ac:dyDescent="0.2">
      <c r="H25350" s="1"/>
      <c r="I25350" s="1"/>
    </row>
    <row r="25351" spans="8:9" x14ac:dyDescent="0.2">
      <c r="H25351" s="1"/>
      <c r="I25351" s="1"/>
    </row>
    <row r="25352" spans="8:9" x14ac:dyDescent="0.2">
      <c r="H25352" s="1"/>
      <c r="I25352" s="1"/>
    </row>
    <row r="25353" spans="8:9" x14ac:dyDescent="0.2">
      <c r="H25353" s="1"/>
      <c r="I25353" s="1"/>
    </row>
    <row r="25354" spans="8:9" x14ac:dyDescent="0.2">
      <c r="H25354" s="1"/>
      <c r="I25354" s="1"/>
    </row>
    <row r="25355" spans="8:9" x14ac:dyDescent="0.2">
      <c r="H25355" s="1"/>
      <c r="I25355" s="1"/>
    </row>
    <row r="25356" spans="8:9" x14ac:dyDescent="0.2">
      <c r="H25356" s="1"/>
      <c r="I25356" s="1"/>
    </row>
    <row r="25357" spans="8:9" x14ac:dyDescent="0.2">
      <c r="H25357" s="1"/>
      <c r="I25357" s="1"/>
    </row>
    <row r="25358" spans="8:9" x14ac:dyDescent="0.2">
      <c r="H25358" s="1"/>
      <c r="I25358" s="1"/>
    </row>
    <row r="25359" spans="8:9" x14ac:dyDescent="0.2">
      <c r="H25359" s="1"/>
      <c r="I25359" s="1"/>
    </row>
    <row r="25360" spans="8:9" x14ac:dyDescent="0.2">
      <c r="H25360" s="1"/>
      <c r="I25360" s="1"/>
    </row>
    <row r="25361" spans="8:9" x14ac:dyDescent="0.2">
      <c r="H25361" s="1"/>
      <c r="I25361" s="1"/>
    </row>
    <row r="25362" spans="8:9" x14ac:dyDescent="0.2">
      <c r="H25362" s="1"/>
      <c r="I25362" s="1"/>
    </row>
    <row r="25363" spans="8:9" x14ac:dyDescent="0.2">
      <c r="H25363" s="1"/>
      <c r="I25363" s="1"/>
    </row>
    <row r="25364" spans="8:9" x14ac:dyDescent="0.2">
      <c r="H25364" s="1"/>
      <c r="I25364" s="1"/>
    </row>
    <row r="25365" spans="8:9" x14ac:dyDescent="0.2">
      <c r="H25365" s="1"/>
      <c r="I25365" s="1"/>
    </row>
    <row r="25366" spans="8:9" x14ac:dyDescent="0.2">
      <c r="H25366" s="1"/>
      <c r="I25366" s="1"/>
    </row>
    <row r="25367" spans="8:9" x14ac:dyDescent="0.2">
      <c r="H25367" s="1"/>
      <c r="I25367" s="1"/>
    </row>
    <row r="25368" spans="8:9" x14ac:dyDescent="0.2">
      <c r="H25368" s="1"/>
      <c r="I25368" s="1"/>
    </row>
    <row r="25369" spans="8:9" x14ac:dyDescent="0.2">
      <c r="H25369" s="1"/>
      <c r="I25369" s="1"/>
    </row>
    <row r="25370" spans="8:9" x14ac:dyDescent="0.2">
      <c r="H25370" s="1"/>
      <c r="I25370" s="1"/>
    </row>
    <row r="25371" spans="8:9" x14ac:dyDescent="0.2">
      <c r="H25371" s="1"/>
      <c r="I25371" s="1"/>
    </row>
    <row r="25372" spans="8:9" x14ac:dyDescent="0.2">
      <c r="H25372" s="1"/>
      <c r="I25372" s="1"/>
    </row>
    <row r="25373" spans="8:9" x14ac:dyDescent="0.2">
      <c r="H25373" s="1"/>
      <c r="I25373" s="1"/>
    </row>
    <row r="25374" spans="8:9" x14ac:dyDescent="0.2">
      <c r="H25374" s="1"/>
      <c r="I25374" s="1"/>
    </row>
    <row r="25375" spans="8:9" x14ac:dyDescent="0.2">
      <c r="H25375" s="1"/>
      <c r="I25375" s="1"/>
    </row>
    <row r="25376" spans="8:9" x14ac:dyDescent="0.2">
      <c r="H25376" s="1"/>
      <c r="I25376" s="1"/>
    </row>
    <row r="25377" spans="8:9" x14ac:dyDescent="0.2">
      <c r="H25377" s="1"/>
      <c r="I25377" s="1"/>
    </row>
    <row r="25378" spans="8:9" x14ac:dyDescent="0.2">
      <c r="H25378" s="1"/>
      <c r="I25378" s="1"/>
    </row>
    <row r="25379" spans="8:9" x14ac:dyDescent="0.2">
      <c r="H25379" s="1"/>
      <c r="I25379" s="1"/>
    </row>
    <row r="25380" spans="8:9" x14ac:dyDescent="0.2">
      <c r="H25380" s="1"/>
      <c r="I25380" s="1"/>
    </row>
    <row r="25381" spans="8:9" x14ac:dyDescent="0.2">
      <c r="H25381" s="1"/>
      <c r="I25381" s="1"/>
    </row>
    <row r="25382" spans="8:9" x14ac:dyDescent="0.2">
      <c r="H25382" s="1"/>
      <c r="I25382" s="1"/>
    </row>
    <row r="25383" spans="8:9" x14ac:dyDescent="0.2">
      <c r="H25383" s="1"/>
      <c r="I25383" s="1"/>
    </row>
    <row r="25384" spans="8:9" x14ac:dyDescent="0.2">
      <c r="H25384" s="1"/>
      <c r="I25384" s="1"/>
    </row>
    <row r="25385" spans="8:9" x14ac:dyDescent="0.2">
      <c r="H25385" s="1"/>
      <c r="I25385" s="1"/>
    </row>
    <row r="25386" spans="8:9" x14ac:dyDescent="0.2">
      <c r="H25386" s="1"/>
      <c r="I25386" s="1"/>
    </row>
    <row r="25387" spans="8:9" x14ac:dyDescent="0.2">
      <c r="H25387" s="1"/>
      <c r="I25387" s="1"/>
    </row>
    <row r="25388" spans="8:9" x14ac:dyDescent="0.2">
      <c r="H25388" s="1"/>
      <c r="I25388" s="1"/>
    </row>
    <row r="25389" spans="8:9" x14ac:dyDescent="0.2">
      <c r="H25389" s="1"/>
      <c r="I25389" s="1"/>
    </row>
    <row r="25390" spans="8:9" x14ac:dyDescent="0.2">
      <c r="H25390" s="1"/>
      <c r="I25390" s="1"/>
    </row>
    <row r="25391" spans="8:9" x14ac:dyDescent="0.2">
      <c r="H25391" s="1"/>
      <c r="I25391" s="1"/>
    </row>
    <row r="25392" spans="8:9" x14ac:dyDescent="0.2">
      <c r="H25392" s="1"/>
      <c r="I25392" s="1"/>
    </row>
    <row r="25393" spans="8:9" x14ac:dyDescent="0.2">
      <c r="H25393" s="1"/>
      <c r="I25393" s="1"/>
    </row>
    <row r="25394" spans="8:9" x14ac:dyDescent="0.2">
      <c r="H25394" s="1"/>
      <c r="I25394" s="1"/>
    </row>
    <row r="25395" spans="8:9" x14ac:dyDescent="0.2">
      <c r="H25395" s="1"/>
      <c r="I25395" s="1"/>
    </row>
    <row r="25396" spans="8:9" x14ac:dyDescent="0.2">
      <c r="H25396" s="1"/>
      <c r="I25396" s="1"/>
    </row>
    <row r="25397" spans="8:9" x14ac:dyDescent="0.2">
      <c r="H25397" s="1"/>
      <c r="I25397" s="1"/>
    </row>
    <row r="25398" spans="8:9" x14ac:dyDescent="0.2">
      <c r="H25398" s="1"/>
      <c r="I25398" s="1"/>
    </row>
    <row r="25399" spans="8:9" x14ac:dyDescent="0.2">
      <c r="H25399" s="1"/>
      <c r="I25399" s="1"/>
    </row>
    <row r="25400" spans="8:9" x14ac:dyDescent="0.2">
      <c r="H25400" s="1"/>
      <c r="I25400" s="1"/>
    </row>
    <row r="25401" spans="8:9" x14ac:dyDescent="0.2">
      <c r="H25401" s="1"/>
      <c r="I25401" s="1"/>
    </row>
    <row r="25402" spans="8:9" x14ac:dyDescent="0.2">
      <c r="H25402" s="1"/>
      <c r="I25402" s="1"/>
    </row>
    <row r="25403" spans="8:9" x14ac:dyDescent="0.2">
      <c r="H25403" s="1"/>
      <c r="I25403" s="1"/>
    </row>
    <row r="25404" spans="8:9" x14ac:dyDescent="0.2">
      <c r="H25404" s="1"/>
      <c r="I25404" s="1"/>
    </row>
    <row r="25405" spans="8:9" x14ac:dyDescent="0.2">
      <c r="H25405" s="1"/>
      <c r="I25405" s="1"/>
    </row>
    <row r="25406" spans="8:9" x14ac:dyDescent="0.2">
      <c r="H25406" s="1"/>
      <c r="I25406" s="1"/>
    </row>
    <row r="25407" spans="8:9" x14ac:dyDescent="0.2">
      <c r="H25407" s="1"/>
      <c r="I25407" s="1"/>
    </row>
    <row r="25408" spans="8:9" x14ac:dyDescent="0.2">
      <c r="H25408" s="1"/>
      <c r="I25408" s="1"/>
    </row>
    <row r="25409" spans="8:9" x14ac:dyDescent="0.2">
      <c r="H25409" s="1"/>
      <c r="I25409" s="1"/>
    </row>
    <row r="25410" spans="8:9" x14ac:dyDescent="0.2">
      <c r="H25410" s="1"/>
      <c r="I25410" s="1"/>
    </row>
    <row r="25411" spans="8:9" x14ac:dyDescent="0.2">
      <c r="H25411" s="1"/>
      <c r="I25411" s="1"/>
    </row>
    <row r="25412" spans="8:9" x14ac:dyDescent="0.2">
      <c r="H25412" s="1"/>
      <c r="I25412" s="1"/>
    </row>
    <row r="25413" spans="8:9" x14ac:dyDescent="0.2">
      <c r="H25413" s="1"/>
      <c r="I25413" s="1"/>
    </row>
    <row r="25414" spans="8:9" x14ac:dyDescent="0.2">
      <c r="H25414" s="1"/>
      <c r="I25414" s="1"/>
    </row>
    <row r="25415" spans="8:9" x14ac:dyDescent="0.2">
      <c r="H25415" s="1"/>
      <c r="I25415" s="1"/>
    </row>
    <row r="25416" spans="8:9" x14ac:dyDescent="0.2">
      <c r="H25416" s="1"/>
      <c r="I25416" s="1"/>
    </row>
    <row r="25417" spans="8:9" x14ac:dyDescent="0.2">
      <c r="H25417" s="1"/>
      <c r="I25417" s="1"/>
    </row>
    <row r="25418" spans="8:9" x14ac:dyDescent="0.2">
      <c r="H25418" s="1"/>
      <c r="I25418" s="1"/>
    </row>
    <row r="25419" spans="8:9" x14ac:dyDescent="0.2">
      <c r="H25419" s="1"/>
      <c r="I25419" s="1"/>
    </row>
    <row r="25420" spans="8:9" x14ac:dyDescent="0.2">
      <c r="H25420" s="1"/>
      <c r="I25420" s="1"/>
    </row>
    <row r="25421" spans="8:9" x14ac:dyDescent="0.2">
      <c r="H25421" s="1"/>
      <c r="I25421" s="1"/>
    </row>
    <row r="25422" spans="8:9" x14ac:dyDescent="0.2">
      <c r="H25422" s="1"/>
      <c r="I25422" s="1"/>
    </row>
    <row r="25423" spans="8:9" x14ac:dyDescent="0.2">
      <c r="H25423" s="1"/>
      <c r="I25423" s="1"/>
    </row>
    <row r="25424" spans="8:9" x14ac:dyDescent="0.2">
      <c r="H25424" s="1"/>
      <c r="I25424" s="1"/>
    </row>
    <row r="25425" spans="8:9" x14ac:dyDescent="0.2">
      <c r="H25425" s="1"/>
      <c r="I25425" s="1"/>
    </row>
    <row r="25426" spans="8:9" x14ac:dyDescent="0.2">
      <c r="H25426" s="1"/>
      <c r="I25426" s="1"/>
    </row>
    <row r="25427" spans="8:9" x14ac:dyDescent="0.2">
      <c r="H25427" s="1"/>
      <c r="I25427" s="1"/>
    </row>
    <row r="25428" spans="8:9" x14ac:dyDescent="0.2">
      <c r="H25428" s="1"/>
      <c r="I25428" s="1"/>
    </row>
    <row r="25429" spans="8:9" x14ac:dyDescent="0.2">
      <c r="H25429" s="1"/>
      <c r="I25429" s="1"/>
    </row>
    <row r="25430" spans="8:9" x14ac:dyDescent="0.2">
      <c r="H25430" s="1"/>
      <c r="I25430" s="1"/>
    </row>
    <row r="25431" spans="8:9" x14ac:dyDescent="0.2">
      <c r="H25431" s="1"/>
      <c r="I25431" s="1"/>
    </row>
    <row r="25432" spans="8:9" x14ac:dyDescent="0.2">
      <c r="H25432" s="1"/>
      <c r="I25432" s="1"/>
    </row>
    <row r="25433" spans="8:9" x14ac:dyDescent="0.2">
      <c r="H25433" s="1"/>
      <c r="I25433" s="1"/>
    </row>
    <row r="25434" spans="8:9" x14ac:dyDescent="0.2">
      <c r="H25434" s="1"/>
      <c r="I25434" s="1"/>
    </row>
    <row r="25435" spans="8:9" x14ac:dyDescent="0.2">
      <c r="H25435" s="1"/>
      <c r="I25435" s="1"/>
    </row>
    <row r="25436" spans="8:9" x14ac:dyDescent="0.2">
      <c r="H25436" s="1"/>
      <c r="I25436" s="1"/>
    </row>
    <row r="25437" spans="8:9" x14ac:dyDescent="0.2">
      <c r="H25437" s="1"/>
      <c r="I25437" s="1"/>
    </row>
    <row r="25438" spans="8:9" x14ac:dyDescent="0.2">
      <c r="H25438" s="1"/>
      <c r="I25438" s="1"/>
    </row>
    <row r="25439" spans="8:9" x14ac:dyDescent="0.2">
      <c r="H25439" s="1"/>
      <c r="I25439" s="1"/>
    </row>
    <row r="25440" spans="8:9" x14ac:dyDescent="0.2">
      <c r="H25440" s="1"/>
      <c r="I25440" s="1"/>
    </row>
    <row r="25441" spans="8:9" x14ac:dyDescent="0.2">
      <c r="H25441" s="1"/>
      <c r="I25441" s="1"/>
    </row>
    <row r="25442" spans="8:9" x14ac:dyDescent="0.2">
      <c r="H25442" s="1"/>
      <c r="I25442" s="1"/>
    </row>
    <row r="25443" spans="8:9" x14ac:dyDescent="0.2">
      <c r="H25443" s="1"/>
      <c r="I25443" s="1"/>
    </row>
    <row r="25444" spans="8:9" x14ac:dyDescent="0.2">
      <c r="H25444" s="1"/>
      <c r="I25444" s="1"/>
    </row>
    <row r="25445" spans="8:9" x14ac:dyDescent="0.2">
      <c r="H25445" s="1"/>
      <c r="I25445" s="1"/>
    </row>
    <row r="25446" spans="8:9" x14ac:dyDescent="0.2">
      <c r="H25446" s="1"/>
      <c r="I25446" s="1"/>
    </row>
    <row r="25447" spans="8:9" x14ac:dyDescent="0.2">
      <c r="H25447" s="1"/>
      <c r="I25447" s="1"/>
    </row>
    <row r="25448" spans="8:9" x14ac:dyDescent="0.2">
      <c r="H25448" s="1"/>
      <c r="I25448" s="1"/>
    </row>
    <row r="25449" spans="8:9" x14ac:dyDescent="0.2">
      <c r="H25449" s="1"/>
      <c r="I25449" s="1"/>
    </row>
    <row r="25450" spans="8:9" x14ac:dyDescent="0.2">
      <c r="H25450" s="1"/>
      <c r="I25450" s="1"/>
    </row>
    <row r="25451" spans="8:9" x14ac:dyDescent="0.2">
      <c r="H25451" s="1"/>
      <c r="I25451" s="1"/>
    </row>
    <row r="25452" spans="8:9" x14ac:dyDescent="0.2">
      <c r="H25452" s="1"/>
      <c r="I25452" s="1"/>
    </row>
    <row r="25453" spans="8:9" x14ac:dyDescent="0.2">
      <c r="H25453" s="1"/>
      <c r="I25453" s="1"/>
    </row>
    <row r="25454" spans="8:9" x14ac:dyDescent="0.2">
      <c r="H25454" s="1"/>
      <c r="I25454" s="1"/>
    </row>
    <row r="25455" spans="8:9" x14ac:dyDescent="0.2">
      <c r="H25455" s="1"/>
      <c r="I25455" s="1"/>
    </row>
    <row r="25456" spans="8:9" x14ac:dyDescent="0.2">
      <c r="H25456" s="1"/>
      <c r="I25456" s="1"/>
    </row>
    <row r="25457" spans="8:9" x14ac:dyDescent="0.2">
      <c r="H25457" s="1"/>
      <c r="I25457" s="1"/>
    </row>
    <row r="25458" spans="8:9" x14ac:dyDescent="0.2">
      <c r="H25458" s="1"/>
      <c r="I25458" s="1"/>
    </row>
    <row r="25459" spans="8:9" x14ac:dyDescent="0.2">
      <c r="H25459" s="1"/>
      <c r="I25459" s="1"/>
    </row>
    <row r="25460" spans="8:9" x14ac:dyDescent="0.2">
      <c r="H25460" s="1"/>
      <c r="I25460" s="1"/>
    </row>
    <row r="25461" spans="8:9" x14ac:dyDescent="0.2">
      <c r="H25461" s="1"/>
      <c r="I25461" s="1"/>
    </row>
    <row r="25462" spans="8:9" x14ac:dyDescent="0.2">
      <c r="H25462" s="1"/>
      <c r="I25462" s="1"/>
    </row>
    <row r="25463" spans="8:9" x14ac:dyDescent="0.2">
      <c r="H25463" s="1"/>
      <c r="I25463" s="1"/>
    </row>
    <row r="25464" spans="8:9" x14ac:dyDescent="0.2">
      <c r="H25464" s="1"/>
      <c r="I25464" s="1"/>
    </row>
    <row r="25465" spans="8:9" x14ac:dyDescent="0.2">
      <c r="H25465" s="1"/>
      <c r="I25465" s="1"/>
    </row>
    <row r="25466" spans="8:9" x14ac:dyDescent="0.2">
      <c r="H25466" s="1"/>
      <c r="I25466" s="1"/>
    </row>
    <row r="25467" spans="8:9" x14ac:dyDescent="0.2">
      <c r="H25467" s="1"/>
      <c r="I25467" s="1"/>
    </row>
    <row r="25468" spans="8:9" x14ac:dyDescent="0.2">
      <c r="H25468" s="1"/>
      <c r="I25468" s="1"/>
    </row>
    <row r="25469" spans="8:9" x14ac:dyDescent="0.2">
      <c r="H25469" s="1"/>
      <c r="I25469" s="1"/>
    </row>
    <row r="25470" spans="8:9" x14ac:dyDescent="0.2">
      <c r="H25470" s="1"/>
      <c r="I25470" s="1"/>
    </row>
    <row r="25471" spans="8:9" x14ac:dyDescent="0.2">
      <c r="H25471" s="1"/>
      <c r="I25471" s="1"/>
    </row>
    <row r="25472" spans="8:9" x14ac:dyDescent="0.2">
      <c r="H25472" s="1"/>
      <c r="I25472" s="1"/>
    </row>
    <row r="25473" spans="8:9" x14ac:dyDescent="0.2">
      <c r="H25473" s="1"/>
      <c r="I25473" s="1"/>
    </row>
    <row r="25474" spans="8:9" x14ac:dyDescent="0.2">
      <c r="H25474" s="1"/>
      <c r="I25474" s="1"/>
    </row>
    <row r="25475" spans="8:9" x14ac:dyDescent="0.2">
      <c r="H25475" s="1"/>
      <c r="I25475" s="1"/>
    </row>
    <row r="25476" spans="8:9" x14ac:dyDescent="0.2">
      <c r="H25476" s="1"/>
      <c r="I25476" s="1"/>
    </row>
    <row r="25477" spans="8:9" x14ac:dyDescent="0.2">
      <c r="H25477" s="1"/>
      <c r="I25477" s="1"/>
    </row>
    <row r="25478" spans="8:9" x14ac:dyDescent="0.2">
      <c r="H25478" s="1"/>
      <c r="I25478" s="1"/>
    </row>
    <row r="25479" spans="8:9" x14ac:dyDescent="0.2">
      <c r="H25479" s="1"/>
      <c r="I25479" s="1"/>
    </row>
    <row r="25480" spans="8:9" x14ac:dyDescent="0.2">
      <c r="H25480" s="1"/>
      <c r="I25480" s="1"/>
    </row>
    <row r="25481" spans="8:9" x14ac:dyDescent="0.2">
      <c r="H25481" s="1"/>
      <c r="I25481" s="1"/>
    </row>
    <row r="25482" spans="8:9" x14ac:dyDescent="0.2">
      <c r="H25482" s="1"/>
      <c r="I25482" s="1"/>
    </row>
    <row r="25483" spans="8:9" x14ac:dyDescent="0.2">
      <c r="H25483" s="1"/>
      <c r="I25483" s="1"/>
    </row>
    <row r="25484" spans="8:9" x14ac:dyDescent="0.2">
      <c r="H25484" s="1"/>
      <c r="I25484" s="1"/>
    </row>
    <row r="25485" spans="8:9" x14ac:dyDescent="0.2">
      <c r="H25485" s="1"/>
      <c r="I25485" s="1"/>
    </row>
    <row r="25486" spans="8:9" x14ac:dyDescent="0.2">
      <c r="H25486" s="1"/>
      <c r="I25486" s="1"/>
    </row>
    <row r="25487" spans="8:9" x14ac:dyDescent="0.2">
      <c r="H25487" s="1"/>
      <c r="I25487" s="1"/>
    </row>
    <row r="25488" spans="8:9" x14ac:dyDescent="0.2">
      <c r="H25488" s="1"/>
      <c r="I25488" s="1"/>
    </row>
    <row r="25489" spans="8:9" x14ac:dyDescent="0.2">
      <c r="H25489" s="1"/>
      <c r="I25489" s="1"/>
    </row>
    <row r="25490" spans="8:9" x14ac:dyDescent="0.2">
      <c r="H25490" s="1"/>
      <c r="I25490" s="1"/>
    </row>
    <row r="25491" spans="8:9" x14ac:dyDescent="0.2">
      <c r="H25491" s="1"/>
      <c r="I25491" s="1"/>
    </row>
    <row r="25492" spans="8:9" x14ac:dyDescent="0.2">
      <c r="H25492" s="1"/>
      <c r="I25492" s="1"/>
    </row>
    <row r="25493" spans="8:9" x14ac:dyDescent="0.2">
      <c r="H25493" s="1"/>
      <c r="I25493" s="1"/>
    </row>
    <row r="25494" spans="8:9" x14ac:dyDescent="0.2">
      <c r="H25494" s="1"/>
      <c r="I25494" s="1"/>
    </row>
    <row r="25495" spans="8:9" x14ac:dyDescent="0.2">
      <c r="H25495" s="1"/>
      <c r="I25495" s="1"/>
    </row>
    <row r="25496" spans="8:9" x14ac:dyDescent="0.2">
      <c r="H25496" s="1"/>
      <c r="I25496" s="1"/>
    </row>
    <row r="25497" spans="8:9" x14ac:dyDescent="0.2">
      <c r="H25497" s="1"/>
      <c r="I25497" s="1"/>
    </row>
    <row r="25498" spans="8:9" x14ac:dyDescent="0.2">
      <c r="H25498" s="1"/>
      <c r="I25498" s="1"/>
    </row>
    <row r="25499" spans="8:9" x14ac:dyDescent="0.2">
      <c r="H25499" s="1"/>
      <c r="I25499" s="1"/>
    </row>
    <row r="25500" spans="8:9" x14ac:dyDescent="0.2">
      <c r="H25500" s="1"/>
      <c r="I25500" s="1"/>
    </row>
    <row r="25501" spans="8:9" x14ac:dyDescent="0.2">
      <c r="H25501" s="1"/>
      <c r="I25501" s="1"/>
    </row>
    <row r="25502" spans="8:9" x14ac:dyDescent="0.2">
      <c r="H25502" s="1"/>
      <c r="I25502" s="1"/>
    </row>
    <row r="25503" spans="8:9" x14ac:dyDescent="0.2">
      <c r="H25503" s="1"/>
      <c r="I25503" s="1"/>
    </row>
    <row r="25504" spans="8:9" x14ac:dyDescent="0.2">
      <c r="H25504" s="1"/>
      <c r="I25504" s="1"/>
    </row>
    <row r="25505" spans="8:9" x14ac:dyDescent="0.2">
      <c r="H25505" s="1"/>
      <c r="I25505" s="1"/>
    </row>
    <row r="25506" spans="8:9" x14ac:dyDescent="0.2">
      <c r="H25506" s="1"/>
      <c r="I25506" s="1"/>
    </row>
    <row r="25507" spans="8:9" x14ac:dyDescent="0.2">
      <c r="H25507" s="1"/>
      <c r="I25507" s="1"/>
    </row>
    <row r="25508" spans="8:9" x14ac:dyDescent="0.2">
      <c r="H25508" s="1"/>
      <c r="I25508" s="1"/>
    </row>
    <row r="25509" spans="8:9" x14ac:dyDescent="0.2">
      <c r="H25509" s="1"/>
      <c r="I25509" s="1"/>
    </row>
    <row r="25510" spans="8:9" x14ac:dyDescent="0.2">
      <c r="H25510" s="1"/>
      <c r="I25510" s="1"/>
    </row>
    <row r="25511" spans="8:9" x14ac:dyDescent="0.2">
      <c r="H25511" s="1"/>
      <c r="I25511" s="1"/>
    </row>
    <row r="25512" spans="8:9" x14ac:dyDescent="0.2">
      <c r="H25512" s="1"/>
      <c r="I25512" s="1"/>
    </row>
    <row r="25513" spans="8:9" x14ac:dyDescent="0.2">
      <c r="H25513" s="1"/>
      <c r="I25513" s="1"/>
    </row>
    <row r="25514" spans="8:9" x14ac:dyDescent="0.2">
      <c r="H25514" s="1"/>
      <c r="I25514" s="1"/>
    </row>
    <row r="25515" spans="8:9" x14ac:dyDescent="0.2">
      <c r="H25515" s="1"/>
      <c r="I25515" s="1"/>
    </row>
    <row r="25516" spans="8:9" x14ac:dyDescent="0.2">
      <c r="H25516" s="1"/>
      <c r="I25516" s="1"/>
    </row>
    <row r="25517" spans="8:9" x14ac:dyDescent="0.2">
      <c r="H25517" s="1"/>
      <c r="I25517" s="1"/>
    </row>
    <row r="25518" spans="8:9" x14ac:dyDescent="0.2">
      <c r="H25518" s="1"/>
      <c r="I25518" s="1"/>
    </row>
    <row r="25519" spans="8:9" x14ac:dyDescent="0.2">
      <c r="H25519" s="1"/>
      <c r="I25519" s="1"/>
    </row>
    <row r="25520" spans="8:9" x14ac:dyDescent="0.2">
      <c r="H25520" s="1"/>
      <c r="I25520" s="1"/>
    </row>
    <row r="25521" spans="8:9" x14ac:dyDescent="0.2">
      <c r="H25521" s="1"/>
      <c r="I25521" s="1"/>
    </row>
    <row r="25522" spans="8:9" x14ac:dyDescent="0.2">
      <c r="H25522" s="1"/>
      <c r="I25522" s="1"/>
    </row>
    <row r="25523" spans="8:9" x14ac:dyDescent="0.2">
      <c r="H25523" s="1"/>
      <c r="I25523" s="1"/>
    </row>
    <row r="25524" spans="8:9" x14ac:dyDescent="0.2">
      <c r="H25524" s="1"/>
      <c r="I25524" s="1"/>
    </row>
    <row r="25525" spans="8:9" x14ac:dyDescent="0.2">
      <c r="H25525" s="1"/>
      <c r="I25525" s="1"/>
    </row>
    <row r="25526" spans="8:9" x14ac:dyDescent="0.2">
      <c r="H25526" s="1"/>
      <c r="I25526" s="1"/>
    </row>
    <row r="25527" spans="8:9" x14ac:dyDescent="0.2">
      <c r="H25527" s="1"/>
      <c r="I25527" s="1"/>
    </row>
    <row r="25528" spans="8:9" x14ac:dyDescent="0.2">
      <c r="H25528" s="1"/>
      <c r="I25528" s="1"/>
    </row>
    <row r="25529" spans="8:9" x14ac:dyDescent="0.2">
      <c r="H25529" s="1"/>
      <c r="I25529" s="1"/>
    </row>
    <row r="25530" spans="8:9" x14ac:dyDescent="0.2">
      <c r="H25530" s="1"/>
      <c r="I25530" s="1"/>
    </row>
    <row r="25531" spans="8:9" x14ac:dyDescent="0.2">
      <c r="H25531" s="1"/>
      <c r="I25531" s="1"/>
    </row>
    <row r="25532" spans="8:9" x14ac:dyDescent="0.2">
      <c r="H25532" s="1"/>
      <c r="I25532" s="1"/>
    </row>
    <row r="25533" spans="8:9" x14ac:dyDescent="0.2">
      <c r="H25533" s="1"/>
      <c r="I25533" s="1"/>
    </row>
    <row r="25534" spans="8:9" x14ac:dyDescent="0.2">
      <c r="H25534" s="1"/>
      <c r="I25534" s="1"/>
    </row>
    <row r="25535" spans="8:9" x14ac:dyDescent="0.2">
      <c r="H25535" s="1"/>
      <c r="I25535" s="1"/>
    </row>
    <row r="25536" spans="8:9" x14ac:dyDescent="0.2">
      <c r="H25536" s="1"/>
      <c r="I25536" s="1"/>
    </row>
    <row r="25537" spans="8:9" x14ac:dyDescent="0.2">
      <c r="H25537" s="1"/>
      <c r="I25537" s="1"/>
    </row>
    <row r="25538" spans="8:9" x14ac:dyDescent="0.2">
      <c r="H25538" s="1"/>
      <c r="I25538" s="1"/>
    </row>
    <row r="25539" spans="8:9" x14ac:dyDescent="0.2">
      <c r="H25539" s="1"/>
      <c r="I25539" s="1"/>
    </row>
    <row r="25540" spans="8:9" x14ac:dyDescent="0.2">
      <c r="H25540" s="1"/>
      <c r="I25540" s="1"/>
    </row>
    <row r="25541" spans="8:9" x14ac:dyDescent="0.2">
      <c r="H25541" s="1"/>
      <c r="I25541" s="1"/>
    </row>
    <row r="25542" spans="8:9" x14ac:dyDescent="0.2">
      <c r="H25542" s="1"/>
      <c r="I25542" s="1"/>
    </row>
    <row r="25543" spans="8:9" x14ac:dyDescent="0.2">
      <c r="H25543" s="1"/>
      <c r="I25543" s="1"/>
    </row>
    <row r="25544" spans="8:9" x14ac:dyDescent="0.2">
      <c r="H25544" s="1"/>
      <c r="I25544" s="1"/>
    </row>
    <row r="25545" spans="8:9" x14ac:dyDescent="0.2">
      <c r="H25545" s="1"/>
      <c r="I25545" s="1"/>
    </row>
    <row r="25546" spans="8:9" x14ac:dyDescent="0.2">
      <c r="H25546" s="1"/>
      <c r="I25546" s="1"/>
    </row>
    <row r="25547" spans="8:9" x14ac:dyDescent="0.2">
      <c r="H25547" s="1"/>
      <c r="I25547" s="1"/>
    </row>
    <row r="25548" spans="8:9" x14ac:dyDescent="0.2">
      <c r="H25548" s="1"/>
      <c r="I25548" s="1"/>
    </row>
    <row r="25549" spans="8:9" x14ac:dyDescent="0.2">
      <c r="H25549" s="1"/>
      <c r="I25549" s="1"/>
    </row>
    <row r="25550" spans="8:9" x14ac:dyDescent="0.2">
      <c r="H25550" s="1"/>
      <c r="I25550" s="1"/>
    </row>
    <row r="25551" spans="8:9" x14ac:dyDescent="0.2">
      <c r="H25551" s="1"/>
      <c r="I25551" s="1"/>
    </row>
    <row r="25552" spans="8:9" x14ac:dyDescent="0.2">
      <c r="H25552" s="1"/>
      <c r="I25552" s="1"/>
    </row>
    <row r="25553" spans="8:9" x14ac:dyDescent="0.2">
      <c r="H25553" s="1"/>
      <c r="I25553" s="1"/>
    </row>
    <row r="25554" spans="8:9" x14ac:dyDescent="0.2">
      <c r="H25554" s="1"/>
      <c r="I25554" s="1"/>
    </row>
    <row r="25555" spans="8:9" x14ac:dyDescent="0.2">
      <c r="H25555" s="1"/>
      <c r="I25555" s="1"/>
    </row>
    <row r="25556" spans="8:9" x14ac:dyDescent="0.2">
      <c r="H25556" s="1"/>
      <c r="I25556" s="1"/>
    </row>
    <row r="25557" spans="8:9" x14ac:dyDescent="0.2">
      <c r="H25557" s="1"/>
      <c r="I25557" s="1"/>
    </row>
    <row r="25558" spans="8:9" x14ac:dyDescent="0.2">
      <c r="H25558" s="1"/>
      <c r="I25558" s="1"/>
    </row>
    <row r="25559" spans="8:9" x14ac:dyDescent="0.2">
      <c r="H25559" s="1"/>
      <c r="I25559" s="1"/>
    </row>
    <row r="25560" spans="8:9" x14ac:dyDescent="0.2">
      <c r="H25560" s="1"/>
      <c r="I25560" s="1"/>
    </row>
    <row r="25561" spans="8:9" x14ac:dyDescent="0.2">
      <c r="H25561" s="1"/>
      <c r="I25561" s="1"/>
    </row>
    <row r="25562" spans="8:9" x14ac:dyDescent="0.2">
      <c r="H25562" s="1"/>
      <c r="I25562" s="1"/>
    </row>
    <row r="25563" spans="8:9" x14ac:dyDescent="0.2">
      <c r="H25563" s="1"/>
      <c r="I25563" s="1"/>
    </row>
    <row r="25564" spans="8:9" x14ac:dyDescent="0.2">
      <c r="H25564" s="1"/>
      <c r="I25564" s="1"/>
    </row>
    <row r="25565" spans="8:9" x14ac:dyDescent="0.2">
      <c r="H25565" s="1"/>
      <c r="I25565" s="1"/>
    </row>
    <row r="25566" spans="8:9" x14ac:dyDescent="0.2">
      <c r="H25566" s="1"/>
      <c r="I25566" s="1"/>
    </row>
    <row r="25567" spans="8:9" x14ac:dyDescent="0.2">
      <c r="H25567" s="1"/>
      <c r="I25567" s="1"/>
    </row>
    <row r="25568" spans="8:9" x14ac:dyDescent="0.2">
      <c r="H25568" s="1"/>
      <c r="I25568" s="1"/>
    </row>
    <row r="25569" spans="8:9" x14ac:dyDescent="0.2">
      <c r="H25569" s="1"/>
      <c r="I25569" s="1"/>
    </row>
    <row r="25570" spans="8:9" x14ac:dyDescent="0.2">
      <c r="H25570" s="1"/>
      <c r="I25570" s="1"/>
    </row>
    <row r="25571" spans="8:9" x14ac:dyDescent="0.2">
      <c r="H25571" s="1"/>
      <c r="I25571" s="1"/>
    </row>
    <row r="25572" spans="8:9" x14ac:dyDescent="0.2">
      <c r="H25572" s="1"/>
      <c r="I25572" s="1"/>
    </row>
    <row r="25573" spans="8:9" x14ac:dyDescent="0.2">
      <c r="H25573" s="1"/>
      <c r="I25573" s="1"/>
    </row>
    <row r="25574" spans="8:9" x14ac:dyDescent="0.2">
      <c r="H25574" s="1"/>
      <c r="I25574" s="1"/>
    </row>
    <row r="25575" spans="8:9" x14ac:dyDescent="0.2">
      <c r="H25575" s="1"/>
      <c r="I25575" s="1"/>
    </row>
    <row r="25576" spans="8:9" x14ac:dyDescent="0.2">
      <c r="H25576" s="1"/>
      <c r="I25576" s="1"/>
    </row>
    <row r="25577" spans="8:9" x14ac:dyDescent="0.2">
      <c r="H25577" s="1"/>
      <c r="I25577" s="1"/>
    </row>
    <row r="25578" spans="8:9" x14ac:dyDescent="0.2">
      <c r="H25578" s="1"/>
      <c r="I25578" s="1"/>
    </row>
    <row r="25579" spans="8:9" x14ac:dyDescent="0.2">
      <c r="H25579" s="1"/>
      <c r="I25579" s="1"/>
    </row>
    <row r="25580" spans="8:9" x14ac:dyDescent="0.2">
      <c r="H25580" s="1"/>
      <c r="I25580" s="1"/>
    </row>
    <row r="25581" spans="8:9" x14ac:dyDescent="0.2">
      <c r="H25581" s="1"/>
      <c r="I25581" s="1"/>
    </row>
    <row r="25582" spans="8:9" x14ac:dyDescent="0.2">
      <c r="H25582" s="1"/>
      <c r="I25582" s="1"/>
    </row>
    <row r="25583" spans="8:9" x14ac:dyDescent="0.2">
      <c r="H25583" s="1"/>
      <c r="I25583" s="1"/>
    </row>
    <row r="25584" spans="8:9" x14ac:dyDescent="0.2">
      <c r="H25584" s="1"/>
      <c r="I25584" s="1"/>
    </row>
    <row r="25585" spans="8:9" x14ac:dyDescent="0.2">
      <c r="H25585" s="1"/>
      <c r="I25585" s="1"/>
    </row>
    <row r="25586" spans="8:9" x14ac:dyDescent="0.2">
      <c r="H25586" s="1"/>
      <c r="I25586" s="1"/>
    </row>
    <row r="25587" spans="8:9" x14ac:dyDescent="0.2">
      <c r="H25587" s="1"/>
      <c r="I25587" s="1"/>
    </row>
    <row r="25588" spans="8:9" x14ac:dyDescent="0.2">
      <c r="H25588" s="1"/>
      <c r="I25588" s="1"/>
    </row>
    <row r="25589" spans="8:9" x14ac:dyDescent="0.2">
      <c r="H25589" s="1"/>
      <c r="I25589" s="1"/>
    </row>
    <row r="25590" spans="8:9" x14ac:dyDescent="0.2">
      <c r="H25590" s="1"/>
      <c r="I25590" s="1"/>
    </row>
    <row r="25591" spans="8:9" x14ac:dyDescent="0.2">
      <c r="H25591" s="1"/>
      <c r="I25591" s="1"/>
    </row>
    <row r="25592" spans="8:9" x14ac:dyDescent="0.2">
      <c r="H25592" s="1"/>
      <c r="I25592" s="1"/>
    </row>
    <row r="25593" spans="8:9" x14ac:dyDescent="0.2">
      <c r="H25593" s="1"/>
      <c r="I25593" s="1"/>
    </row>
    <row r="25594" spans="8:9" x14ac:dyDescent="0.2">
      <c r="H25594" s="1"/>
      <c r="I25594" s="1"/>
    </row>
    <row r="25595" spans="8:9" x14ac:dyDescent="0.2">
      <c r="H25595" s="1"/>
      <c r="I25595" s="1"/>
    </row>
    <row r="25596" spans="8:9" x14ac:dyDescent="0.2">
      <c r="H25596" s="1"/>
      <c r="I25596" s="1"/>
    </row>
    <row r="25597" spans="8:9" x14ac:dyDescent="0.2">
      <c r="H25597" s="1"/>
      <c r="I25597" s="1"/>
    </row>
    <row r="25598" spans="8:9" x14ac:dyDescent="0.2">
      <c r="H25598" s="1"/>
      <c r="I25598" s="1"/>
    </row>
    <row r="25599" spans="8:9" x14ac:dyDescent="0.2">
      <c r="H25599" s="1"/>
      <c r="I25599" s="1"/>
    </row>
    <row r="25600" spans="8:9" x14ac:dyDescent="0.2">
      <c r="H25600" s="1"/>
      <c r="I25600" s="1"/>
    </row>
    <row r="25601" spans="8:9" x14ac:dyDescent="0.2">
      <c r="H25601" s="1"/>
      <c r="I25601" s="1"/>
    </row>
    <row r="25602" spans="8:9" x14ac:dyDescent="0.2">
      <c r="H25602" s="1"/>
      <c r="I25602" s="1"/>
    </row>
    <row r="25603" spans="8:9" x14ac:dyDescent="0.2">
      <c r="H25603" s="1"/>
      <c r="I25603" s="1"/>
    </row>
    <row r="25604" spans="8:9" x14ac:dyDescent="0.2">
      <c r="H25604" s="1"/>
      <c r="I25604" s="1"/>
    </row>
    <row r="25605" spans="8:9" x14ac:dyDescent="0.2">
      <c r="H25605" s="1"/>
      <c r="I25605" s="1"/>
    </row>
    <row r="25606" spans="8:9" x14ac:dyDescent="0.2">
      <c r="H25606" s="1"/>
      <c r="I25606" s="1"/>
    </row>
    <row r="25607" spans="8:9" x14ac:dyDescent="0.2">
      <c r="H25607" s="1"/>
      <c r="I25607" s="1"/>
    </row>
    <row r="25608" spans="8:9" x14ac:dyDescent="0.2">
      <c r="H25608" s="1"/>
      <c r="I25608" s="1"/>
    </row>
    <row r="25609" spans="8:9" x14ac:dyDescent="0.2">
      <c r="H25609" s="1"/>
      <c r="I25609" s="1"/>
    </row>
    <row r="25610" spans="8:9" x14ac:dyDescent="0.2">
      <c r="H25610" s="1"/>
      <c r="I25610" s="1"/>
    </row>
    <row r="25611" spans="8:9" x14ac:dyDescent="0.2">
      <c r="H25611" s="1"/>
      <c r="I25611" s="1"/>
    </row>
    <row r="25612" spans="8:9" x14ac:dyDescent="0.2">
      <c r="H25612" s="1"/>
      <c r="I25612" s="1"/>
    </row>
    <row r="25613" spans="8:9" x14ac:dyDescent="0.2">
      <c r="H25613" s="1"/>
      <c r="I25613" s="1"/>
    </row>
    <row r="25614" spans="8:9" x14ac:dyDescent="0.2">
      <c r="H25614" s="1"/>
      <c r="I25614" s="1"/>
    </row>
    <row r="25615" spans="8:9" x14ac:dyDescent="0.2">
      <c r="H25615" s="1"/>
      <c r="I25615" s="1"/>
    </row>
    <row r="25616" spans="8:9" x14ac:dyDescent="0.2">
      <c r="H25616" s="1"/>
      <c r="I25616" s="1"/>
    </row>
    <row r="25617" spans="8:9" x14ac:dyDescent="0.2">
      <c r="H25617" s="1"/>
      <c r="I25617" s="1"/>
    </row>
    <row r="25618" spans="8:9" x14ac:dyDescent="0.2">
      <c r="H25618" s="1"/>
      <c r="I25618" s="1"/>
    </row>
    <row r="25619" spans="8:9" x14ac:dyDescent="0.2">
      <c r="H25619" s="1"/>
      <c r="I25619" s="1"/>
    </row>
    <row r="25620" spans="8:9" x14ac:dyDescent="0.2">
      <c r="H25620" s="1"/>
      <c r="I25620" s="1"/>
    </row>
    <row r="25621" spans="8:9" x14ac:dyDescent="0.2">
      <c r="H25621" s="1"/>
      <c r="I25621" s="1"/>
    </row>
    <row r="25622" spans="8:9" x14ac:dyDescent="0.2">
      <c r="H25622" s="1"/>
      <c r="I25622" s="1"/>
    </row>
    <row r="25623" spans="8:9" x14ac:dyDescent="0.2">
      <c r="H25623" s="1"/>
      <c r="I25623" s="1"/>
    </row>
    <row r="25624" spans="8:9" x14ac:dyDescent="0.2">
      <c r="H25624" s="1"/>
      <c r="I25624" s="1"/>
    </row>
    <row r="25625" spans="8:9" x14ac:dyDescent="0.2">
      <c r="H25625" s="1"/>
      <c r="I25625" s="1"/>
    </row>
    <row r="25626" spans="8:9" x14ac:dyDescent="0.2">
      <c r="H25626" s="1"/>
      <c r="I25626" s="1"/>
    </row>
    <row r="25627" spans="8:9" x14ac:dyDescent="0.2">
      <c r="H25627" s="1"/>
      <c r="I25627" s="1"/>
    </row>
    <row r="25628" spans="8:9" x14ac:dyDescent="0.2">
      <c r="H25628" s="1"/>
      <c r="I25628" s="1"/>
    </row>
    <row r="25629" spans="8:9" x14ac:dyDescent="0.2">
      <c r="H25629" s="1"/>
      <c r="I25629" s="1"/>
    </row>
    <row r="25630" spans="8:9" x14ac:dyDescent="0.2">
      <c r="H25630" s="1"/>
      <c r="I25630" s="1"/>
    </row>
    <row r="25631" spans="8:9" x14ac:dyDescent="0.2">
      <c r="H25631" s="1"/>
      <c r="I25631" s="1"/>
    </row>
    <row r="25632" spans="8:9" x14ac:dyDescent="0.2">
      <c r="H25632" s="1"/>
      <c r="I25632" s="1"/>
    </row>
    <row r="25633" spans="8:9" x14ac:dyDescent="0.2">
      <c r="H25633" s="1"/>
      <c r="I25633" s="1"/>
    </row>
    <row r="25634" spans="8:9" x14ac:dyDescent="0.2">
      <c r="H25634" s="1"/>
      <c r="I25634" s="1"/>
    </row>
    <row r="25635" spans="8:9" x14ac:dyDescent="0.2">
      <c r="H25635" s="1"/>
      <c r="I25635" s="1"/>
    </row>
    <row r="25636" spans="8:9" x14ac:dyDescent="0.2">
      <c r="H25636" s="1"/>
      <c r="I25636" s="1"/>
    </row>
    <row r="25637" spans="8:9" x14ac:dyDescent="0.2">
      <c r="H25637" s="1"/>
      <c r="I25637" s="1"/>
    </row>
    <row r="25638" spans="8:9" x14ac:dyDescent="0.2">
      <c r="H25638" s="1"/>
      <c r="I25638" s="1"/>
    </row>
    <row r="25639" spans="8:9" x14ac:dyDescent="0.2">
      <c r="H25639" s="1"/>
      <c r="I25639" s="1"/>
    </row>
    <row r="25640" spans="8:9" x14ac:dyDescent="0.2">
      <c r="H25640" s="1"/>
      <c r="I25640" s="1"/>
    </row>
    <row r="25641" spans="8:9" x14ac:dyDescent="0.2">
      <c r="H25641" s="1"/>
      <c r="I25641" s="1"/>
    </row>
    <row r="25642" spans="8:9" x14ac:dyDescent="0.2">
      <c r="H25642" s="1"/>
      <c r="I25642" s="1"/>
    </row>
    <row r="25643" spans="8:9" x14ac:dyDescent="0.2">
      <c r="H25643" s="1"/>
      <c r="I25643" s="1"/>
    </row>
    <row r="25644" spans="8:9" x14ac:dyDescent="0.2">
      <c r="H25644" s="1"/>
      <c r="I25644" s="1"/>
    </row>
    <row r="25645" spans="8:9" x14ac:dyDescent="0.2">
      <c r="H25645" s="1"/>
      <c r="I25645" s="1"/>
    </row>
    <row r="25646" spans="8:9" x14ac:dyDescent="0.2">
      <c r="H25646" s="1"/>
      <c r="I25646" s="1"/>
    </row>
    <row r="25647" spans="8:9" x14ac:dyDescent="0.2">
      <c r="H25647" s="1"/>
      <c r="I25647" s="1"/>
    </row>
    <row r="25648" spans="8:9" x14ac:dyDescent="0.2">
      <c r="H25648" s="1"/>
      <c r="I25648" s="1"/>
    </row>
    <row r="25649" spans="8:9" x14ac:dyDescent="0.2">
      <c r="H25649" s="1"/>
      <c r="I25649" s="1"/>
    </row>
    <row r="25650" spans="8:9" x14ac:dyDescent="0.2">
      <c r="H25650" s="1"/>
      <c r="I25650" s="1"/>
    </row>
    <row r="25651" spans="8:9" x14ac:dyDescent="0.2">
      <c r="H25651" s="1"/>
      <c r="I25651" s="1"/>
    </row>
    <row r="25652" spans="8:9" x14ac:dyDescent="0.2">
      <c r="H25652" s="1"/>
      <c r="I25652" s="1"/>
    </row>
    <row r="25653" spans="8:9" x14ac:dyDescent="0.2">
      <c r="H25653" s="1"/>
      <c r="I25653" s="1"/>
    </row>
    <row r="25654" spans="8:9" x14ac:dyDescent="0.2">
      <c r="H25654" s="1"/>
      <c r="I25654" s="1"/>
    </row>
    <row r="25655" spans="8:9" x14ac:dyDescent="0.2">
      <c r="H25655" s="1"/>
      <c r="I25655" s="1"/>
    </row>
    <row r="25656" spans="8:9" x14ac:dyDescent="0.2">
      <c r="H25656" s="1"/>
      <c r="I25656" s="1"/>
    </row>
    <row r="25657" spans="8:9" x14ac:dyDescent="0.2">
      <c r="H25657" s="1"/>
      <c r="I25657" s="1"/>
    </row>
    <row r="25658" spans="8:9" x14ac:dyDescent="0.2">
      <c r="H25658" s="1"/>
      <c r="I25658" s="1"/>
    </row>
    <row r="25659" spans="8:9" x14ac:dyDescent="0.2">
      <c r="H25659" s="1"/>
      <c r="I25659" s="1"/>
    </row>
    <row r="25660" spans="8:9" x14ac:dyDescent="0.2">
      <c r="H25660" s="1"/>
      <c r="I25660" s="1"/>
    </row>
    <row r="25661" spans="8:9" x14ac:dyDescent="0.2">
      <c r="H25661" s="1"/>
      <c r="I25661" s="1"/>
    </row>
    <row r="25662" spans="8:9" x14ac:dyDescent="0.2">
      <c r="H25662" s="1"/>
      <c r="I25662" s="1"/>
    </row>
    <row r="25663" spans="8:9" x14ac:dyDescent="0.2">
      <c r="H25663" s="1"/>
      <c r="I25663" s="1"/>
    </row>
    <row r="25664" spans="8:9" x14ac:dyDescent="0.2">
      <c r="H25664" s="1"/>
      <c r="I25664" s="1"/>
    </row>
    <row r="25665" spans="8:9" x14ac:dyDescent="0.2">
      <c r="H25665" s="1"/>
      <c r="I25665" s="1"/>
    </row>
    <row r="25666" spans="8:9" x14ac:dyDescent="0.2">
      <c r="H25666" s="1"/>
      <c r="I25666" s="1"/>
    </row>
    <row r="25667" spans="8:9" x14ac:dyDescent="0.2">
      <c r="H25667" s="1"/>
      <c r="I25667" s="1"/>
    </row>
    <row r="25668" spans="8:9" x14ac:dyDescent="0.2">
      <c r="H25668" s="1"/>
      <c r="I25668" s="1"/>
    </row>
    <row r="25669" spans="8:9" x14ac:dyDescent="0.2">
      <c r="H25669" s="1"/>
      <c r="I25669" s="1"/>
    </row>
    <row r="25670" spans="8:9" x14ac:dyDescent="0.2">
      <c r="H25670" s="1"/>
      <c r="I25670" s="1"/>
    </row>
    <row r="25671" spans="8:9" x14ac:dyDescent="0.2">
      <c r="H25671" s="1"/>
      <c r="I25671" s="1"/>
    </row>
    <row r="25672" spans="8:9" x14ac:dyDescent="0.2">
      <c r="H25672" s="1"/>
      <c r="I25672" s="1"/>
    </row>
    <row r="25673" spans="8:9" x14ac:dyDescent="0.2">
      <c r="H25673" s="1"/>
      <c r="I25673" s="1"/>
    </row>
    <row r="25674" spans="8:9" x14ac:dyDescent="0.2">
      <c r="H25674" s="1"/>
      <c r="I25674" s="1"/>
    </row>
    <row r="25675" spans="8:9" x14ac:dyDescent="0.2">
      <c r="H25675" s="1"/>
      <c r="I25675" s="1"/>
    </row>
    <row r="25676" spans="8:9" x14ac:dyDescent="0.2">
      <c r="H25676" s="1"/>
      <c r="I25676" s="1"/>
    </row>
    <row r="25677" spans="8:9" x14ac:dyDescent="0.2">
      <c r="H25677" s="1"/>
      <c r="I25677" s="1"/>
    </row>
    <row r="25678" spans="8:9" x14ac:dyDescent="0.2">
      <c r="H25678" s="1"/>
      <c r="I25678" s="1"/>
    </row>
    <row r="25679" spans="8:9" x14ac:dyDescent="0.2">
      <c r="H25679" s="1"/>
      <c r="I25679" s="1"/>
    </row>
    <row r="25680" spans="8:9" x14ac:dyDescent="0.2">
      <c r="H25680" s="1"/>
      <c r="I25680" s="1"/>
    </row>
    <row r="25681" spans="8:9" x14ac:dyDescent="0.2">
      <c r="H25681" s="1"/>
      <c r="I25681" s="1"/>
    </row>
    <row r="25682" spans="8:9" x14ac:dyDescent="0.2">
      <c r="H25682" s="1"/>
      <c r="I25682" s="1"/>
    </row>
    <row r="25683" spans="8:9" x14ac:dyDescent="0.2">
      <c r="H25683" s="1"/>
      <c r="I25683" s="1"/>
    </row>
    <row r="25684" spans="8:9" x14ac:dyDescent="0.2">
      <c r="H25684" s="1"/>
      <c r="I25684" s="1"/>
    </row>
    <row r="25685" spans="8:9" x14ac:dyDescent="0.2">
      <c r="H25685" s="1"/>
      <c r="I25685" s="1"/>
    </row>
    <row r="25686" spans="8:9" x14ac:dyDescent="0.2">
      <c r="H25686" s="1"/>
      <c r="I25686" s="1"/>
    </row>
    <row r="25687" spans="8:9" x14ac:dyDescent="0.2">
      <c r="H25687" s="1"/>
      <c r="I25687" s="1"/>
    </row>
    <row r="25688" spans="8:9" x14ac:dyDescent="0.2">
      <c r="H25688" s="1"/>
      <c r="I25688" s="1"/>
    </row>
  </sheetData>
  <sheetProtection selectLockedCells="1" selectUnlockedCells="1"/>
  <autoFilter ref="G1:G975"/>
  <mergeCells count="4">
    <mergeCell ref="C190:C192"/>
    <mergeCell ref="G190:G192"/>
    <mergeCell ref="I32:I33"/>
    <mergeCell ref="J32:J33"/>
  </mergeCells>
  <printOptions horizontalCentered="1"/>
  <pageMargins left="0.23622047244094491" right="0.23622047244094491" top="0.74803149606299213" bottom="0.35433070866141736" header="0.31496062992125984" footer="0.31496062992125984"/>
  <pageSetup paperSize="28" scale="70" firstPageNumber="0" fitToHeight="0" orientation="landscape"/>
  <headerFooter>
    <oddFooter>&amp;C&amp;P</oddFooter>
  </headerFooter>
  <rowBreaks count="1" manualBreakCount="1">
    <brk id="911"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workbookViewId="0">
      <selection activeCell="Q9" sqref="Q9"/>
    </sheetView>
  </sheetViews>
  <sheetFormatPr defaultColWidth="7.140625" defaultRowHeight="11.25" x14ac:dyDescent="0.2"/>
  <cols>
    <col min="1" max="1" width="6.5703125" style="1224" customWidth="1"/>
    <col min="2" max="2" width="9.140625" style="1225" hidden="1" customWidth="1"/>
    <col min="3" max="3" width="38.28515625" style="1223" customWidth="1"/>
    <col min="4" max="4" width="12.5703125" style="1223" customWidth="1"/>
    <col min="5" max="5" width="10.7109375" style="1224" customWidth="1"/>
    <col min="6" max="6" width="9.5703125" style="1224" customWidth="1"/>
    <col min="7" max="8" width="12.7109375" style="1223" customWidth="1"/>
    <col min="9" max="9" width="12.7109375" style="1224" customWidth="1"/>
    <col min="10" max="10" width="39.5703125" style="1226" customWidth="1"/>
    <col min="11" max="11" width="9.140625" style="1223" customWidth="1"/>
    <col min="12" max="16384" width="7.140625" style="1223"/>
  </cols>
  <sheetData>
    <row r="1" spans="1:15" x14ac:dyDescent="0.2">
      <c r="J1" s="1227" t="s">
        <v>2022</v>
      </c>
    </row>
    <row r="2" spans="1:15" ht="18" customHeight="1" x14ac:dyDescent="0.2">
      <c r="A2" s="1339" t="s">
        <v>2023</v>
      </c>
      <c r="B2" s="1339"/>
      <c r="C2" s="1339"/>
      <c r="D2" s="1339"/>
      <c r="E2" s="1339"/>
      <c r="F2" s="1339"/>
      <c r="G2" s="1339"/>
      <c r="H2" s="1339"/>
      <c r="I2" s="1339"/>
      <c r="J2" s="1339"/>
      <c r="K2" s="1228"/>
      <c r="L2" s="1229"/>
      <c r="M2" s="1229"/>
      <c r="N2" s="1229"/>
      <c r="O2" s="1228"/>
    </row>
    <row r="3" spans="1:15" x14ac:dyDescent="0.2">
      <c r="A3" s="1230"/>
      <c r="B3" s="1231"/>
      <c r="C3" s="1230"/>
      <c r="D3" s="1230"/>
      <c r="G3" s="1230"/>
      <c r="H3" s="1230"/>
      <c r="J3" s="1232"/>
      <c r="L3" s="1233"/>
      <c r="M3" s="1233"/>
      <c r="N3" s="1233"/>
    </row>
    <row r="4" spans="1:15" ht="24" customHeight="1" x14ac:dyDescent="0.2">
      <c r="A4" s="1340" t="s">
        <v>2024</v>
      </c>
      <c r="B4" s="1342" t="s">
        <v>2025</v>
      </c>
      <c r="C4" s="1344" t="s">
        <v>2026</v>
      </c>
      <c r="D4" s="1346" t="s">
        <v>2027</v>
      </c>
      <c r="E4" s="1346" t="s">
        <v>2028</v>
      </c>
      <c r="F4" s="1346" t="s">
        <v>2029</v>
      </c>
      <c r="G4" s="1348" t="s">
        <v>2030</v>
      </c>
      <c r="H4" s="1349"/>
      <c r="I4" s="1350"/>
      <c r="J4" s="1351" t="s">
        <v>2031</v>
      </c>
    </row>
    <row r="5" spans="1:15" ht="24" customHeight="1" x14ac:dyDescent="0.2">
      <c r="A5" s="1341"/>
      <c r="B5" s="1343"/>
      <c r="C5" s="1345"/>
      <c r="D5" s="1347"/>
      <c r="E5" s="1347"/>
      <c r="F5" s="1347"/>
      <c r="G5" s="1234" t="s">
        <v>2032</v>
      </c>
      <c r="H5" s="1234" t="s">
        <v>2033</v>
      </c>
      <c r="I5" s="1234" t="s">
        <v>2034</v>
      </c>
      <c r="J5" s="1352"/>
    </row>
    <row r="6" spans="1:15" s="1224" customFormat="1" ht="18" customHeight="1" x14ac:dyDescent="0.2">
      <c r="A6" s="1359" t="s">
        <v>2035</v>
      </c>
      <c r="B6" s="1360"/>
      <c r="C6" s="1360"/>
      <c r="D6" s="1360"/>
      <c r="E6" s="1360"/>
      <c r="F6" s="1360"/>
      <c r="G6" s="1360"/>
      <c r="H6" s="1360"/>
      <c r="I6" s="1360"/>
      <c r="J6" s="1361"/>
    </row>
    <row r="7" spans="1:15" s="1224" customFormat="1" ht="24" customHeight="1" x14ac:dyDescent="0.2">
      <c r="A7" s="1235"/>
      <c r="B7" s="1236">
        <v>4077</v>
      </c>
      <c r="C7" s="1237" t="s">
        <v>2036</v>
      </c>
      <c r="D7" s="1238">
        <v>1000000</v>
      </c>
      <c r="E7" s="1239">
        <v>0</v>
      </c>
      <c r="F7" s="1238">
        <v>0</v>
      </c>
      <c r="G7" s="1240">
        <v>500000</v>
      </c>
      <c r="H7" s="1239">
        <v>500000</v>
      </c>
      <c r="I7" s="1239">
        <v>0</v>
      </c>
      <c r="J7" s="1241" t="s">
        <v>2037</v>
      </c>
    </row>
    <row r="8" spans="1:15" s="1224" customFormat="1" ht="24" customHeight="1" x14ac:dyDescent="0.2">
      <c r="A8" s="1235"/>
      <c r="B8" s="1236">
        <v>5337</v>
      </c>
      <c r="C8" s="1237" t="s">
        <v>2038</v>
      </c>
      <c r="D8" s="1238">
        <v>1500000</v>
      </c>
      <c r="E8" s="1239">
        <v>0</v>
      </c>
      <c r="F8" s="1238">
        <v>0</v>
      </c>
      <c r="G8" s="1240">
        <v>750000</v>
      </c>
      <c r="H8" s="1239">
        <v>750000</v>
      </c>
      <c r="I8" s="1239">
        <v>0</v>
      </c>
      <c r="J8" s="1241" t="s">
        <v>2037</v>
      </c>
    </row>
    <row r="9" spans="1:15" s="1224" customFormat="1" ht="24" customHeight="1" x14ac:dyDescent="0.2">
      <c r="A9" s="1235"/>
      <c r="B9" s="1236">
        <v>5338</v>
      </c>
      <c r="C9" s="1237" t="s">
        <v>2039</v>
      </c>
      <c r="D9" s="1238">
        <v>1000000</v>
      </c>
      <c r="E9" s="1239">
        <v>0</v>
      </c>
      <c r="F9" s="1238">
        <v>0</v>
      </c>
      <c r="G9" s="1240">
        <v>500000</v>
      </c>
      <c r="H9" s="1239">
        <v>500000</v>
      </c>
      <c r="I9" s="1239">
        <v>0</v>
      </c>
      <c r="J9" s="1241" t="s">
        <v>2037</v>
      </c>
    </row>
    <row r="10" spans="1:15" s="1224" customFormat="1" ht="18" customHeight="1" x14ac:dyDescent="0.2">
      <c r="A10" s="1359" t="s">
        <v>2040</v>
      </c>
      <c r="B10" s="1360"/>
      <c r="C10" s="1360"/>
      <c r="D10" s="1360"/>
      <c r="E10" s="1360"/>
      <c r="F10" s="1360"/>
      <c r="G10" s="1360"/>
      <c r="H10" s="1360"/>
      <c r="I10" s="1360"/>
      <c r="J10" s="1361"/>
    </row>
    <row r="11" spans="1:15" s="1224" customFormat="1" ht="24" customHeight="1" x14ac:dyDescent="0.2">
      <c r="A11" s="1235"/>
      <c r="B11" s="1236">
        <v>5057</v>
      </c>
      <c r="C11" s="1237" t="s">
        <v>2041</v>
      </c>
      <c r="D11" s="1238">
        <v>1500000</v>
      </c>
      <c r="E11" s="1239">
        <v>0</v>
      </c>
      <c r="F11" s="1238">
        <v>0</v>
      </c>
      <c r="G11" s="1240">
        <v>750000</v>
      </c>
      <c r="H11" s="1239">
        <v>750000</v>
      </c>
      <c r="I11" s="1239">
        <v>0</v>
      </c>
      <c r="J11" s="1241" t="s">
        <v>2037</v>
      </c>
    </row>
    <row r="12" spans="1:15" s="1224" customFormat="1" ht="24" customHeight="1" x14ac:dyDescent="0.2">
      <c r="A12" s="1235"/>
      <c r="B12" s="1236">
        <v>4303</v>
      </c>
      <c r="C12" s="1237" t="s">
        <v>2042</v>
      </c>
      <c r="D12" s="1238">
        <v>1000000</v>
      </c>
      <c r="E12" s="1239">
        <v>0</v>
      </c>
      <c r="F12" s="1238">
        <v>0</v>
      </c>
      <c r="G12" s="1240">
        <v>500000</v>
      </c>
      <c r="H12" s="1239">
        <v>500000</v>
      </c>
      <c r="I12" s="1239">
        <v>0</v>
      </c>
      <c r="J12" s="1241" t="s">
        <v>2037</v>
      </c>
    </row>
    <row r="13" spans="1:15" ht="18" customHeight="1" x14ac:dyDescent="0.2">
      <c r="A13" s="1359" t="s">
        <v>2043</v>
      </c>
      <c r="B13" s="1360"/>
      <c r="C13" s="1360"/>
      <c r="D13" s="1360"/>
      <c r="E13" s="1360"/>
      <c r="F13" s="1360"/>
      <c r="G13" s="1360"/>
      <c r="H13" s="1360"/>
      <c r="I13" s="1360"/>
      <c r="J13" s="1361"/>
    </row>
    <row r="14" spans="1:15" s="1224" customFormat="1" ht="24" customHeight="1" x14ac:dyDescent="0.2">
      <c r="A14" s="1235"/>
      <c r="B14" s="1236">
        <v>4355</v>
      </c>
      <c r="C14" s="1237" t="s">
        <v>2044</v>
      </c>
      <c r="D14" s="1238">
        <v>1700000</v>
      </c>
      <c r="E14" s="1239">
        <v>0</v>
      </c>
      <c r="F14" s="1238">
        <v>0</v>
      </c>
      <c r="G14" s="1240">
        <v>850000</v>
      </c>
      <c r="H14" s="1239">
        <v>850000</v>
      </c>
      <c r="I14" s="1239">
        <v>0</v>
      </c>
      <c r="J14" s="1241" t="s">
        <v>2045</v>
      </c>
    </row>
    <row r="15" spans="1:15" s="1242" customFormat="1" ht="15.75" customHeight="1" x14ac:dyDescent="0.2">
      <c r="A15" s="1359" t="s">
        <v>2046</v>
      </c>
      <c r="B15" s="1360"/>
      <c r="C15" s="1360"/>
      <c r="D15" s="1360"/>
      <c r="E15" s="1360"/>
      <c r="F15" s="1360"/>
      <c r="G15" s="1360"/>
      <c r="H15" s="1360"/>
      <c r="I15" s="1360"/>
      <c r="J15" s="1361"/>
      <c r="K15" s="1223"/>
    </row>
    <row r="16" spans="1:15" s="1224" customFormat="1" ht="24" customHeight="1" x14ac:dyDescent="0.2">
      <c r="A16" s="1235"/>
      <c r="B16" s="1236">
        <v>4050</v>
      </c>
      <c r="C16" s="1237" t="s">
        <v>2047</v>
      </c>
      <c r="D16" s="1238">
        <v>1500000</v>
      </c>
      <c r="E16" s="1239">
        <v>0</v>
      </c>
      <c r="F16" s="1238">
        <v>0</v>
      </c>
      <c r="G16" s="1240">
        <v>750000</v>
      </c>
      <c r="H16" s="1239">
        <v>750000</v>
      </c>
      <c r="I16" s="1239">
        <v>0</v>
      </c>
      <c r="J16" s="1241" t="s">
        <v>2048</v>
      </c>
    </row>
    <row r="17" spans="1:10" s="1224" customFormat="1" ht="18" customHeight="1" x14ac:dyDescent="0.2">
      <c r="A17" s="1359" t="s">
        <v>2049</v>
      </c>
      <c r="B17" s="1362"/>
      <c r="C17" s="1362"/>
      <c r="D17" s="1362"/>
      <c r="E17" s="1362"/>
      <c r="F17" s="1362"/>
      <c r="G17" s="1362"/>
      <c r="H17" s="1362"/>
      <c r="I17" s="1362"/>
      <c r="J17" s="1363"/>
    </row>
    <row r="18" spans="1:10" s="1224" customFormat="1" ht="24" customHeight="1" x14ac:dyDescent="0.2">
      <c r="A18" s="1235"/>
      <c r="B18" s="1236">
        <v>5748</v>
      </c>
      <c r="C18" s="1237" t="s">
        <v>2050</v>
      </c>
      <c r="D18" s="1238">
        <v>75000000</v>
      </c>
      <c r="E18" s="1239">
        <v>0</v>
      </c>
      <c r="F18" s="1238">
        <v>0</v>
      </c>
      <c r="G18" s="1240">
        <v>20000000</v>
      </c>
      <c r="H18" s="1239">
        <v>55000000</v>
      </c>
      <c r="I18" s="1239">
        <v>0</v>
      </c>
      <c r="J18" s="1241" t="s">
        <v>2045</v>
      </c>
    </row>
    <row r="19" spans="1:10" s="1224" customFormat="1" ht="24" customHeight="1" x14ac:dyDescent="0.2">
      <c r="A19" s="1235"/>
      <c r="B19" s="1236">
        <v>4116</v>
      </c>
      <c r="C19" s="1237" t="s">
        <v>2051</v>
      </c>
      <c r="D19" s="1238">
        <v>1000000</v>
      </c>
      <c r="E19" s="1239">
        <v>0</v>
      </c>
      <c r="F19" s="1238">
        <v>0</v>
      </c>
      <c r="G19" s="1240">
        <v>500000</v>
      </c>
      <c r="H19" s="1239">
        <v>12000</v>
      </c>
      <c r="I19" s="1239">
        <v>0</v>
      </c>
      <c r="J19" s="1241" t="s">
        <v>2037</v>
      </c>
    </row>
    <row r="20" spans="1:10" s="1224" customFormat="1" ht="24" customHeight="1" x14ac:dyDescent="0.2">
      <c r="A20" s="1235"/>
      <c r="B20" s="1236">
        <v>4043</v>
      </c>
      <c r="C20" s="1237" t="s">
        <v>2052</v>
      </c>
      <c r="D20" s="1238">
        <v>1100000</v>
      </c>
      <c r="E20" s="1239">
        <v>0</v>
      </c>
      <c r="F20" s="1238">
        <v>0</v>
      </c>
      <c r="G20" s="1240">
        <v>550000</v>
      </c>
      <c r="H20" s="1239">
        <v>550000</v>
      </c>
      <c r="I20" s="1239">
        <v>0</v>
      </c>
      <c r="J20" s="1241" t="s">
        <v>2037</v>
      </c>
    </row>
    <row r="21" spans="1:10" s="1224" customFormat="1" ht="24" customHeight="1" x14ac:dyDescent="0.2">
      <c r="A21" s="1235"/>
      <c r="B21" s="1236">
        <v>5250</v>
      </c>
      <c r="C21" s="1237" t="s">
        <v>2053</v>
      </c>
      <c r="D21" s="1238">
        <v>900000</v>
      </c>
      <c r="E21" s="1239">
        <v>0</v>
      </c>
      <c r="F21" s="1238">
        <v>0</v>
      </c>
      <c r="G21" s="1240">
        <v>450000</v>
      </c>
      <c r="H21" s="1239">
        <v>450000</v>
      </c>
      <c r="I21" s="1239">
        <v>0</v>
      </c>
      <c r="J21" s="1241" t="s">
        <v>2037</v>
      </c>
    </row>
    <row r="22" spans="1:10" s="1224" customFormat="1" ht="24" customHeight="1" x14ac:dyDescent="0.2">
      <c r="A22" s="1235"/>
      <c r="B22" s="1236">
        <v>5254</v>
      </c>
      <c r="C22" s="1237" t="s">
        <v>2054</v>
      </c>
      <c r="D22" s="1238">
        <v>900000</v>
      </c>
      <c r="E22" s="1239">
        <v>0</v>
      </c>
      <c r="F22" s="1238">
        <v>0</v>
      </c>
      <c r="G22" s="1240">
        <v>450000</v>
      </c>
      <c r="H22" s="1239">
        <v>450000</v>
      </c>
      <c r="I22" s="1239">
        <v>0</v>
      </c>
      <c r="J22" s="1241" t="s">
        <v>2037</v>
      </c>
    </row>
    <row r="23" spans="1:10" s="1224" customFormat="1" ht="24" customHeight="1" x14ac:dyDescent="0.2">
      <c r="A23" s="1235"/>
      <c r="B23" s="1236">
        <v>5254</v>
      </c>
      <c r="C23" s="1237" t="s">
        <v>2055</v>
      </c>
      <c r="D23" s="1238">
        <v>600000</v>
      </c>
      <c r="E23" s="1239">
        <v>0</v>
      </c>
      <c r="F23" s="1238">
        <v>0</v>
      </c>
      <c r="G23" s="1240">
        <v>300000</v>
      </c>
      <c r="H23" s="1239">
        <v>300000</v>
      </c>
      <c r="I23" s="1239">
        <v>0</v>
      </c>
      <c r="J23" s="1241" t="s">
        <v>2037</v>
      </c>
    </row>
    <row r="24" spans="1:10" s="1224" customFormat="1" ht="24" customHeight="1" x14ac:dyDescent="0.2">
      <c r="A24" s="1235"/>
      <c r="B24" s="1236"/>
      <c r="C24" s="1237" t="s">
        <v>2056</v>
      </c>
      <c r="D24" s="1238">
        <v>800000</v>
      </c>
      <c r="E24" s="1239">
        <v>0</v>
      </c>
      <c r="F24" s="1238">
        <v>0</v>
      </c>
      <c r="G24" s="1240">
        <v>400000</v>
      </c>
      <c r="H24" s="1239">
        <v>400000</v>
      </c>
      <c r="I24" s="1239">
        <v>0</v>
      </c>
      <c r="J24" s="1241" t="s">
        <v>2037</v>
      </c>
    </row>
    <row r="25" spans="1:10" ht="18" customHeight="1" x14ac:dyDescent="0.2">
      <c r="A25" s="1353" t="s">
        <v>2057</v>
      </c>
      <c r="B25" s="1354"/>
      <c r="C25" s="1354"/>
      <c r="D25" s="1354"/>
      <c r="E25" s="1354"/>
      <c r="F25" s="1354"/>
      <c r="G25" s="1354"/>
      <c r="H25" s="1354"/>
      <c r="I25" s="1354"/>
      <c r="J25" s="1355"/>
    </row>
    <row r="26" spans="1:10" s="1224" customFormat="1" ht="24" customHeight="1" x14ac:dyDescent="0.2">
      <c r="A26" s="1235"/>
      <c r="B26" s="1236"/>
      <c r="C26" s="1237" t="s">
        <v>2058</v>
      </c>
      <c r="D26" s="1238">
        <v>10000000</v>
      </c>
      <c r="E26" s="1239">
        <v>0</v>
      </c>
      <c r="F26" s="1238">
        <v>0</v>
      </c>
      <c r="G26" s="1240">
        <v>4000000</v>
      </c>
      <c r="H26" s="1239">
        <v>6000000</v>
      </c>
      <c r="I26" s="1239">
        <v>0</v>
      </c>
      <c r="J26" s="1241" t="s">
        <v>2059</v>
      </c>
    </row>
    <row r="27" spans="1:10" s="1224" customFormat="1" ht="24" customHeight="1" x14ac:dyDescent="0.2">
      <c r="A27" s="1235"/>
      <c r="B27" s="1236"/>
      <c r="C27" s="1237" t="s">
        <v>2060</v>
      </c>
      <c r="D27" s="1238">
        <v>24200000</v>
      </c>
      <c r="E27" s="1239">
        <v>0</v>
      </c>
      <c r="F27" s="1238">
        <v>0</v>
      </c>
      <c r="G27" s="1240">
        <v>8000000</v>
      </c>
      <c r="H27" s="1239">
        <v>16200000</v>
      </c>
      <c r="I27" s="1239">
        <v>0</v>
      </c>
      <c r="J27" s="1241" t="s">
        <v>2061</v>
      </c>
    </row>
    <row r="28" spans="1:10" s="1224" customFormat="1" ht="24" customHeight="1" x14ac:dyDescent="0.2">
      <c r="A28" s="1235"/>
      <c r="B28" s="1236">
        <v>5758</v>
      </c>
      <c r="C28" s="1237" t="s">
        <v>2062</v>
      </c>
      <c r="D28" s="1238">
        <v>800000</v>
      </c>
      <c r="E28" s="1239">
        <v>0</v>
      </c>
      <c r="F28" s="1238">
        <v>0</v>
      </c>
      <c r="G28" s="1240">
        <v>400000</v>
      </c>
      <c r="H28" s="1239">
        <v>400000</v>
      </c>
      <c r="I28" s="1239">
        <v>0</v>
      </c>
      <c r="J28" s="1241" t="s">
        <v>2037</v>
      </c>
    </row>
    <row r="29" spans="1:10" ht="18" customHeight="1" x14ac:dyDescent="0.2">
      <c r="A29" s="1353"/>
      <c r="B29" s="1354"/>
      <c r="C29" s="1354"/>
      <c r="D29" s="1354"/>
      <c r="E29" s="1354"/>
      <c r="F29" s="1354"/>
      <c r="G29" s="1354"/>
      <c r="H29" s="1354"/>
      <c r="I29" s="1354"/>
      <c r="J29" s="1355"/>
    </row>
    <row r="30" spans="1:10" s="1224" customFormat="1" ht="24" customHeight="1" x14ac:dyDescent="0.2">
      <c r="A30" s="1235"/>
      <c r="B30" s="1236"/>
      <c r="C30" s="1237" t="s">
        <v>2063</v>
      </c>
      <c r="D30" s="1238">
        <v>28000000</v>
      </c>
      <c r="E30" s="1239">
        <v>0</v>
      </c>
      <c r="F30" s="1238">
        <v>0</v>
      </c>
      <c r="G30" s="1240">
        <v>0</v>
      </c>
      <c r="H30" s="1239">
        <v>28000000</v>
      </c>
      <c r="I30" s="1239"/>
      <c r="J30" s="1241"/>
    </row>
    <row r="31" spans="1:10" s="1224" customFormat="1" ht="18" customHeight="1" x14ac:dyDescent="0.2">
      <c r="A31" s="1356" t="s">
        <v>2064</v>
      </c>
      <c r="B31" s="1357"/>
      <c r="C31" s="1358"/>
      <c r="D31" s="1243">
        <f t="shared" ref="D31:I31" si="0">SUM(D7:D30)</f>
        <v>152500000</v>
      </c>
      <c r="E31" s="1243">
        <f t="shared" si="0"/>
        <v>0</v>
      </c>
      <c r="F31" s="1243">
        <f t="shared" si="0"/>
        <v>0</v>
      </c>
      <c r="G31" s="1243">
        <f t="shared" si="0"/>
        <v>39650000</v>
      </c>
      <c r="H31" s="1243">
        <f t="shared" si="0"/>
        <v>112362000</v>
      </c>
      <c r="I31" s="1243">
        <f t="shared" si="0"/>
        <v>0</v>
      </c>
      <c r="J31" s="1244"/>
    </row>
  </sheetData>
  <mergeCells count="17">
    <mergeCell ref="A29:J29"/>
    <mergeCell ref="A31:C31"/>
    <mergeCell ref="A6:J6"/>
    <mergeCell ref="A10:J10"/>
    <mergeCell ref="A13:J13"/>
    <mergeCell ref="A15:J15"/>
    <mergeCell ref="A17:J17"/>
    <mergeCell ref="A25:J25"/>
    <mergeCell ref="A2:J2"/>
    <mergeCell ref="A4:A5"/>
    <mergeCell ref="B4:B5"/>
    <mergeCell ref="C4:C5"/>
    <mergeCell ref="D4:D5"/>
    <mergeCell ref="E4:E5"/>
    <mergeCell ref="F4:F5"/>
    <mergeCell ref="G4:I4"/>
    <mergeCell ref="J4:J5"/>
  </mergeCells>
  <printOptions horizontalCentered="1"/>
  <pageMargins left="0.70866141732283472" right="0.70866141732283472" top="0.74803149606299213" bottom="0.74803149606299213" header="0.31496062992125984" footer="0.31496062992125984"/>
  <pageSetup paperSize="9" scale="75" orientation="landscape" useFirstPageNumber="1"/>
  <headerFooter>
    <oddFooter>&amp;C&amp;"Tahoma,Regular "&amp;10&amp;P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tabSelected="1" topLeftCell="A10" zoomScale="110" zoomScaleNormal="110" workbookViewId="0">
      <selection activeCell="C20" sqref="C20"/>
    </sheetView>
  </sheetViews>
  <sheetFormatPr defaultColWidth="7.140625" defaultRowHeight="11.25" x14ac:dyDescent="0.2"/>
  <cols>
    <col min="1" max="1" width="6.5703125" style="1246" customWidth="1"/>
    <col min="2" max="2" width="9.140625" style="1247" hidden="1" customWidth="1"/>
    <col min="3" max="4" width="38.28515625" style="1245" customWidth="1"/>
    <col min="5" max="5" width="12.5703125" style="1245" customWidth="1"/>
    <col min="6" max="7" width="10.7109375" style="1246" customWidth="1"/>
    <col min="8" max="8" width="12.7109375" style="1268" customWidth="1"/>
    <col min="9" max="10" width="12.7109375" style="1245" customWidth="1"/>
    <col min="11" max="12" width="12.7109375" style="1246" customWidth="1"/>
    <col min="13" max="13" width="39.5703125" style="1248" customWidth="1"/>
    <col min="14" max="14" width="15.7109375" style="1245" hidden="1" customWidth="1"/>
    <col min="15" max="16384" width="7.140625" style="1245"/>
  </cols>
  <sheetData>
    <row r="1" spans="1:18" x14ac:dyDescent="0.2">
      <c r="M1" s="1249" t="s">
        <v>2071</v>
      </c>
    </row>
    <row r="2" spans="1:18" ht="18" customHeight="1" x14ac:dyDescent="0.2">
      <c r="A2" s="1381" t="s">
        <v>2118</v>
      </c>
      <c r="B2" s="1381"/>
      <c r="C2" s="1381"/>
      <c r="D2" s="1381"/>
      <c r="E2" s="1381"/>
      <c r="F2" s="1381"/>
      <c r="G2" s="1381"/>
      <c r="H2" s="1381"/>
      <c r="I2" s="1381"/>
      <c r="J2" s="1381"/>
      <c r="K2" s="1381"/>
      <c r="L2" s="1381"/>
      <c r="M2" s="1381"/>
      <c r="N2" s="1250"/>
      <c r="O2" s="1251"/>
      <c r="P2" s="1251"/>
      <c r="Q2" s="1251"/>
      <c r="R2" s="1250"/>
    </row>
    <row r="3" spans="1:18" ht="12" thickBot="1" x14ac:dyDescent="0.25">
      <c r="A3" s="1252"/>
      <c r="B3" s="1253"/>
      <c r="C3" s="1252"/>
      <c r="D3" s="1252"/>
      <c r="E3" s="1252"/>
      <c r="H3" s="1269"/>
      <c r="I3" s="1252"/>
      <c r="J3" s="1252"/>
      <c r="M3" s="1254"/>
      <c r="O3" s="1255"/>
      <c r="P3" s="1255"/>
      <c r="Q3" s="1255"/>
    </row>
    <row r="4" spans="1:18" s="1267" customFormat="1" ht="24" customHeight="1" x14ac:dyDescent="0.2">
      <c r="A4" s="1382" t="s">
        <v>2024</v>
      </c>
      <c r="B4" s="1384" t="s">
        <v>2025</v>
      </c>
      <c r="C4" s="1386" t="s">
        <v>2026</v>
      </c>
      <c r="D4" s="1384" t="s">
        <v>2074</v>
      </c>
      <c r="E4" s="1388" t="s">
        <v>2027</v>
      </c>
      <c r="F4" s="1390" t="s">
        <v>2116</v>
      </c>
      <c r="G4" s="1390" t="s">
        <v>2117</v>
      </c>
      <c r="H4" s="1393" t="s">
        <v>2115</v>
      </c>
      <c r="I4" s="1394"/>
      <c r="J4" s="1394"/>
      <c r="K4" s="1394"/>
      <c r="L4" s="1395"/>
      <c r="M4" s="1391" t="s">
        <v>2031</v>
      </c>
    </row>
    <row r="5" spans="1:18" s="1267" customFormat="1" ht="35.1" customHeight="1" thickBot="1" x14ac:dyDescent="0.25">
      <c r="A5" s="1383"/>
      <c r="B5" s="1385"/>
      <c r="C5" s="1387"/>
      <c r="D5" s="1385"/>
      <c r="E5" s="1389"/>
      <c r="F5" s="1389"/>
      <c r="G5" s="1389"/>
      <c r="H5" s="1270" t="s">
        <v>2073</v>
      </c>
      <c r="I5" s="1258" t="s">
        <v>2104</v>
      </c>
      <c r="J5" s="1259" t="s">
        <v>2067</v>
      </c>
      <c r="K5" s="1259" t="s">
        <v>2102</v>
      </c>
      <c r="L5" s="1304" t="s">
        <v>2103</v>
      </c>
      <c r="M5" s="1392"/>
    </row>
    <row r="6" spans="1:18" s="1267" customFormat="1" ht="18" customHeight="1" x14ac:dyDescent="0.2">
      <c r="A6" s="1367" t="s">
        <v>2134</v>
      </c>
      <c r="B6" s="1368"/>
      <c r="C6" s="1368"/>
      <c r="D6" s="1368"/>
      <c r="E6" s="1368"/>
      <c r="F6" s="1368"/>
      <c r="G6" s="1368"/>
      <c r="H6" s="1368"/>
      <c r="I6" s="1368"/>
      <c r="J6" s="1368"/>
      <c r="K6" s="1368"/>
      <c r="L6" s="1368"/>
      <c r="M6" s="1369"/>
    </row>
    <row r="7" spans="1:18" s="1267" customFormat="1" ht="24" customHeight="1" x14ac:dyDescent="0.2">
      <c r="A7" s="1305"/>
      <c r="B7" s="1260">
        <v>4303</v>
      </c>
      <c r="C7" s="1306" t="s">
        <v>2042</v>
      </c>
      <c r="D7" s="1306" t="s">
        <v>2075</v>
      </c>
      <c r="E7" s="1307">
        <f>SUM(F7,G7,I7,J7,K7)</f>
        <v>1070000</v>
      </c>
      <c r="F7" s="1308">
        <v>0</v>
      </c>
      <c r="G7" s="1307">
        <v>0</v>
      </c>
      <c r="H7" s="1285">
        <v>900000</v>
      </c>
      <c r="I7" s="1286">
        <v>0</v>
      </c>
      <c r="J7" s="1308">
        <v>1070000</v>
      </c>
      <c r="K7" s="1308"/>
      <c r="L7" s="1274"/>
      <c r="M7" s="1309" t="s">
        <v>2082</v>
      </c>
    </row>
    <row r="8" spans="1:18" s="1246" customFormat="1" ht="24" customHeight="1" x14ac:dyDescent="0.2">
      <c r="A8" s="1305"/>
      <c r="B8" s="1310"/>
      <c r="C8" s="1306" t="s">
        <v>2070</v>
      </c>
      <c r="D8" s="1306" t="s">
        <v>2075</v>
      </c>
      <c r="E8" s="1307">
        <f t="shared" ref="E8:E9" si="0">SUM(F8,G8,I8,J8,K8)</f>
        <v>400000</v>
      </c>
      <c r="F8" s="1308">
        <v>0</v>
      </c>
      <c r="G8" s="1307">
        <v>0</v>
      </c>
      <c r="H8" s="1285">
        <v>250000</v>
      </c>
      <c r="I8" s="1286">
        <v>110000</v>
      </c>
      <c r="J8" s="1308">
        <v>290000</v>
      </c>
      <c r="K8" s="1308"/>
      <c r="L8" s="1274"/>
      <c r="M8" s="1309" t="s">
        <v>2083</v>
      </c>
    </row>
    <row r="9" spans="1:18" s="1267" customFormat="1" ht="24" customHeight="1" x14ac:dyDescent="0.2">
      <c r="A9" s="1305"/>
      <c r="B9" s="1310"/>
      <c r="C9" s="1306" t="s">
        <v>2065</v>
      </c>
      <c r="D9" s="1306" t="s">
        <v>2075</v>
      </c>
      <c r="E9" s="1307">
        <f t="shared" si="0"/>
        <v>883000</v>
      </c>
      <c r="F9" s="1308">
        <v>0</v>
      </c>
      <c r="G9" s="1307">
        <v>0</v>
      </c>
      <c r="H9" s="1285">
        <v>550000</v>
      </c>
      <c r="I9" s="1286">
        <v>119000</v>
      </c>
      <c r="J9" s="1308">
        <v>764000</v>
      </c>
      <c r="K9" s="1308"/>
      <c r="L9" s="1274"/>
      <c r="M9" s="1309" t="s">
        <v>2084</v>
      </c>
    </row>
    <row r="10" spans="1:18" s="1267" customFormat="1" ht="18" customHeight="1" x14ac:dyDescent="0.2">
      <c r="A10" s="1370" t="s">
        <v>2136</v>
      </c>
      <c r="B10" s="1371"/>
      <c r="C10" s="1371"/>
      <c r="D10" s="1371"/>
      <c r="E10" s="1371"/>
      <c r="F10" s="1371"/>
      <c r="G10" s="1371"/>
      <c r="H10" s="1371"/>
      <c r="I10" s="1371"/>
      <c r="J10" s="1371"/>
      <c r="K10" s="1371"/>
      <c r="L10" s="1371"/>
      <c r="M10" s="1372"/>
    </row>
    <row r="11" spans="1:18" s="1267" customFormat="1" ht="24" customHeight="1" x14ac:dyDescent="0.2">
      <c r="A11" s="1305"/>
      <c r="B11" s="1260">
        <v>4355</v>
      </c>
      <c r="C11" s="1311" t="s">
        <v>2130</v>
      </c>
      <c r="D11" s="1306" t="s">
        <v>2079</v>
      </c>
      <c r="E11" s="1307">
        <f>SUM(F11,G11,I11,J11,K11)</f>
        <v>6800000</v>
      </c>
      <c r="F11" s="1308">
        <v>0</v>
      </c>
      <c r="G11" s="1307">
        <v>0</v>
      </c>
      <c r="H11" s="1285">
        <f>4300000-1000000</f>
        <v>3300000</v>
      </c>
      <c r="I11" s="1286">
        <v>0</v>
      </c>
      <c r="J11" s="1308">
        <v>3300000</v>
      </c>
      <c r="K11" s="1308">
        <v>3500000</v>
      </c>
      <c r="L11" s="1274"/>
      <c r="M11" s="1309" t="s">
        <v>2037</v>
      </c>
      <c r="N11" s="1267" t="s">
        <v>2076</v>
      </c>
    </row>
    <row r="12" spans="1:18" s="1267" customFormat="1" ht="24" customHeight="1" x14ac:dyDescent="0.2">
      <c r="A12" s="1305"/>
      <c r="B12" s="1261"/>
      <c r="C12" s="1290" t="s">
        <v>2131</v>
      </c>
      <c r="D12" s="1306" t="s">
        <v>2080</v>
      </c>
      <c r="E12" s="1307">
        <f>SUM(F12,G12,I12,J12,K12)</f>
        <v>500000</v>
      </c>
      <c r="F12" s="1262">
        <v>0</v>
      </c>
      <c r="G12" s="1307">
        <v>0</v>
      </c>
      <c r="H12" s="1285">
        <v>250000</v>
      </c>
      <c r="I12" s="1263">
        <v>0</v>
      </c>
      <c r="J12" s="1308">
        <v>500000</v>
      </c>
      <c r="K12" s="1308"/>
      <c r="L12" s="1262"/>
      <c r="M12" s="1257" t="s">
        <v>2037</v>
      </c>
      <c r="N12" s="1267" t="s">
        <v>2077</v>
      </c>
    </row>
    <row r="13" spans="1:18" s="1267" customFormat="1" ht="18" customHeight="1" x14ac:dyDescent="0.2">
      <c r="A13" s="1370" t="s">
        <v>2135</v>
      </c>
      <c r="B13" s="1371"/>
      <c r="C13" s="1371"/>
      <c r="D13" s="1371"/>
      <c r="E13" s="1371"/>
      <c r="F13" s="1371"/>
      <c r="G13" s="1371"/>
      <c r="H13" s="1371"/>
      <c r="I13" s="1371"/>
      <c r="J13" s="1371"/>
      <c r="K13" s="1371"/>
      <c r="L13" s="1371"/>
      <c r="M13" s="1372"/>
    </row>
    <row r="14" spans="1:18" s="1267" customFormat="1" ht="24" customHeight="1" x14ac:dyDescent="0.2">
      <c r="A14" s="1305"/>
      <c r="B14" s="1260">
        <v>4355</v>
      </c>
      <c r="C14" s="1306" t="s">
        <v>2078</v>
      </c>
      <c r="D14" s="1306" t="s">
        <v>2081</v>
      </c>
      <c r="E14" s="1307">
        <f>SUM(F14,G14,I14,J14,K14)</f>
        <v>13068500</v>
      </c>
      <c r="F14" s="1308">
        <v>0</v>
      </c>
      <c r="G14" s="1307">
        <v>1273500</v>
      </c>
      <c r="H14" s="1285">
        <v>3000000</v>
      </c>
      <c r="I14" s="1286">
        <v>2036000</v>
      </c>
      <c r="J14" s="1312">
        <v>3427500</v>
      </c>
      <c r="K14" s="1312">
        <v>6331500</v>
      </c>
      <c r="L14" s="1275"/>
      <c r="M14" s="1309" t="s">
        <v>2085</v>
      </c>
      <c r="N14" s="1267" t="s">
        <v>2088</v>
      </c>
    </row>
    <row r="15" spans="1:18" s="1267" customFormat="1" ht="24" customHeight="1" x14ac:dyDescent="0.2">
      <c r="A15" s="1313"/>
      <c r="B15" s="1314"/>
      <c r="C15" s="1293" t="s">
        <v>2141</v>
      </c>
      <c r="D15" s="1315" t="s">
        <v>2096</v>
      </c>
      <c r="E15" s="1282">
        <f>SUM(F15,G15,I15,J15,K15)</f>
        <v>8500000</v>
      </c>
      <c r="F15" s="1287">
        <v>0</v>
      </c>
      <c r="G15" s="1282">
        <v>0</v>
      </c>
      <c r="H15" s="1285">
        <v>8500000</v>
      </c>
      <c r="I15" s="1286">
        <v>0</v>
      </c>
      <c r="J15" s="1287">
        <v>8500000</v>
      </c>
      <c r="K15" s="1287"/>
      <c r="L15" s="1287"/>
      <c r="M15" s="1316"/>
    </row>
    <row r="16" spans="1:18" s="1267" customFormat="1" ht="18" customHeight="1" x14ac:dyDescent="0.2">
      <c r="A16" s="1367" t="s">
        <v>2140</v>
      </c>
      <c r="B16" s="1368"/>
      <c r="C16" s="1368"/>
      <c r="D16" s="1368"/>
      <c r="E16" s="1368"/>
      <c r="F16" s="1368"/>
      <c r="G16" s="1368"/>
      <c r="H16" s="1368"/>
      <c r="I16" s="1368"/>
      <c r="J16" s="1368"/>
      <c r="K16" s="1368"/>
      <c r="L16" s="1368"/>
      <c r="M16" s="1369"/>
    </row>
    <row r="17" spans="1:14" s="1267" customFormat="1" ht="29.25" customHeight="1" x14ac:dyDescent="0.2">
      <c r="A17" s="1305"/>
      <c r="B17" s="1260"/>
      <c r="C17" s="1264" t="s">
        <v>2086</v>
      </c>
      <c r="D17" s="1278" t="s">
        <v>2080</v>
      </c>
      <c r="E17" s="1307">
        <f>SUM(F17,G17,I17,J17,K17)</f>
        <v>1110000</v>
      </c>
      <c r="F17" s="1308">
        <v>0</v>
      </c>
      <c r="G17" s="1307">
        <v>0</v>
      </c>
      <c r="H17" s="1285">
        <v>550000</v>
      </c>
      <c r="I17" s="1286">
        <v>0</v>
      </c>
      <c r="J17" s="1308">
        <v>740000</v>
      </c>
      <c r="K17" s="1308">
        <v>370000</v>
      </c>
      <c r="L17" s="1274"/>
      <c r="M17" s="1309" t="s">
        <v>2037</v>
      </c>
    </row>
    <row r="18" spans="1:14" s="1267" customFormat="1" ht="29.25" customHeight="1" x14ac:dyDescent="0.2">
      <c r="A18" s="1305"/>
      <c r="B18" s="1260"/>
      <c r="C18" s="1256" t="s">
        <v>2069</v>
      </c>
      <c r="D18" s="1317" t="s">
        <v>2080</v>
      </c>
      <c r="E18" s="1307">
        <f t="shared" ref="E18:E23" si="1">SUM(F18,G18,I18,J18,K18)</f>
        <v>47547335</v>
      </c>
      <c r="F18" s="1308">
        <v>0</v>
      </c>
      <c r="G18" s="1307">
        <v>10547335</v>
      </c>
      <c r="H18" s="1285">
        <v>10000000</v>
      </c>
      <c r="I18" s="1286">
        <v>1700000</v>
      </c>
      <c r="J18" s="1308">
        <v>35300000</v>
      </c>
      <c r="K18" s="1308"/>
      <c r="L18" s="1274"/>
      <c r="M18" s="1309" t="s">
        <v>2045</v>
      </c>
    </row>
    <row r="19" spans="1:14" s="1246" customFormat="1" ht="24" customHeight="1" x14ac:dyDescent="0.2">
      <c r="A19" s="1318"/>
      <c r="B19" s="1266"/>
      <c r="C19" s="1311" t="s">
        <v>2143</v>
      </c>
      <c r="D19" s="1256" t="s">
        <v>2080</v>
      </c>
      <c r="E19" s="1307">
        <f t="shared" si="1"/>
        <v>1010000</v>
      </c>
      <c r="F19" s="1308">
        <v>0</v>
      </c>
      <c r="G19" s="1307">
        <v>0</v>
      </c>
      <c r="H19" s="1285">
        <v>500000</v>
      </c>
      <c r="I19" s="1286">
        <v>0</v>
      </c>
      <c r="J19" s="1308">
        <v>670000</v>
      </c>
      <c r="K19" s="1308">
        <v>340000</v>
      </c>
      <c r="L19" s="1274"/>
      <c r="M19" s="1319" t="s">
        <v>2072</v>
      </c>
    </row>
    <row r="20" spans="1:14" s="1246" customFormat="1" ht="24" customHeight="1" x14ac:dyDescent="0.2">
      <c r="A20" s="1318"/>
      <c r="B20" s="1320"/>
      <c r="C20" s="1311" t="s">
        <v>2142</v>
      </c>
      <c r="D20" s="1306" t="s">
        <v>2112</v>
      </c>
      <c r="E20" s="1307">
        <f t="shared" si="1"/>
        <v>900000</v>
      </c>
      <c r="F20" s="1308">
        <v>0</v>
      </c>
      <c r="G20" s="1307">
        <v>0</v>
      </c>
      <c r="H20" s="1285">
        <v>450000</v>
      </c>
      <c r="I20" s="1286">
        <v>0</v>
      </c>
      <c r="J20" s="1308">
        <v>600000</v>
      </c>
      <c r="K20" s="1308">
        <v>300000</v>
      </c>
      <c r="L20" s="1274">
        <v>0</v>
      </c>
      <c r="M20" s="1309" t="s">
        <v>2037</v>
      </c>
    </row>
    <row r="21" spans="1:14" s="1267" customFormat="1" ht="24" customHeight="1" x14ac:dyDescent="0.2">
      <c r="A21" s="1321"/>
      <c r="B21" s="1265"/>
      <c r="C21" s="1306" t="s">
        <v>2087</v>
      </c>
      <c r="D21" s="1306" t="s">
        <v>2075</v>
      </c>
      <c r="E21" s="1307">
        <f t="shared" si="1"/>
        <v>5422346</v>
      </c>
      <c r="F21" s="1308">
        <v>0</v>
      </c>
      <c r="G21" s="1307">
        <v>762346</v>
      </c>
      <c r="H21" s="1285">
        <v>1500000</v>
      </c>
      <c r="I21" s="1286">
        <v>1500000</v>
      </c>
      <c r="J21" s="1308">
        <v>3160000</v>
      </c>
      <c r="K21" s="1308"/>
      <c r="L21" s="1274"/>
      <c r="M21" s="1309" t="s">
        <v>2089</v>
      </c>
    </row>
    <row r="22" spans="1:14" s="1267" customFormat="1" ht="24" customHeight="1" x14ac:dyDescent="0.2">
      <c r="A22" s="1313"/>
      <c r="B22" s="1314"/>
      <c r="C22" s="1315" t="s">
        <v>2093</v>
      </c>
      <c r="D22" s="1315" t="s">
        <v>2094</v>
      </c>
      <c r="E22" s="1282">
        <f t="shared" si="1"/>
        <v>17000000</v>
      </c>
      <c r="F22" s="1287">
        <v>0</v>
      </c>
      <c r="G22" s="1282">
        <v>0</v>
      </c>
      <c r="H22" s="1285">
        <v>0</v>
      </c>
      <c r="I22" s="1286">
        <v>0</v>
      </c>
      <c r="J22" s="1287">
        <v>17000000</v>
      </c>
      <c r="K22" s="1287"/>
      <c r="L22" s="1287"/>
      <c r="M22" s="1316" t="s">
        <v>2092</v>
      </c>
    </row>
    <row r="23" spans="1:14" s="1267" customFormat="1" ht="24" customHeight="1" x14ac:dyDescent="0.2">
      <c r="A23" s="1313"/>
      <c r="B23" s="1314"/>
      <c r="C23" s="1315" t="s">
        <v>2066</v>
      </c>
      <c r="D23" s="1315" t="s">
        <v>2095</v>
      </c>
      <c r="E23" s="1282">
        <f t="shared" si="1"/>
        <v>9000000</v>
      </c>
      <c r="F23" s="1287">
        <v>0</v>
      </c>
      <c r="G23" s="1282">
        <v>0</v>
      </c>
      <c r="H23" s="1285">
        <v>5900000</v>
      </c>
      <c r="I23" s="1286">
        <v>400000</v>
      </c>
      <c r="J23" s="1287">
        <v>8600000</v>
      </c>
      <c r="K23" s="1287"/>
      <c r="L23" s="1287"/>
      <c r="M23" s="1316"/>
    </row>
    <row r="24" spans="1:14" ht="18" customHeight="1" x14ac:dyDescent="0.2">
      <c r="A24" s="1373" t="s">
        <v>2137</v>
      </c>
      <c r="B24" s="1374"/>
      <c r="C24" s="1374"/>
      <c r="D24" s="1374"/>
      <c r="E24" s="1374"/>
      <c r="F24" s="1374"/>
      <c r="G24" s="1374"/>
      <c r="H24" s="1374"/>
      <c r="I24" s="1374"/>
      <c r="J24" s="1374"/>
      <c r="K24" s="1374"/>
      <c r="L24" s="1374"/>
      <c r="M24" s="1375"/>
    </row>
    <row r="25" spans="1:14" s="1267" customFormat="1" ht="24" customHeight="1" x14ac:dyDescent="0.2">
      <c r="A25" s="1305"/>
      <c r="B25" s="1260"/>
      <c r="C25" s="1306" t="s">
        <v>2058</v>
      </c>
      <c r="D25" s="1306" t="s">
        <v>2091</v>
      </c>
      <c r="E25" s="1307">
        <f>SUM(F25,G25,I25,J25,K25)</f>
        <v>12314000</v>
      </c>
      <c r="F25" s="1308">
        <v>0</v>
      </c>
      <c r="G25" s="1307">
        <v>0</v>
      </c>
      <c r="H25" s="1285">
        <f>4000000-1000000</f>
        <v>3000000</v>
      </c>
      <c r="I25" s="1286">
        <v>314000</v>
      </c>
      <c r="J25" s="1308">
        <v>6000000</v>
      </c>
      <c r="K25" s="1308">
        <v>6000000</v>
      </c>
      <c r="L25" s="1274">
        <v>0</v>
      </c>
      <c r="M25" s="1309" t="s">
        <v>2068</v>
      </c>
      <c r="N25" s="1267" t="s">
        <v>2090</v>
      </c>
    </row>
    <row r="26" spans="1:14" s="1267" customFormat="1" ht="24" customHeight="1" x14ac:dyDescent="0.2">
      <c r="A26" s="1305"/>
      <c r="B26" s="1260">
        <v>5758</v>
      </c>
      <c r="C26" s="1306" t="s">
        <v>2100</v>
      </c>
      <c r="D26" s="1306" t="s">
        <v>2105</v>
      </c>
      <c r="E26" s="1307">
        <f>SUM(F26,G26,I26,J26,K26,L26)</f>
        <v>1200000</v>
      </c>
      <c r="F26" s="1308">
        <v>0</v>
      </c>
      <c r="G26" s="1307">
        <v>0</v>
      </c>
      <c r="H26" s="1285">
        <v>250000</v>
      </c>
      <c r="I26" s="1286">
        <v>300000</v>
      </c>
      <c r="J26" s="1308">
        <v>300000</v>
      </c>
      <c r="K26" s="1308">
        <v>300000</v>
      </c>
      <c r="L26" s="1274">
        <v>300000</v>
      </c>
      <c r="M26" s="1309" t="s">
        <v>2048</v>
      </c>
    </row>
    <row r="27" spans="1:14" s="1246" customFormat="1" ht="24" customHeight="1" x14ac:dyDescent="0.2">
      <c r="A27" s="1291"/>
      <c r="B27" s="1292"/>
      <c r="C27" s="1315" t="s">
        <v>2060</v>
      </c>
      <c r="D27" s="1315" t="s">
        <v>2075</v>
      </c>
      <c r="E27" s="1282">
        <f>SUM(F27,G27,I27,J27,K27)</f>
        <v>24755790</v>
      </c>
      <c r="F27" s="1283">
        <v>3231305</v>
      </c>
      <c r="G27" s="1284">
        <v>3324485</v>
      </c>
      <c r="H27" s="1285">
        <v>18800000</v>
      </c>
      <c r="I27" s="1286">
        <v>11100000</v>
      </c>
      <c r="J27" s="1287">
        <v>7100000</v>
      </c>
      <c r="K27" s="1287"/>
      <c r="L27" s="1287"/>
      <c r="M27" s="1316" t="s">
        <v>2101</v>
      </c>
    </row>
    <row r="28" spans="1:14" s="1246" customFormat="1" ht="24" customHeight="1" x14ac:dyDescent="0.2">
      <c r="A28" s="1373" t="s">
        <v>2138</v>
      </c>
      <c r="B28" s="1374"/>
      <c r="C28" s="1374"/>
      <c r="D28" s="1374"/>
      <c r="E28" s="1374"/>
      <c r="F28" s="1374"/>
      <c r="G28" s="1374"/>
      <c r="H28" s="1374"/>
      <c r="I28" s="1374"/>
      <c r="J28" s="1374"/>
      <c r="K28" s="1374"/>
      <c r="L28" s="1374"/>
      <c r="M28" s="1375"/>
    </row>
    <row r="29" spans="1:14" s="1246" customFormat="1" ht="24" customHeight="1" x14ac:dyDescent="0.2">
      <c r="A29" s="1291"/>
      <c r="B29" s="1292"/>
      <c r="C29" s="1315" t="s">
        <v>2106</v>
      </c>
      <c r="D29" s="1315" t="s">
        <v>2113</v>
      </c>
      <c r="E29" s="1282">
        <f>SUM(I29,J29,K29,L29)</f>
        <v>3198000</v>
      </c>
      <c r="F29" s="1283"/>
      <c r="G29" s="1284"/>
      <c r="H29" s="1285"/>
      <c r="I29" s="1286">
        <v>0</v>
      </c>
      <c r="J29" s="1287">
        <v>1066000</v>
      </c>
      <c r="K29" s="1287">
        <v>1066000</v>
      </c>
      <c r="L29" s="1287">
        <v>1066000</v>
      </c>
      <c r="M29" s="1309" t="s">
        <v>2114</v>
      </c>
    </row>
    <row r="30" spans="1:14" s="1246" customFormat="1" ht="24" customHeight="1" x14ac:dyDescent="0.2">
      <c r="A30" s="1373" t="s">
        <v>2139</v>
      </c>
      <c r="B30" s="1374"/>
      <c r="C30" s="1374"/>
      <c r="D30" s="1374"/>
      <c r="E30" s="1374"/>
      <c r="F30" s="1374"/>
      <c r="G30" s="1374"/>
      <c r="H30" s="1374"/>
      <c r="I30" s="1374"/>
      <c r="J30" s="1374"/>
      <c r="K30" s="1374"/>
      <c r="L30" s="1374"/>
      <c r="M30" s="1375"/>
    </row>
    <row r="31" spans="1:14" s="1246" customFormat="1" ht="24" customHeight="1" x14ac:dyDescent="0.2">
      <c r="A31" s="1291"/>
      <c r="B31" s="1292"/>
      <c r="C31" s="1315" t="s">
        <v>2097</v>
      </c>
      <c r="D31" s="1315" t="s">
        <v>2098</v>
      </c>
      <c r="E31" s="1282">
        <f>SUM(F31,G31,I31,J31,K31)</f>
        <v>1550000</v>
      </c>
      <c r="F31" s="1283">
        <v>0</v>
      </c>
      <c r="G31" s="1284">
        <v>0</v>
      </c>
      <c r="H31" s="1285"/>
      <c r="I31" s="1286"/>
      <c r="J31" s="1287">
        <v>1550000</v>
      </c>
      <c r="K31" s="1287"/>
      <c r="L31" s="1287">
        <v>0</v>
      </c>
      <c r="M31" s="1316" t="s">
        <v>2099</v>
      </c>
    </row>
    <row r="32" spans="1:14" s="1246" customFormat="1" ht="24" customHeight="1" x14ac:dyDescent="0.2">
      <c r="A32" s="1373" t="s">
        <v>2108</v>
      </c>
      <c r="B32" s="1376"/>
      <c r="C32" s="1376"/>
      <c r="D32" s="1376"/>
      <c r="E32" s="1376"/>
      <c r="F32" s="1376"/>
      <c r="G32" s="1376"/>
      <c r="H32" s="1376"/>
      <c r="I32" s="1376"/>
      <c r="J32" s="1376"/>
      <c r="K32" s="1376"/>
      <c r="L32" s="1376"/>
      <c r="M32" s="1377"/>
    </row>
    <row r="33" spans="1:13" s="1246" customFormat="1" ht="24" customHeight="1" thickBot="1" x14ac:dyDescent="0.25">
      <c r="A33" s="1322"/>
      <c r="B33" s="1323"/>
      <c r="C33" s="1324" t="s">
        <v>2107</v>
      </c>
      <c r="D33" s="1324" t="s">
        <v>2119</v>
      </c>
      <c r="E33" s="1325">
        <f>SUM(I33,J33,K33,L33)</f>
        <v>6000000</v>
      </c>
      <c r="F33" s="1326"/>
      <c r="G33" s="1327"/>
      <c r="H33" s="1328"/>
      <c r="I33" s="1329"/>
      <c r="J33" s="1330">
        <v>4000000</v>
      </c>
      <c r="K33" s="1330">
        <v>1000000</v>
      </c>
      <c r="L33" s="1330">
        <v>1000000</v>
      </c>
      <c r="M33" s="1331" t="s">
        <v>2120</v>
      </c>
    </row>
    <row r="34" spans="1:13" s="1246" customFormat="1" ht="24" customHeight="1" x14ac:dyDescent="0.2">
      <c r="A34" s="1378" t="s">
        <v>2121</v>
      </c>
      <c r="B34" s="1379"/>
      <c r="C34" s="1379"/>
      <c r="D34" s="1379"/>
      <c r="E34" s="1379"/>
      <c r="F34" s="1379"/>
      <c r="G34" s="1379"/>
      <c r="H34" s="1379"/>
      <c r="I34" s="1379"/>
      <c r="J34" s="1379"/>
      <c r="K34" s="1379"/>
      <c r="L34" s="1379"/>
      <c r="M34" s="1380"/>
    </row>
    <row r="35" spans="1:13" s="1246" customFormat="1" ht="24" customHeight="1" x14ac:dyDescent="0.2">
      <c r="A35" s="1291"/>
      <c r="B35" s="1292"/>
      <c r="C35" s="1293" t="s">
        <v>2122</v>
      </c>
      <c r="D35" s="1293" t="s">
        <v>2123</v>
      </c>
      <c r="E35" s="1288">
        <v>10334322.85</v>
      </c>
      <c r="F35" s="1283"/>
      <c r="G35" s="1284"/>
      <c r="H35" s="1285"/>
      <c r="I35" s="1286">
        <v>0</v>
      </c>
      <c r="J35" s="1289">
        <v>1550148.43</v>
      </c>
      <c r="K35" s="1287"/>
      <c r="L35" s="1287"/>
      <c r="M35" s="1294" t="s">
        <v>2125</v>
      </c>
    </row>
    <row r="36" spans="1:13" s="1246" customFormat="1" ht="24" customHeight="1" x14ac:dyDescent="0.2">
      <c r="A36" s="1279"/>
      <c r="B36" s="1280"/>
      <c r="C36" s="1293" t="s">
        <v>2124</v>
      </c>
      <c r="D36" s="1293" t="s">
        <v>2123</v>
      </c>
      <c r="E36" s="1282">
        <v>9000000</v>
      </c>
      <c r="F36" s="1283"/>
      <c r="G36" s="1284"/>
      <c r="H36" s="1285"/>
      <c r="I36" s="1286"/>
      <c r="J36" s="1287">
        <v>1350000</v>
      </c>
      <c r="K36" s="1287"/>
      <c r="L36" s="1287"/>
      <c r="M36" s="1294" t="s">
        <v>2132</v>
      </c>
    </row>
    <row r="37" spans="1:13" s="1246" customFormat="1" ht="24" customHeight="1" x14ac:dyDescent="0.2">
      <c r="A37" s="1373" t="s">
        <v>2126</v>
      </c>
      <c r="B37" s="1376"/>
      <c r="C37" s="1376"/>
      <c r="D37" s="1376"/>
      <c r="E37" s="1376"/>
      <c r="F37" s="1376"/>
      <c r="G37" s="1376"/>
      <c r="H37" s="1376"/>
      <c r="I37" s="1376"/>
      <c r="J37" s="1376"/>
      <c r="K37" s="1376"/>
      <c r="L37" s="1376"/>
      <c r="M37" s="1377"/>
    </row>
    <row r="38" spans="1:13" s="1276" customFormat="1" ht="24" customHeight="1" x14ac:dyDescent="0.2">
      <c r="A38" s="1295"/>
      <c r="B38" s="1296"/>
      <c r="C38" s="1293" t="s">
        <v>2110</v>
      </c>
      <c r="D38" s="1293"/>
      <c r="E38" s="1284">
        <v>42667000</v>
      </c>
      <c r="F38" s="1297"/>
      <c r="G38" s="1298"/>
      <c r="H38" s="1299"/>
      <c r="I38" s="1300"/>
      <c r="J38" s="1297"/>
      <c r="K38" s="1283">
        <v>26850000</v>
      </c>
      <c r="L38" s="1297"/>
      <c r="M38" s="1301" t="s">
        <v>2133</v>
      </c>
    </row>
    <row r="39" spans="1:13" s="1246" customFormat="1" ht="24" customHeight="1" x14ac:dyDescent="0.2">
      <c r="A39" s="1291"/>
      <c r="B39" s="1292"/>
      <c r="C39" s="1293" t="s">
        <v>2111</v>
      </c>
      <c r="D39" s="1293"/>
      <c r="E39" s="1282">
        <v>85578595</v>
      </c>
      <c r="F39" s="1283"/>
      <c r="G39" s="1284"/>
      <c r="H39" s="1285"/>
      <c r="I39" s="1286"/>
      <c r="J39" s="1287"/>
      <c r="K39" s="1287">
        <v>12800000</v>
      </c>
      <c r="L39" s="1287"/>
      <c r="M39" s="1301" t="s">
        <v>2133</v>
      </c>
    </row>
    <row r="40" spans="1:13" s="1246" customFormat="1" ht="24" customHeight="1" x14ac:dyDescent="0.2">
      <c r="A40" s="1373" t="s">
        <v>2127</v>
      </c>
      <c r="B40" s="1374"/>
      <c r="C40" s="1374"/>
      <c r="D40" s="1374"/>
      <c r="E40" s="1374"/>
      <c r="F40" s="1374"/>
      <c r="G40" s="1374"/>
      <c r="H40" s="1374"/>
      <c r="I40" s="1374"/>
      <c r="J40" s="1374"/>
      <c r="K40" s="1374"/>
      <c r="L40" s="1374"/>
      <c r="M40" s="1375"/>
    </row>
    <row r="41" spans="1:13" s="1276" customFormat="1" ht="18" customHeight="1" x14ac:dyDescent="0.2">
      <c r="A41" s="1295"/>
      <c r="B41" s="1296"/>
      <c r="C41" s="1293" t="s">
        <v>2129</v>
      </c>
      <c r="D41" s="1281"/>
      <c r="E41" s="1284">
        <f t="shared" ref="E41:E42" si="2">SUM(F41,G41,I41,J41,K41)</f>
        <v>169400</v>
      </c>
      <c r="F41" s="1283"/>
      <c r="G41" s="1283">
        <v>42350</v>
      </c>
      <c r="H41" s="1285">
        <v>42350</v>
      </c>
      <c r="I41" s="1302">
        <v>42350</v>
      </c>
      <c r="J41" s="1283">
        <v>42350</v>
      </c>
      <c r="K41" s="1283">
        <v>42350</v>
      </c>
      <c r="L41" s="1283">
        <v>0</v>
      </c>
      <c r="M41" s="1303" t="s">
        <v>2109</v>
      </c>
    </row>
    <row r="42" spans="1:13" s="1276" customFormat="1" ht="18" customHeight="1" x14ac:dyDescent="0.2">
      <c r="A42" s="1295"/>
      <c r="B42" s="1296"/>
      <c r="C42" s="1293" t="s">
        <v>2128</v>
      </c>
      <c r="D42" s="1281"/>
      <c r="E42" s="1284">
        <f t="shared" si="2"/>
        <v>2000000</v>
      </c>
      <c r="F42" s="1283"/>
      <c r="G42" s="1283">
        <v>500000</v>
      </c>
      <c r="H42" s="1285">
        <v>500000</v>
      </c>
      <c r="I42" s="1302">
        <v>500000</v>
      </c>
      <c r="J42" s="1283">
        <v>500000</v>
      </c>
      <c r="K42" s="1283">
        <v>500000</v>
      </c>
      <c r="L42" s="1283">
        <v>0</v>
      </c>
      <c r="M42" s="1294"/>
    </row>
    <row r="43" spans="1:13" ht="12" thickBot="1" x14ac:dyDescent="0.25">
      <c r="A43" s="1364" t="s">
        <v>2064</v>
      </c>
      <c r="B43" s="1365"/>
      <c r="C43" s="1366"/>
      <c r="D43" s="1277"/>
      <c r="E43" s="1271">
        <f>SUM(E7:E42)</f>
        <v>311978288.85000002</v>
      </c>
      <c r="F43" s="1271">
        <f>SUM(F7:F26)</f>
        <v>0</v>
      </c>
      <c r="G43" s="1271">
        <f t="shared" ref="G43:L43" si="3">SUM(G7:G42)</f>
        <v>16450016</v>
      </c>
      <c r="H43" s="1272">
        <f t="shared" si="3"/>
        <v>58242350</v>
      </c>
      <c r="I43" s="1271">
        <f t="shared" si="3"/>
        <v>18121350</v>
      </c>
      <c r="J43" s="1271">
        <f t="shared" si="3"/>
        <v>107379998.43000001</v>
      </c>
      <c r="K43" s="1271">
        <f t="shared" si="3"/>
        <v>59399850</v>
      </c>
      <c r="L43" s="1271">
        <f t="shared" si="3"/>
        <v>2366000</v>
      </c>
      <c r="M43" s="1273"/>
    </row>
  </sheetData>
  <mergeCells count="22">
    <mergeCell ref="A2:M2"/>
    <mergeCell ref="A4:A5"/>
    <mergeCell ref="B4:B5"/>
    <mergeCell ref="C4:C5"/>
    <mergeCell ref="E4:E5"/>
    <mergeCell ref="F4:F5"/>
    <mergeCell ref="G4:G5"/>
    <mergeCell ref="M4:M5"/>
    <mergeCell ref="D4:D5"/>
    <mergeCell ref="H4:L4"/>
    <mergeCell ref="A43:C43"/>
    <mergeCell ref="A6:M6"/>
    <mergeCell ref="A10:M10"/>
    <mergeCell ref="A13:M13"/>
    <mergeCell ref="A16:M16"/>
    <mergeCell ref="A24:M24"/>
    <mergeCell ref="A30:M30"/>
    <mergeCell ref="A40:M40"/>
    <mergeCell ref="A28:M28"/>
    <mergeCell ref="A32:M32"/>
    <mergeCell ref="A34:M34"/>
    <mergeCell ref="A37:M37"/>
  </mergeCells>
  <printOptions horizontalCentered="1"/>
  <pageMargins left="0.31496062992125984" right="0.31496062992125984" top="0.74803149606299213" bottom="0.35433070866141736" header="0.31496062992125984" footer="0.31496062992125984"/>
  <pageSetup paperSize="8" scale="65" fitToHeight="0" orientation="landscape" useFirstPageNumber="1" r:id="rId1"/>
  <headerFooter>
    <oddFooter>&amp;C&amp;"Tahoma,Regular "&amp;10&amp;P</oddFooter>
  </headerFooter>
  <rowBreaks count="1" manualBreakCount="1">
    <brk id="33"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17</vt:i4>
      </vt:variant>
    </vt:vector>
  </HeadingPairs>
  <TitlesOfParts>
    <vt:vector size="22" baseType="lpstr">
      <vt:lpstr>priloha_1</vt:lpstr>
      <vt:lpstr>2025_priloha_1</vt:lpstr>
      <vt:lpstr>2025_priloha_2</vt:lpstr>
      <vt:lpstr>2025_priloha_3</vt:lpstr>
      <vt:lpstr>2026_2027_Priloha_c_1_list_c_3</vt:lpstr>
      <vt:lpstr>'2025_priloha_1'!Excel_BuiltIn__FilterDatabase</vt:lpstr>
      <vt:lpstr>'2025_priloha_1'!Excel_BuiltIn_Print_Area</vt:lpstr>
      <vt:lpstr>'2025_priloha_2'!Excel_BuiltIn_Print_Area</vt:lpstr>
      <vt:lpstr>priloha_1!Excel_BuiltIn_Print_Area</vt:lpstr>
      <vt:lpstr>'2025_priloha_1'!Excel_BuiltIn_Print_Titles</vt:lpstr>
      <vt:lpstr>'2025_priloha_2'!Excel_BuiltIn_Print_Titles</vt:lpstr>
      <vt:lpstr>priloha_1!Excel_BuiltIn_Print_Titles</vt:lpstr>
      <vt:lpstr>'2025_priloha_1'!Oblast_tisku</vt:lpstr>
      <vt:lpstr>'2025_priloha_2'!Oblast_tisku</vt:lpstr>
      <vt:lpstr>'2025_priloha_3'!Oblast_tisku</vt:lpstr>
      <vt:lpstr>'2026_2027_Priloha_c_1_list_c_3'!Oblast_tisku</vt:lpstr>
      <vt:lpstr>priloha_1!Oblast_tisku</vt:lpstr>
      <vt:lpstr>'2025_priloha_1'!Print_Titles</vt:lpstr>
      <vt:lpstr>'2025_priloha_2'!Print_Titles</vt:lpstr>
      <vt:lpstr>'2025_priloha_3'!Print_Titles</vt:lpstr>
      <vt:lpstr>'2026_2027_Priloha_c_1_list_c_3'!Print_Titles</vt:lpstr>
      <vt:lpstr>priloha_1!Print_Titles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Jarmila Straková</dc:creator>
  <cp:lastModifiedBy>Jarmila Straková</cp:lastModifiedBy>
  <cp:revision>3</cp:revision>
  <cp:lastPrinted>2026-08-12T07:00:35Z</cp:lastPrinted>
  <dcterms:created xsi:type="dcterms:W3CDTF">2021-10-11T07:05:45Z</dcterms:created>
  <dcterms:modified xsi:type="dcterms:W3CDTF">2026-08-12T07:40:16Z</dcterms:modified>
</cp:coreProperties>
</file>