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mila.strakova\Nextcloud\VYSLEDKY_HOSPODARENI\VH_2026\30_06_2026\"/>
    </mc:Choice>
  </mc:AlternateContent>
  <bookViews>
    <workbookView xWindow="0" yWindow="0" windowWidth="28800" windowHeight="11715"/>
  </bookViews>
  <sheets>
    <sheet name="k_30_06_2026" sheetId="8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5" i="85" l="1"/>
  <c r="E306" i="85" s="1"/>
  <c r="G290" i="85" l="1"/>
  <c r="G293" i="85"/>
  <c r="H126" i="85"/>
  <c r="G126" i="85"/>
  <c r="H273" i="85" l="1"/>
  <c r="G273" i="85"/>
  <c r="F8" i="85" l="1"/>
  <c r="E342" i="85" l="1"/>
  <c r="E343" i="85" s="1"/>
  <c r="F338" i="85"/>
  <c r="E338" i="85"/>
  <c r="F337" i="85"/>
  <c r="E337" i="85"/>
  <c r="E320" i="85"/>
  <c r="E321" i="85" s="1"/>
  <c r="F319" i="85"/>
  <c r="F342" i="85" s="1"/>
  <c r="F343" i="85" s="1"/>
  <c r="F314" i="85"/>
  <c r="F340" i="85" s="1"/>
  <c r="F341" i="85" s="1"/>
  <c r="E314" i="85"/>
  <c r="E315" i="85" s="1"/>
  <c r="F306" i="85"/>
  <c r="F308" i="85" s="1"/>
  <c r="E308" i="85"/>
  <c r="F298" i="85"/>
  <c r="F300" i="85" s="1"/>
  <c r="F336" i="85" s="1"/>
  <c r="E298" i="85"/>
  <c r="E300" i="85" s="1"/>
  <c r="E336" i="85" s="1"/>
  <c r="H297" i="85"/>
  <c r="G297" i="85"/>
  <c r="H293" i="85"/>
  <c r="H290" i="85"/>
  <c r="F279" i="85"/>
  <c r="F281" i="85" s="1"/>
  <c r="E279" i="85"/>
  <c r="E281" i="85" s="1"/>
  <c r="H264" i="85"/>
  <c r="G264" i="85"/>
  <c r="E257" i="85"/>
  <c r="F256" i="85"/>
  <c r="F258" i="85" s="1"/>
  <c r="F260" i="85" s="1"/>
  <c r="F326" i="85" s="1"/>
  <c r="H255" i="85"/>
  <c r="G255" i="85"/>
  <c r="E256" i="85"/>
  <c r="F243" i="85"/>
  <c r="F245" i="85" s="1"/>
  <c r="E243" i="85"/>
  <c r="E245" i="85" s="1"/>
  <c r="F237" i="85"/>
  <c r="F239" i="85" s="1"/>
  <c r="E237" i="85"/>
  <c r="E239" i="85" s="1"/>
  <c r="H236" i="85"/>
  <c r="G236" i="85"/>
  <c r="H222" i="85"/>
  <c r="G222" i="85"/>
  <c r="H218" i="85"/>
  <c r="G218" i="85"/>
  <c r="H214" i="85"/>
  <c r="G214" i="85"/>
  <c r="F204" i="85"/>
  <c r="F206" i="85" s="1"/>
  <c r="E204" i="85"/>
  <c r="E206" i="85" s="1"/>
  <c r="F193" i="85"/>
  <c r="F195" i="85" s="1"/>
  <c r="E193" i="85"/>
  <c r="E195" i="85" s="1"/>
  <c r="H192" i="85"/>
  <c r="G192" i="85"/>
  <c r="F183" i="85"/>
  <c r="F185" i="85" s="1"/>
  <c r="E183" i="85"/>
  <c r="E185" i="85" s="1"/>
  <c r="F157" i="85"/>
  <c r="F159" i="85" s="1"/>
  <c r="E157" i="85"/>
  <c r="E159" i="85" s="1"/>
  <c r="F129" i="85"/>
  <c r="F131" i="85" s="1"/>
  <c r="E129" i="85"/>
  <c r="E131" i="85" s="1"/>
  <c r="E118" i="85"/>
  <c r="F117" i="85"/>
  <c r="F119" i="85" s="1"/>
  <c r="E117" i="85"/>
  <c r="H115" i="85"/>
  <c r="G115" i="85"/>
  <c r="F100" i="85"/>
  <c r="F333" i="85" s="1"/>
  <c r="E100" i="85"/>
  <c r="E333" i="85" s="1"/>
  <c r="F94" i="85"/>
  <c r="F332" i="85" s="1"/>
  <c r="E94" i="85"/>
  <c r="E332" i="85" s="1"/>
  <c r="F89" i="85"/>
  <c r="F331" i="85" s="1"/>
  <c r="E89" i="85"/>
  <c r="E331" i="85" s="1"/>
  <c r="F77" i="85"/>
  <c r="F79" i="85" s="1"/>
  <c r="E77" i="85"/>
  <c r="E79" i="85" s="1"/>
  <c r="F69" i="85"/>
  <c r="F71" i="85" s="1"/>
  <c r="E69" i="85"/>
  <c r="E71" i="85" s="1"/>
  <c r="F62" i="85"/>
  <c r="F64" i="85" s="1"/>
  <c r="E62" i="85"/>
  <c r="E64" i="85" s="1"/>
  <c r="H60" i="85"/>
  <c r="G60" i="85"/>
  <c r="E50" i="85"/>
  <c r="E52" i="85" s="1"/>
  <c r="F47" i="85"/>
  <c r="G45" i="85"/>
  <c r="F45" i="85"/>
  <c r="F44" i="85"/>
  <c r="F43" i="85"/>
  <c r="G41" i="85"/>
  <c r="F41" i="85"/>
  <c r="H41" i="85" s="1"/>
  <c r="G38" i="85"/>
  <c r="F38" i="85"/>
  <c r="F37" i="85"/>
  <c r="F35" i="85"/>
  <c r="F34" i="85"/>
  <c r="H33" i="85"/>
  <c r="G33" i="85"/>
  <c r="G30" i="85"/>
  <c r="F30" i="85"/>
  <c r="F29" i="85"/>
  <c r="H27" i="85"/>
  <c r="G27" i="85"/>
  <c r="F19" i="85"/>
  <c r="F21" i="85" s="1"/>
  <c r="E19" i="85"/>
  <c r="E21" i="85" s="1"/>
  <c r="F12" i="85"/>
  <c r="F14" i="85" s="1"/>
  <c r="E12" i="85"/>
  <c r="E14" i="85" s="1"/>
  <c r="H9" i="85"/>
  <c r="G9" i="85"/>
  <c r="H7" i="85"/>
  <c r="G7" i="85"/>
  <c r="E327" i="85" l="1"/>
  <c r="F327" i="85"/>
  <c r="H30" i="85"/>
  <c r="E119" i="85"/>
  <c r="E133" i="85" s="1"/>
  <c r="E323" i="85" s="1"/>
  <c r="E335" i="85"/>
  <c r="H38" i="85"/>
  <c r="F335" i="85"/>
  <c r="F247" i="85"/>
  <c r="F325" i="85" s="1"/>
  <c r="F133" i="85"/>
  <c r="F323" i="85" s="1"/>
  <c r="F50" i="85"/>
  <c r="F52" i="85" s="1"/>
  <c r="F80" i="85" s="1"/>
  <c r="F104" i="85" s="1"/>
  <c r="E247" i="85"/>
  <c r="E325" i="85" s="1"/>
  <c r="H45" i="85"/>
  <c r="F208" i="85"/>
  <c r="F324" i="85" s="1"/>
  <c r="F315" i="85"/>
  <c r="E339" i="85"/>
  <c r="E258" i="85"/>
  <c r="E260" i="85" s="1"/>
  <c r="E326" i="85" s="1"/>
  <c r="F339" i="85"/>
  <c r="E80" i="85"/>
  <c r="E208" i="85"/>
  <c r="E324" i="85" s="1"/>
  <c r="E340" i="85"/>
  <c r="E341" i="85" s="1"/>
  <c r="F320" i="85"/>
  <c r="F321" i="85" s="1"/>
  <c r="F286" i="85" l="1"/>
  <c r="F329" i="85"/>
  <c r="E329" i="85"/>
  <c r="E286" i="85"/>
  <c r="F330" i="85"/>
  <c r="F334" i="85" s="1"/>
  <c r="E330" i="85"/>
  <c r="E334" i="85" s="1"/>
  <c r="E104" i="85"/>
  <c r="F344" i="85" l="1"/>
  <c r="E344" i="85"/>
</calcChain>
</file>

<file path=xl/sharedStrings.xml><?xml version="1.0" encoding="utf-8"?>
<sst xmlns="http://schemas.openxmlformats.org/spreadsheetml/2006/main" count="414" uniqueCount="344">
  <si>
    <t>Položka</t>
  </si>
  <si>
    <t>Název projektu</t>
  </si>
  <si>
    <t>Rozpočet</t>
  </si>
  <si>
    <t>Čerpání</t>
  </si>
  <si>
    <t>Podprogram C - Podpora celoroční činnosti v oblasti sociální</t>
  </si>
  <si>
    <t xml:space="preserve">ORJ 541 org. 1111 </t>
  </si>
  <si>
    <t>RAIN MAN - spolek rodičů a přátel dětí s autismem</t>
  </si>
  <si>
    <t>Slezská diakonie</t>
  </si>
  <si>
    <t>Svoz klientů denního stacionáře EDEN Nový Jičín</t>
  </si>
  <si>
    <t>Celkem:</t>
  </si>
  <si>
    <t xml:space="preserve">Rezerva v podprogramu C </t>
  </si>
  <si>
    <t>Celkem org. 1111</t>
  </si>
  <si>
    <t>Podprogram B - Podpora jednorázových akcí v oblasti sociální</t>
  </si>
  <si>
    <t>ORJ 541 org. 1112</t>
  </si>
  <si>
    <t>Rezerva v podprogramu B</t>
  </si>
  <si>
    <t>Celkem org. 1112</t>
  </si>
  <si>
    <t>Podprogram A - Podpora sociálních služeb dle zákona o sociálních službách</t>
  </si>
  <si>
    <t>ORJ 541 org. 1113</t>
  </si>
  <si>
    <t>Centrum pro zdravotně postižené MSK o.p.s.</t>
  </si>
  <si>
    <t>Poradna pro osoby se zdravotním postižením</t>
  </si>
  <si>
    <t>SONS ČR, z.s., oblastní pobočka Nový Jičín</t>
  </si>
  <si>
    <t>Sociálně právní poradenství pro zrakově postižené SONS ČR</t>
  </si>
  <si>
    <t>KAFIRA o.p.s.</t>
  </si>
  <si>
    <t>Osobní asistence Novojičínsko</t>
  </si>
  <si>
    <t>ARCHA Nový Jičín chráněné bydlení</t>
  </si>
  <si>
    <t>EDEN Nový Jičín denní stacionář</t>
  </si>
  <si>
    <t>Společnost pro ranou péči, pobočka Ostrava</t>
  </si>
  <si>
    <t xml:space="preserve">Poradna rané péče MATANA </t>
  </si>
  <si>
    <t>Krizové centrum Ostrava z.s.</t>
  </si>
  <si>
    <t>Charita Nový Jičín</t>
  </si>
  <si>
    <t>Charitní dům Matky Terezy - nízkoprahové denní centrum</t>
  </si>
  <si>
    <t>Charitní dům Matky Terezy - noclehárna</t>
  </si>
  <si>
    <t>Bunkr, o.p.s.</t>
  </si>
  <si>
    <t>NZDM Klub Bunkr</t>
  </si>
  <si>
    <t>Renarkon, o.p.s.</t>
  </si>
  <si>
    <t>Terénní program na Novojičínsku</t>
  </si>
  <si>
    <t>Sociálně aktivizační služba pro zrakově postižené občany SONS ČR</t>
  </si>
  <si>
    <t>Rezerva v podprogramu A</t>
  </si>
  <si>
    <t>Celkem org. 1113</t>
  </si>
  <si>
    <t>Podprogram D - Podpora občanů města Nový Jičín v pobytových sociálních zařízeních</t>
  </si>
  <si>
    <t>ORJ 541 org. 1114</t>
  </si>
  <si>
    <t>Domov Duha, příspěvková organizace</t>
  </si>
  <si>
    <t>Domov Duha - domov pro seniory</t>
  </si>
  <si>
    <t>Domov Odry, příspěvková organizace</t>
  </si>
  <si>
    <t>Domov pro seniory</t>
  </si>
  <si>
    <t>Domov NaNovo, příspěvková organizace</t>
  </si>
  <si>
    <t>Chráněné bydlení Nový Jičín</t>
  </si>
  <si>
    <t>Domov se zvláštním režimem</t>
  </si>
  <si>
    <t>Rezerva v podprogramu D</t>
  </si>
  <si>
    <t>Celkem org. 1114</t>
  </si>
  <si>
    <t>ORJ 541 org. 1115</t>
  </si>
  <si>
    <t>Mobilní hospic Strom života</t>
  </si>
  <si>
    <t>Celkem org. 1115</t>
  </si>
  <si>
    <t>ORJ 541 org. 1116</t>
  </si>
  <si>
    <t>ADRA o.p.s.</t>
  </si>
  <si>
    <t>Rezerva v programu E - org. 1116</t>
  </si>
  <si>
    <t>Celkem org. 1116</t>
  </si>
  <si>
    <t>Celkem org. 111x</t>
  </si>
  <si>
    <t>ORJ 541 org. 1180</t>
  </si>
  <si>
    <t>Celkem org. 1180</t>
  </si>
  <si>
    <t>Celkem ORJ 541</t>
  </si>
  <si>
    <t>Program Města Nový Jičín na podporu kultury</t>
  </si>
  <si>
    <t>ORJ 441 org. 1121 - podpora celoroční činnosti v kulturní oblasti</t>
  </si>
  <si>
    <t>Městská dechová hudba Nový Jičín z.s.</t>
  </si>
  <si>
    <t>Soubor lidových písní a tanců JAVORNÍK Nový Jičín, z.s.</t>
  </si>
  <si>
    <t xml:space="preserve">RO.NA.TA., z.s. </t>
  </si>
  <si>
    <t>Sdružení přátel sboru Ondrášek z.s.</t>
  </si>
  <si>
    <t>Pěvecký sbor Ondráš Nový Jičín, z.s.</t>
  </si>
  <si>
    <t>MUZEUM NOVOJIČÍNSKA, příspěvková organizace</t>
  </si>
  <si>
    <t>Orel Jednota Nový Jičín</t>
  </si>
  <si>
    <t>Rezerva org. 1121</t>
  </si>
  <si>
    <t>Celkem org. 1121</t>
  </si>
  <si>
    <t>ORJ 441 org. 1122 - podpora jednorázových kulturních akcí</t>
  </si>
  <si>
    <t>Spolek Klub přátel umění při Základní umělecké škole Derkova 1, Nový Jičín</t>
  </si>
  <si>
    <t>Farní sbor Českobratrské církve evangelické v Novém Jičíně</t>
  </si>
  <si>
    <t>Adventní benefiční koncert spojený s prezentací sociálního zařízení působícího na území města Nový Jičín</t>
  </si>
  <si>
    <t>Rezerva org. 1122</t>
  </si>
  <si>
    <t>Celkem org. 1122</t>
  </si>
  <si>
    <t>Program Města Nový Jičín na podporu sportu</t>
  </si>
  <si>
    <t xml:space="preserve">ORJ 441 org. č. 1131 - podpora sportovní činnosti dospělých nad 20 let </t>
  </si>
  <si>
    <t>FK Nový Jičín z.s.</t>
  </si>
  <si>
    <t>Basketbalový klub Nový Jičín z.s.</t>
  </si>
  <si>
    <t>TJ Sokol Žilina, z.s.</t>
  </si>
  <si>
    <t>Sportovní potápění Laguna Nový Jičín, p.s. SPMS</t>
  </si>
  <si>
    <t>Sportovní klub Straník, z.s.</t>
  </si>
  <si>
    <t>Sportovní volejbalový klub Nový Jičín, z.s.</t>
  </si>
  <si>
    <t>Plavecký klub Nový Jičín, z.s.</t>
  </si>
  <si>
    <t>HANDBALL CLUB NOVÝ JIČÍN z.s.</t>
  </si>
  <si>
    <t>Hokejový klub Nový Jičín, z.s.</t>
  </si>
  <si>
    <t>Sportovní stáj Nový Jičín - Hermelín klub, z.s.</t>
  </si>
  <si>
    <t>Tělovýchovná jednota ZRTV Žilina, z.s.</t>
  </si>
  <si>
    <t>KST NOVÝ JIČÍN, z.s.</t>
  </si>
  <si>
    <t>Sportovní klub Moravia Racing Team, z.s.</t>
  </si>
  <si>
    <t>Moravian Gators Nový Jičín z.s.</t>
  </si>
  <si>
    <t>Krasobruslení Nový Jičín, z.s.</t>
  </si>
  <si>
    <t>Rezerva org. 1131</t>
  </si>
  <si>
    <t>Celkem org. 1131</t>
  </si>
  <si>
    <t>ORJ 441 org. 1132 - podpora sportovní činnosti dětí a mládeže do 20-ti let</t>
  </si>
  <si>
    <t>Lyžařský klub Svinec z.s.</t>
  </si>
  <si>
    <t>JUDO Nový Jičín, z.s.</t>
  </si>
  <si>
    <t>Rezerva org. 1132</t>
  </si>
  <si>
    <t>Celkem org. 1132</t>
  </si>
  <si>
    <t xml:space="preserve">ORJ 441 org. 1133 - podpora jednorázových sportovních akcí </t>
  </si>
  <si>
    <t>Zdeněk Stanislav, RNDr.</t>
  </si>
  <si>
    <t>MUDr. Darina Krausová</t>
  </si>
  <si>
    <t>Rezerva org. 1133</t>
  </si>
  <si>
    <t>Celkem org. 1133</t>
  </si>
  <si>
    <t>ORJ 441 org. 1134 - podpora provozu, údržby a oprav sportovišť a sportovních zařízení</t>
  </si>
  <si>
    <t>Rezerva org. 1134</t>
  </si>
  <si>
    <t>Celkem org. 1134</t>
  </si>
  <si>
    <t>Program Města Nový Jičín na podporu volnočasových aktivit</t>
  </si>
  <si>
    <t>ORJ 441 org. č. 1141 - podpora celoroční činnosti v oblasti využití volného času</t>
  </si>
  <si>
    <t>Orel jednota Nový Jičín</t>
  </si>
  <si>
    <t>MOZAIKA rodinné centrum z.s.</t>
  </si>
  <si>
    <t>Talent centrum, z.s.</t>
  </si>
  <si>
    <t>Junák - český skaut, středisko Pagoda Nový Jičín, z.s.</t>
  </si>
  <si>
    <t>Junák - český skaut, středisko DVOJKA Nový Jičín, z.s.</t>
  </si>
  <si>
    <t>Myslivecký spolek Straník</t>
  </si>
  <si>
    <t>Myslivecký spolek Loučka</t>
  </si>
  <si>
    <t>Klub rodáků a přátel města Nového Jičína</t>
  </si>
  <si>
    <t>Český kynologický svaz ZKO Nový Jičín - 011</t>
  </si>
  <si>
    <t>Circus! Dance Studio, z.s.</t>
  </si>
  <si>
    <t>Rezerva org. 1141</t>
  </si>
  <si>
    <t>Celkem org. 1141</t>
  </si>
  <si>
    <t>ORJ 441 org. č. 1142 - podpora jednorázových akcí v oblasti využití volného času</t>
  </si>
  <si>
    <t>Pustka Josef</t>
  </si>
  <si>
    <t>Rezerva org. 1142</t>
  </si>
  <si>
    <t>Celkem org. 1142</t>
  </si>
  <si>
    <t>ORJ 441 org. 1180 - ostatní individuální dotace, aj. podpory</t>
  </si>
  <si>
    <t>Mateřská škola novojičínská Beruška, spol. s r.o.</t>
  </si>
  <si>
    <t>Mateřská škola Bludovice</t>
  </si>
  <si>
    <t>Příspěvek na režijní náklady na stravování v Mateřské škole Bludovice</t>
  </si>
  <si>
    <t>Základní škola Galaxie s.r.o.</t>
  </si>
  <si>
    <t>Rezerva na ostatní individuální žádosti o dotaci</t>
  </si>
  <si>
    <t>Celkem ORJ 441</t>
  </si>
  <si>
    <t>ORJ 741 org. 1010 - členství města ve svazech a sdruženích (231.0800)</t>
  </si>
  <si>
    <t>Sdružení historických sídel Čech, Moravy a Slezska</t>
  </si>
  <si>
    <t>Národní síť Zdravých měst ČR</t>
  </si>
  <si>
    <t>Celkem ORJ 741</t>
  </si>
  <si>
    <t>Celkem ORJ 041</t>
  </si>
  <si>
    <t>ORJ 441 org. 112x</t>
  </si>
  <si>
    <t>ORJ 441 org. 113x</t>
  </si>
  <si>
    <t>ORJ 441 org. 114x</t>
  </si>
  <si>
    <t>ORJ 441 org. 1180</t>
  </si>
  <si>
    <t>Ostatní individuální dotace, aj. podpory</t>
  </si>
  <si>
    <t>ORJ 541 org. 111x</t>
  </si>
  <si>
    <t>Podpora činnosti v oblasti sociální</t>
  </si>
  <si>
    <t>ORJ 741 org. 1010</t>
  </si>
  <si>
    <t>Členství města ve svazech a sdruženích</t>
  </si>
  <si>
    <t>ORJ 041 org. 1050</t>
  </si>
  <si>
    <t>Estetizace</t>
  </si>
  <si>
    <t>ORJ 041 org. 1150</t>
  </si>
  <si>
    <t xml:space="preserve">CELKEM </t>
  </si>
  <si>
    <t>KOS Nový Jičín</t>
  </si>
  <si>
    <t>Tenis Nový Jičín, z.s.</t>
  </si>
  <si>
    <t>Ing. Jakub Tomáš</t>
  </si>
  <si>
    <t>KAFIRA o.p.s., Nový Jičín - sociální rehabilitace</t>
  </si>
  <si>
    <t>Andělé Stromu života p.s.</t>
  </si>
  <si>
    <t>Lenka Petříčková</t>
  </si>
  <si>
    <t>Subjekt</t>
  </si>
  <si>
    <t>Celkem za org. 112x</t>
  </si>
  <si>
    <t>Celkem za org. 113x</t>
  </si>
  <si>
    <t xml:space="preserve">Novojičínské deskohraní </t>
  </si>
  <si>
    <t>Celkem za org. 114x</t>
  </si>
  <si>
    <t xml:space="preserve">Věcné náklady a doprava stravy pro žáky </t>
  </si>
  <si>
    <t>Svaz měst a obcí ČR</t>
  </si>
  <si>
    <t>EUROREGION SILESIA-CZ, Opava</t>
  </si>
  <si>
    <t>Celkem org. 1010</t>
  </si>
  <si>
    <t>Partnerství pro městskou mobilitu z.s.</t>
  </si>
  <si>
    <t>Rezerva v programu - org. 1115</t>
  </si>
  <si>
    <t>Římskokatolická farnost Nový Jičín</t>
  </si>
  <si>
    <t>Linka bezpečí, z.s.</t>
  </si>
  <si>
    <t>Program E - Podpora dobrovolnictví dle zákona o dobrovolnické službě</t>
  </si>
  <si>
    <t>ORJ 041 org. 1050 - Účelové neinvestiční transfery nepodnikajícím fyzickým osobám (estetizace)</t>
  </si>
  <si>
    <t xml:space="preserve"> Program města Nový Jičín na podporu životního prostředí</t>
  </si>
  <si>
    <t>ORJ 031 org. 4375</t>
  </si>
  <si>
    <t>Celkem ORJ 031</t>
  </si>
  <si>
    <t>Podpora vybudování malých domovních ČOV v NJ</t>
  </si>
  <si>
    <t>Centrum sociálních služeb Ostrava, o.p.s.</t>
  </si>
  <si>
    <t xml:space="preserve">Občanská poradna Nový Jičín </t>
  </si>
  <si>
    <t>Fany DK s.r.o.</t>
  </si>
  <si>
    <t xml:space="preserve">Pečovatelská služba </t>
  </si>
  <si>
    <t>TJ Sokol Bludovice, z.s.</t>
  </si>
  <si>
    <t>Sportovní stáj Nový Jičín - Hermelín klub z.s.</t>
  </si>
  <si>
    <t>TJ Sokol Bludovice</t>
  </si>
  <si>
    <t>TJ Sokol Žilina</t>
  </si>
  <si>
    <t>Sportovní klub Straník</t>
  </si>
  <si>
    <t>Český rybářský svaz Nový Jičín, z.s.</t>
  </si>
  <si>
    <t>Rezerva org. 1150</t>
  </si>
  <si>
    <t>Celkem org. 1150</t>
  </si>
  <si>
    <t>Celkem za org. 1150</t>
  </si>
  <si>
    <t>ORJ 441 org. 1150 - Veřejné podpory - zachování a obnova kulturních památek</t>
  </si>
  <si>
    <t>Taneční klub FOKUS Nový Jičín z.s.</t>
  </si>
  <si>
    <t>Svaz tělesně postižených v České republice, z.s. - místní organizace Nový Jičín</t>
  </si>
  <si>
    <t>V Novém Jičíně</t>
  </si>
  <si>
    <t>Dary obyvatelstvu</t>
  </si>
  <si>
    <t xml:space="preserve">ORJ 541 </t>
  </si>
  <si>
    <t>JINAK, z.ú.</t>
  </si>
  <si>
    <t>Sociálně aktivizační služby pro rodiny s dětmi Nový Jičín</t>
  </si>
  <si>
    <t>ORJ 441 org. 1150</t>
  </si>
  <si>
    <t>Program Města Nový Jičín na podporu veřejných památek</t>
  </si>
  <si>
    <t>Charitní dům Matky Terezy - azylový dům</t>
  </si>
  <si>
    <t>Změny technologií vytápění</t>
  </si>
  <si>
    <t>Celkem ORJ 641</t>
  </si>
  <si>
    <t>ORJ 641 org. 1388</t>
  </si>
  <si>
    <t>ORI - dotace a dary cizím subjektům, ČOV, eko vytápění</t>
  </si>
  <si>
    <t>Kotlíkové dotace</t>
  </si>
  <si>
    <t>KARMEL Tichá, domov pro osoby se ZP</t>
  </si>
  <si>
    <t>Krizová pomoc pro MSK</t>
  </si>
  <si>
    <t>EFFATHA Nový Jičín, sociálně terapeutické dílny</t>
  </si>
  <si>
    <t>Domov Duha - domov se zvláštním režimem</t>
  </si>
  <si>
    <t>Nadační fond Pavla Novotného</t>
  </si>
  <si>
    <t>Dragons Nový Jičín, z.s.</t>
  </si>
  <si>
    <t>Podpora samostatného bydlení JINAK Nový Jičín</t>
  </si>
  <si>
    <t>Věcné náklady a doprava stravy pro děti</t>
  </si>
  <si>
    <t>Spolek pro záchranu Hückelových vil, z.s.</t>
  </si>
  <si>
    <t>Dotace na ekologické vytápění Kojetín</t>
  </si>
  <si>
    <t xml:space="preserve">ORJ 031 org. 4375 </t>
  </si>
  <si>
    <t>Atletika Nový Jičín z.s.</t>
  </si>
  <si>
    <t>Ostatní</t>
  </si>
  <si>
    <t>MAS Lašsko</t>
  </si>
  <si>
    <t xml:space="preserve">Provoz záchranné stanice Bartošovice, záchrana volně žijících živočichů </t>
  </si>
  <si>
    <t>Oceňování dárců krve</t>
  </si>
  <si>
    <t>Jsem jedno ucho, z.s.</t>
  </si>
  <si>
    <t>MUDr. Luboš Kraus</t>
  </si>
  <si>
    <t>Spolek Smíchule</t>
  </si>
  <si>
    <t>BEMGE Motocross Nový Jičín, z.s.</t>
  </si>
  <si>
    <t>ZO ČSOP Nový Jičín 70/02</t>
  </si>
  <si>
    <t>Tělocvičná jednota Sokol Nový Jičín</t>
  </si>
  <si>
    <t>11. Szekelský husarský hraničářský jízdní pluk, z.s.</t>
  </si>
  <si>
    <t xml:space="preserve"> </t>
  </si>
  <si>
    <t>Horolezecký oddíl Nový Jičín</t>
  </si>
  <si>
    <t>Rezerva 541</t>
  </si>
  <si>
    <t>Dárci krve</t>
  </si>
  <si>
    <t>Podpora provozu služby pro občany - Nábytník</t>
  </si>
  <si>
    <t>Andělé stromu života p.s.</t>
  </si>
  <si>
    <t>Terénní odlehčovací služba Strom života</t>
  </si>
  <si>
    <t>EDEN Nový Jičín - odlehčovací služby</t>
  </si>
  <si>
    <t>RÚT Nový Jičín - sociální rehabilitace</t>
  </si>
  <si>
    <t>Šachy Nový Jičín, z.s.</t>
  </si>
  <si>
    <t>Warriors Nový Jičín, z.s.</t>
  </si>
  <si>
    <t>A PRIMA VISTA z.s.</t>
  </si>
  <si>
    <t>Komorní orchestr Pavla Josefa Vejvanovského, z.s.</t>
  </si>
  <si>
    <t>Provedení díla Missa Salvatoris od Pavla Josefa Vejvanovského</t>
  </si>
  <si>
    <t>Spolek zahrádkářů města Nového Jičína</t>
  </si>
  <si>
    <t>Klub vojenské historie FENIX - Nový Jičín, spolek</t>
  </si>
  <si>
    <t>Myslivecký spolek Borky Žilina</t>
  </si>
  <si>
    <t>Mendelova střední škola Nový Jičín, příspěvk. organizace</t>
  </si>
  <si>
    <t>Být spolu aktivní z.s.</t>
  </si>
  <si>
    <t>Středisko sociálních služeb města Kopřivnice, p.o.</t>
  </si>
  <si>
    <t>Odlehčovací služba</t>
  </si>
  <si>
    <t>Podpora dostupnosti stomatologické péče ve městě Nový Jičín</t>
  </si>
  <si>
    <t xml:space="preserve">Celkem </t>
  </si>
  <si>
    <t xml:space="preserve">           ORJ 541</t>
  </si>
  <si>
    <t xml:space="preserve">Podpora dostupnosti stomat. péče v NJ </t>
  </si>
  <si>
    <t>Mgr. Art. Michal Toman</t>
  </si>
  <si>
    <t>Renarkon o.p.s. Ostrava</t>
  </si>
  <si>
    <t xml:space="preserve">Terénní program na Novojičínsku v r. 2025 </t>
  </si>
  <si>
    <t>Zdravotní klaun, o.p.s., Praha 9 - Vysočany</t>
  </si>
  <si>
    <t>Pokrytí části přímých provoz. nákladů programu pravidelných návštěv  Zdravotních klaunů v Nemocnici AGEL Nový Jičín</t>
  </si>
  <si>
    <t>Armwrestling Nový Jičín z.s.</t>
  </si>
  <si>
    <t>Pokrytí části nákladů celost. Linky bezpečí a Rodičovské linky</t>
  </si>
  <si>
    <t>Besedy Jsem jedno ucho pro MŠ, ZŠ a SŠ</t>
  </si>
  <si>
    <t>Realizace aktivit pro zlepšení života rodin dětí s PAS na Novojičínsku</t>
  </si>
  <si>
    <t>Nechme dětem dětství</t>
  </si>
  <si>
    <t>Centrum Labyrint z.s.</t>
  </si>
  <si>
    <t>Rodina bezpečným místem</t>
  </si>
  <si>
    <t>Charitní středisko sv. Josefa - sociální rehabilitace</t>
  </si>
  <si>
    <t>Dobrovolnická činnost v nemocnici Nový Jičín pro onkologické pacienty</t>
  </si>
  <si>
    <t>Dobrovolníci ADRA v Novém Jičíně</t>
  </si>
  <si>
    <t>Zažít Nový Jičín z.s.</t>
  </si>
  <si>
    <t>Daniel Adámek</t>
  </si>
  <si>
    <t>Sjednocená organizace nevidomých a slabozrakých České republiky, zapsaný spolek, oblastní pobočka Nový Jičín</t>
  </si>
  <si>
    <t>Mezinárodní Houslová soutěž O cenu Václava Krůčka 2026</t>
  </si>
  <si>
    <t>Divadelní spolek UBAV</t>
  </si>
  <si>
    <t>Opona 2026 - novojičínská přehlídka dětského divadla</t>
  </si>
  <si>
    <t>Dny umění nevidomých - Novojičínsko 2026 - "Koncerty a výstavy v Novém Jičíně a okolí"</t>
  </si>
  <si>
    <t>Dlouhá tráva, z.s.</t>
  </si>
  <si>
    <t>DC Nový Jičín z.s.</t>
  </si>
  <si>
    <t>Novojičínský O - Cup 2026</t>
  </si>
  <si>
    <t>Školní sportovní klub AŠSK při ZŠ Nový Jičín, Komenského 68, pobočný spolek</t>
  </si>
  <si>
    <t>Fotbalový turnaj se Starou</t>
  </si>
  <si>
    <t xml:space="preserve">Běh novojičínským parkem </t>
  </si>
  <si>
    <t xml:space="preserve">Hobby Čerťák triatlon </t>
  </si>
  <si>
    <t>Nohejbalový turnaj dvojic a trojic 2026 v hale ABC - 8. ročník</t>
  </si>
  <si>
    <t>Jezdecká stáj pod Puntíkem, z.s.</t>
  </si>
  <si>
    <t>Zápas Nový Jičín z.s.</t>
  </si>
  <si>
    <t>Francouzsko-český spolek Nový Jičín</t>
  </si>
  <si>
    <t>Ing. Jaroslav Konvičný</t>
  </si>
  <si>
    <t>Obnova fasády u Měšťanského domu č.p. 40/24, Masarykovo náměstí, Nový Jičín</t>
  </si>
  <si>
    <t>Martin Hyl</t>
  </si>
  <si>
    <t>Městský dům č.p. 22 v Novém Jičíně - oprava fasády</t>
  </si>
  <si>
    <t>Výměna části střechy sborového domu Farního sboru ČCE v Novém Jičíně</t>
  </si>
  <si>
    <t>Mgr. Jiří Pometlo</t>
  </si>
  <si>
    <t>Renovace architektonických prvků při rekonstrukci bytu č. 4 na Husově ulici č. 887/7 v Novém Jičíně</t>
  </si>
  <si>
    <t>Miroslav Tovaryš</t>
  </si>
  <si>
    <t>Údržba objektu Měšťanská dům, Masarykovo náměstí 15/10, Nový Jičín</t>
  </si>
  <si>
    <t>Vinteco s.r.o.</t>
  </si>
  <si>
    <t>Stavební úpravy budovy č.p. 61, Žerotínova 10, Nový Jičín</t>
  </si>
  <si>
    <t>Podpora sportovní činnosti dětí a mládeže do 20 let</t>
  </si>
  <si>
    <t>Radim Mohler</t>
  </si>
  <si>
    <t>Překlad únikových her a web. stránek do angličtiny</t>
  </si>
  <si>
    <t>Podpora pozůstalým, paní NŠ</t>
  </si>
  <si>
    <t>Projev uznání mimoř. služby a podporu pozůstalým p. R.F.</t>
  </si>
  <si>
    <t>vratka dotace 21 471,30 Kč dne 14.1.2026</t>
  </si>
  <si>
    <t>vratka dotace 11 797 Kč</t>
  </si>
  <si>
    <t>dne 27.1.2026</t>
  </si>
  <si>
    <t>vratka dotace 60 000 Kč</t>
  </si>
  <si>
    <t>dne 28.1.2026</t>
  </si>
  <si>
    <t>vratka dotace 4 343 Kč dne 31.1.2026</t>
  </si>
  <si>
    <t>Účast na ME v Abadá capoeira v Lisabonu v r. 2026</t>
  </si>
  <si>
    <t>vratka dotace 25 652 Kč dne 12.2.2026</t>
  </si>
  <si>
    <t>Podpora provozu, údržby a oprav lyžař.areálu SKI Svinec</t>
  </si>
  <si>
    <t>Amálie Koblovská</t>
  </si>
  <si>
    <t>Část. podpora vědecké činnosti a reprez. ČR na mezinárodní soutěži Regeron ISEF 2026 ve Spojených státech amerických</t>
  </si>
  <si>
    <t>Obnova varhan ve Španělské kapli - I.etapa</t>
  </si>
  <si>
    <t xml:space="preserve">Alpicross 2026, 52. ročník - přespolní běh horolezců a veř. </t>
  </si>
  <si>
    <t>Podpora provozu, údržby a oprav boulderové stěny</t>
  </si>
  <si>
    <t>vratka dotace 31 008 Kč dne 16.3.2026</t>
  </si>
  <si>
    <t>Ozdravný pobyt pro občany s tělesným postižením a postižením kardiovaskulárním onemocněním</t>
  </si>
  <si>
    <t>Janáčkova filharmonie Ostrava</t>
  </si>
  <si>
    <t>Mezinárodní hudební festival Leoše Janáčka 2026, festivalový koncert v Novém Jičíně</t>
  </si>
  <si>
    <r>
      <t>ORJ 041 org. 1150 - Program města Nový Jičín na podporu estetizace objektů pro ro</t>
    </r>
    <r>
      <rPr>
        <b/>
        <sz val="10"/>
        <rFont val="Times New Roman"/>
        <family val="1"/>
        <charset val="238"/>
      </rPr>
      <t>k 2026</t>
    </r>
  </si>
  <si>
    <t>Český svaz chovatelů z.s., Základní organizace Nový Jičín - Loučka</t>
  </si>
  <si>
    <t>Program - Podpora města Nový Jičín na podporu domácí hospicové péče pro rok 2026</t>
  </si>
  <si>
    <r>
      <t>Program města Nový Jičín na podporu estetizace objektů pro rok</t>
    </r>
    <r>
      <rPr>
        <i/>
        <sz val="10"/>
        <rFont val="Times New Roman"/>
        <family val="1"/>
        <charset val="238"/>
      </rPr>
      <t xml:space="preserve"> 2026</t>
    </r>
  </si>
  <si>
    <t>vratka dotace 50 000 Kč dne 22.6.2026</t>
  </si>
  <si>
    <t>vratka dotace 35 800 Kč dne 29.1.2026</t>
  </si>
  <si>
    <t>Sportovní klub Straník, z..s</t>
  </si>
  <si>
    <t>Mistrovství Evropy dětské, juniorské a dospělé věkové kategorie taneční skupiny TST</t>
  </si>
  <si>
    <t>ORJ 441  - příspěvky CORRENCY (231.0411)</t>
  </si>
  <si>
    <t>Příspěvky na kroužky SVČ Fokus</t>
  </si>
  <si>
    <t>Příspěvky na kroužky SVČ Fokus CORRENCY</t>
  </si>
  <si>
    <t>Program - CORRENCY - Senior taxi  (231.0411)</t>
  </si>
  <si>
    <t>Senior taxi</t>
  </si>
  <si>
    <t>CORRENCY - Senior taxi</t>
  </si>
  <si>
    <t xml:space="preserve">Stipendijní program na podporu studentů zubního lékařství </t>
  </si>
  <si>
    <t>Dary obyvatelstvu nad 70 let</t>
  </si>
  <si>
    <t>Vysoké školy</t>
  </si>
  <si>
    <t>Zpracovala:</t>
  </si>
  <si>
    <t>Přehled schválených dotací a darů poskytnutých z rozpočtu města k 30.06.2026</t>
  </si>
  <si>
    <t>ODPA</t>
  </si>
  <si>
    <t xml:space="preserve">          ORJ 441</t>
  </si>
  <si>
    <t xml:space="preserve">            ORJ 541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</si>
</sst>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Arial CE"/>
    </font>
    <font>
      <i/>
      <sz val="10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12" fillId="0" borderId="0" xfId="0" applyFont="1"/>
    <xf numFmtId="0" fontId="11" fillId="0" borderId="0" xfId="0" applyFont="1"/>
    <xf numFmtId="4" fontId="10" fillId="0" borderId="0" xfId="0" applyNumberFormat="1" applyFont="1"/>
    <xf numFmtId="0" fontId="9" fillId="0" borderId="0" xfId="0" applyFont="1"/>
    <xf numFmtId="4" fontId="9" fillId="0" borderId="0" xfId="0" applyNumberFormat="1" applyFont="1"/>
    <xf numFmtId="0" fontId="11" fillId="5" borderId="0" xfId="0" applyFont="1" applyFill="1"/>
    <xf numFmtId="0" fontId="10" fillId="5" borderId="0" xfId="0" applyFont="1" applyFill="1"/>
    <xf numFmtId="0" fontId="9" fillId="5" borderId="0" xfId="0" applyFont="1" applyFill="1"/>
    <xf numFmtId="4" fontId="9" fillId="5" borderId="0" xfId="0" applyNumberFormat="1" applyFont="1" applyFill="1"/>
    <xf numFmtId="0" fontId="13" fillId="0" borderId="0" xfId="0" applyFont="1"/>
    <xf numFmtId="0" fontId="14" fillId="0" borderId="0" xfId="0" applyFont="1"/>
    <xf numFmtId="4" fontId="5" fillId="0" borderId="0" xfId="0" applyNumberFormat="1" applyFont="1" applyBorder="1"/>
    <xf numFmtId="4" fontId="5" fillId="0" borderId="0" xfId="0" applyNumberFormat="1" applyFont="1"/>
    <xf numFmtId="4" fontId="4" fillId="0" borderId="0" xfId="0" applyNumberFormat="1" applyFont="1" applyBorder="1"/>
    <xf numFmtId="0" fontId="9" fillId="0" borderId="0" xfId="0" applyFont="1" applyFill="1" applyBorder="1"/>
    <xf numFmtId="0" fontId="4" fillId="0" borderId="0" xfId="0" applyFont="1" applyBorder="1"/>
    <xf numFmtId="4" fontId="15" fillId="0" borderId="0" xfId="0" applyNumberFormat="1" applyFont="1"/>
    <xf numFmtId="0" fontId="5" fillId="0" borderId="0" xfId="0" applyFont="1" applyBorder="1"/>
    <xf numFmtId="0" fontId="11" fillId="0" borderId="0" xfId="0" applyFont="1" applyBorder="1"/>
    <xf numFmtId="0" fontId="9" fillId="0" borderId="0" xfId="0" applyFont="1" applyAlignment="1"/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4" fontId="10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wrapText="1"/>
    </xf>
    <xf numFmtId="4" fontId="10" fillId="0" borderId="3" xfId="0" applyNumberFormat="1" applyFont="1" applyBorder="1" applyAlignment="1">
      <alignment vertical="center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left"/>
    </xf>
    <xf numFmtId="4" fontId="10" fillId="0" borderId="3" xfId="0" applyNumberFormat="1" applyFont="1" applyBorder="1" applyAlignment="1">
      <alignment horizontal="right"/>
    </xf>
    <xf numFmtId="0" fontId="10" fillId="0" borderId="5" xfId="0" applyFont="1" applyBorder="1" applyAlignment="1">
      <alignment wrapText="1"/>
    </xf>
    <xf numFmtId="4" fontId="10" fillId="0" borderId="5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vertical="center" wrapText="1"/>
    </xf>
    <xf numFmtId="4" fontId="9" fillId="0" borderId="7" xfId="0" applyNumberFormat="1" applyFont="1" applyBorder="1" applyAlignment="1">
      <alignment vertical="center"/>
    </xf>
    <xf numFmtId="0" fontId="10" fillId="0" borderId="6" xfId="0" applyFont="1" applyBorder="1" applyAlignment="1">
      <alignment horizontal="left" vertical="center" wrapText="1"/>
    </xf>
    <xf numFmtId="0" fontId="9" fillId="2" borderId="2" xfId="0" applyFont="1" applyFill="1" applyBorder="1"/>
    <xf numFmtId="0" fontId="9" fillId="2" borderId="4" xfId="0" applyFont="1" applyFill="1" applyBorder="1"/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right" vertical="center"/>
    </xf>
    <xf numFmtId="0" fontId="10" fillId="0" borderId="6" xfId="0" applyFont="1" applyBorder="1" applyAlignment="1">
      <alignment horizontal="left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wrapText="1"/>
    </xf>
    <xf numFmtId="0" fontId="10" fillId="2" borderId="4" xfId="0" applyFont="1" applyFill="1" applyBorder="1" applyAlignment="1">
      <alignment horizontal="right" vertical="center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left" wrapText="1"/>
    </xf>
    <xf numFmtId="4" fontId="10" fillId="0" borderId="5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 applyAlignment="1">
      <alignment horizontal="center"/>
    </xf>
    <xf numFmtId="0" fontId="9" fillId="0" borderId="7" xfId="0" applyFont="1" applyBorder="1"/>
    <xf numFmtId="0" fontId="10" fillId="0" borderId="7" xfId="0" applyFont="1" applyBorder="1" applyAlignment="1">
      <alignment horizontal="left" wrapText="1"/>
    </xf>
    <xf numFmtId="4" fontId="2" fillId="0" borderId="7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/>
    </xf>
    <xf numFmtId="0" fontId="10" fillId="0" borderId="9" xfId="0" applyFont="1" applyBorder="1"/>
    <xf numFmtId="0" fontId="10" fillId="0" borderId="9" xfId="0" applyFont="1" applyBorder="1" applyAlignment="1">
      <alignment horizontal="left" wrapText="1"/>
    </xf>
    <xf numFmtId="4" fontId="1" fillId="0" borderId="9" xfId="0" applyNumberFormat="1" applyFont="1" applyBorder="1" applyAlignment="1">
      <alignment horizontal="right" vertical="center"/>
    </xf>
    <xf numFmtId="0" fontId="9" fillId="0" borderId="9" xfId="0" applyFont="1" applyBorder="1"/>
    <xf numFmtId="0" fontId="9" fillId="0" borderId="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left"/>
    </xf>
    <xf numFmtId="4" fontId="10" fillId="0" borderId="5" xfId="0" applyNumberFormat="1" applyFont="1" applyBorder="1" applyAlignment="1">
      <alignment horizontal="right"/>
    </xf>
    <xf numFmtId="4" fontId="10" fillId="0" borderId="6" xfId="0" applyNumberFormat="1" applyFont="1" applyBorder="1" applyAlignment="1">
      <alignment horizontal="right"/>
    </xf>
    <xf numFmtId="0" fontId="10" fillId="2" borderId="7" xfId="0" applyFont="1" applyFill="1" applyBorder="1" applyAlignment="1">
      <alignment horizontal="right"/>
    </xf>
    <xf numFmtId="0" fontId="10" fillId="0" borderId="5" xfId="0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right" vertical="center"/>
    </xf>
    <xf numFmtId="4" fontId="10" fillId="0" borderId="9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/>
    </xf>
    <xf numFmtId="4" fontId="9" fillId="0" borderId="7" xfId="0" applyNumberFormat="1" applyFont="1" applyBorder="1" applyAlignment="1">
      <alignment horizontal="right"/>
    </xf>
    <xf numFmtId="0" fontId="10" fillId="0" borderId="7" xfId="0" applyFont="1" applyBorder="1"/>
    <xf numFmtId="0" fontId="10" fillId="0" borderId="7" xfId="0" applyFont="1" applyBorder="1" applyAlignment="1">
      <alignment horizontal="left"/>
    </xf>
    <xf numFmtId="4" fontId="1" fillId="0" borderId="7" xfId="0" applyNumberFormat="1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164" fontId="5" fillId="0" borderId="0" xfId="0" applyNumberFormat="1" applyFont="1" applyBorder="1"/>
    <xf numFmtId="4" fontId="1" fillId="0" borderId="9" xfId="0" applyNumberFormat="1" applyFont="1" applyBorder="1" applyAlignment="1">
      <alignment vertical="center"/>
    </xf>
    <xf numFmtId="0" fontId="9" fillId="2" borderId="2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4" fontId="9" fillId="0" borderId="9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4" fontId="1" fillId="0" borderId="9" xfId="0" applyNumberFormat="1" applyFont="1" applyBorder="1" applyAlignment="1">
      <alignment horizontal="right"/>
    </xf>
    <xf numFmtId="0" fontId="1" fillId="0" borderId="9" xfId="0" applyFont="1" applyBorder="1"/>
    <xf numFmtId="0" fontId="9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4" fontId="10" fillId="0" borderId="9" xfId="0" applyNumberFormat="1" applyFont="1" applyBorder="1" applyAlignment="1">
      <alignment horizontal="right"/>
    </xf>
    <xf numFmtId="0" fontId="9" fillId="0" borderId="6" xfId="0" applyFont="1" applyBorder="1" applyAlignment="1">
      <alignment horizontal="center"/>
    </xf>
    <xf numFmtId="0" fontId="10" fillId="0" borderId="6" xfId="0" applyFont="1" applyBorder="1" applyAlignment="1">
      <alignment horizontal="right"/>
    </xf>
    <xf numFmtId="0" fontId="10" fillId="3" borderId="7" xfId="0" applyFont="1" applyFill="1" applyBorder="1" applyAlignment="1">
      <alignment horizontal="center"/>
    </xf>
    <xf numFmtId="0" fontId="9" fillId="3" borderId="7" xfId="0" applyFont="1" applyFill="1" applyBorder="1"/>
    <xf numFmtId="4" fontId="9" fillId="3" borderId="7" xfId="0" applyNumberFormat="1" applyFont="1" applyFill="1" applyBorder="1" applyAlignment="1">
      <alignment horizontal="right"/>
    </xf>
    <xf numFmtId="0" fontId="9" fillId="0" borderId="9" xfId="0" applyFont="1" applyBorder="1" applyAlignment="1">
      <alignment horizontal="center"/>
    </xf>
    <xf numFmtId="0" fontId="10" fillId="0" borderId="9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4" fontId="9" fillId="2" borderId="4" xfId="0" applyNumberFormat="1" applyFont="1" applyFill="1" applyBorder="1" applyAlignment="1">
      <alignment horizontal="right"/>
    </xf>
    <xf numFmtId="0" fontId="10" fillId="4" borderId="7" xfId="0" applyFont="1" applyFill="1" applyBorder="1" applyAlignment="1">
      <alignment horizontal="center"/>
    </xf>
    <xf numFmtId="0" fontId="9" fillId="4" borderId="7" xfId="0" applyFont="1" applyFill="1" applyBorder="1"/>
    <xf numFmtId="4" fontId="9" fillId="4" borderId="7" xfId="0" applyNumberFormat="1" applyFont="1" applyFill="1" applyBorder="1" applyAlignment="1">
      <alignment horizontal="right"/>
    </xf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right"/>
    </xf>
    <xf numFmtId="0" fontId="10" fillId="0" borderId="6" xfId="0" applyFont="1" applyBorder="1" applyAlignment="1">
      <alignment wrapText="1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wrapText="1"/>
    </xf>
    <xf numFmtId="4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10" fillId="0" borderId="9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/>
    </xf>
    <xf numFmtId="4" fontId="10" fillId="0" borderId="7" xfId="0" applyNumberFormat="1" applyFont="1" applyBorder="1" applyAlignment="1">
      <alignment horizontal="right"/>
    </xf>
    <xf numFmtId="0" fontId="5" fillId="0" borderId="9" xfId="0" applyFont="1" applyBorder="1"/>
    <xf numFmtId="0" fontId="10" fillId="0" borderId="5" xfId="0" applyFont="1" applyBorder="1"/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wrapText="1"/>
    </xf>
    <xf numFmtId="0" fontId="9" fillId="3" borderId="7" xfId="0" applyFont="1" applyFill="1" applyBorder="1" applyAlignment="1">
      <alignment horizontal="right"/>
    </xf>
    <xf numFmtId="0" fontId="9" fillId="2" borderId="7" xfId="0" applyFont="1" applyFill="1" applyBorder="1"/>
    <xf numFmtId="4" fontId="1" fillId="0" borderId="7" xfId="0" applyNumberFormat="1" applyFont="1" applyBorder="1"/>
    <xf numFmtId="0" fontId="9" fillId="4" borderId="7" xfId="0" applyFont="1" applyFill="1" applyBorder="1" applyAlignment="1">
      <alignment horizontal="right"/>
    </xf>
    <xf numFmtId="4" fontId="2" fillId="4" borderId="7" xfId="0" applyNumberFormat="1" applyFont="1" applyFill="1" applyBorder="1" applyAlignment="1">
      <alignment horizontal="right"/>
    </xf>
    <xf numFmtId="4" fontId="9" fillId="2" borderId="7" xfId="0" applyNumberFormat="1" applyFont="1" applyFill="1" applyBorder="1"/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right"/>
    </xf>
    <xf numFmtId="4" fontId="9" fillId="0" borderId="7" xfId="0" applyNumberFormat="1" applyFont="1" applyBorder="1"/>
    <xf numFmtId="4" fontId="9" fillId="4" borderId="7" xfId="0" applyNumberFormat="1" applyFont="1" applyFill="1" applyBorder="1"/>
    <xf numFmtId="4" fontId="9" fillId="2" borderId="2" xfId="0" applyNumberFormat="1" applyFont="1" applyFill="1" applyBorder="1" applyAlignment="1">
      <alignment horizontal="right"/>
    </xf>
    <xf numFmtId="4" fontId="9" fillId="2" borderId="4" xfId="0" applyNumberFormat="1" applyFont="1" applyFill="1" applyBorder="1"/>
    <xf numFmtId="0" fontId="9" fillId="0" borderId="9" xfId="0" applyFont="1" applyFill="1" applyBorder="1"/>
    <xf numFmtId="4" fontId="9" fillId="0" borderId="9" xfId="0" applyNumberFormat="1" applyFont="1" applyFill="1" applyBorder="1"/>
    <xf numFmtId="4" fontId="9" fillId="2" borderId="2" xfId="0" applyNumberFormat="1" applyFont="1" applyFill="1" applyBorder="1"/>
    <xf numFmtId="4" fontId="10" fillId="0" borderId="9" xfId="0" applyNumberFormat="1" applyFont="1" applyBorder="1"/>
    <xf numFmtId="0" fontId="10" fillId="0" borderId="10" xfId="0" applyFont="1" applyBorder="1" applyAlignment="1">
      <alignment horizontal="center"/>
    </xf>
    <xf numFmtId="0" fontId="9" fillId="0" borderId="10" xfId="0" applyFont="1" applyBorder="1"/>
    <xf numFmtId="0" fontId="10" fillId="0" borderId="10" xfId="0" applyFont="1" applyBorder="1" applyAlignment="1">
      <alignment horizontal="left"/>
    </xf>
    <xf numFmtId="4" fontId="9" fillId="0" borderId="10" xfId="0" applyNumberFormat="1" applyFont="1" applyBorder="1" applyAlignment="1">
      <alignment horizontal="right"/>
    </xf>
    <xf numFmtId="14" fontId="14" fillId="0" borderId="0" xfId="0" applyNumberFormat="1" applyFont="1"/>
    <xf numFmtId="0" fontId="0" fillId="0" borderId="0" xfId="0" applyAlignment="1"/>
    <xf numFmtId="0" fontId="9" fillId="0" borderId="10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/>
    </xf>
    <xf numFmtId="0" fontId="9" fillId="6" borderId="7" xfId="0" applyFont="1" applyFill="1" applyBorder="1"/>
    <xf numFmtId="0" fontId="9" fillId="6" borderId="7" xfId="0" applyFont="1" applyFill="1" applyBorder="1" applyAlignment="1">
      <alignment horizontal="right"/>
    </xf>
    <xf numFmtId="4" fontId="9" fillId="6" borderId="7" xfId="0" applyNumberFormat="1" applyFont="1" applyFill="1" applyBorder="1" applyAlignment="1">
      <alignment horizontal="right"/>
    </xf>
    <xf numFmtId="0" fontId="10" fillId="2" borderId="7" xfId="0" applyFont="1" applyFill="1" applyBorder="1" applyAlignment="1">
      <alignment horizontal="center"/>
    </xf>
    <xf numFmtId="4" fontId="9" fillId="2" borderId="7" xfId="0" applyNumberFormat="1" applyFont="1" applyFill="1" applyBorder="1" applyAlignment="1">
      <alignment horizontal="right"/>
    </xf>
    <xf numFmtId="0" fontId="10" fillId="6" borderId="7" xfId="0" applyFont="1" applyFill="1" applyBorder="1"/>
    <xf numFmtId="4" fontId="10" fillId="6" borderId="7" xfId="0" applyNumberFormat="1" applyFont="1" applyFill="1" applyBorder="1" applyAlignment="1">
      <alignment horizontal="right"/>
    </xf>
    <xf numFmtId="0" fontId="10" fillId="6" borderId="7" xfId="0" applyFont="1" applyFill="1" applyBorder="1" applyAlignment="1">
      <alignment horizontal="left" wrapText="1"/>
    </xf>
    <xf numFmtId="0" fontId="10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 wrapText="1"/>
    </xf>
    <xf numFmtId="4" fontId="9" fillId="0" borderId="10" xfId="0" applyNumberFormat="1" applyFont="1" applyBorder="1" applyAlignment="1">
      <alignment vertical="center"/>
    </xf>
    <xf numFmtId="4" fontId="9" fillId="0" borderId="13" xfId="0" applyNumberFormat="1" applyFont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left"/>
    </xf>
    <xf numFmtId="4" fontId="10" fillId="0" borderId="10" xfId="0" applyNumberFormat="1" applyFont="1" applyFill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4" fontId="0" fillId="0" borderId="0" xfId="0" applyNumberFormat="1"/>
    <xf numFmtId="0" fontId="10" fillId="0" borderId="10" xfId="0" applyFont="1" applyBorder="1"/>
    <xf numFmtId="4" fontId="10" fillId="0" borderId="10" xfId="0" applyNumberFormat="1" applyFont="1" applyBorder="1" applyAlignment="1">
      <alignment horizontal="right"/>
    </xf>
    <xf numFmtId="0" fontId="10" fillId="0" borderId="9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left"/>
    </xf>
    <xf numFmtId="4" fontId="10" fillId="0" borderId="9" xfId="0" applyNumberFormat="1" applyFont="1" applyFill="1" applyBorder="1"/>
    <xf numFmtId="4" fontId="9" fillId="0" borderId="10" xfId="0" applyNumberFormat="1" applyFont="1" applyBorder="1"/>
    <xf numFmtId="0" fontId="10" fillId="0" borderId="1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4" fontId="9" fillId="2" borderId="16" xfId="0" applyNumberFormat="1" applyFont="1" applyFill="1" applyBorder="1"/>
    <xf numFmtId="0" fontId="9" fillId="2" borderId="17" xfId="0" applyFont="1" applyFill="1" applyBorder="1"/>
    <xf numFmtId="0" fontId="10" fillId="4" borderId="9" xfId="0" applyFont="1" applyFill="1" applyBorder="1" applyAlignment="1">
      <alignment horizontal="center"/>
    </xf>
    <xf numFmtId="0" fontId="9" fillId="4" borderId="9" xfId="0" applyFont="1" applyFill="1" applyBorder="1"/>
    <xf numFmtId="4" fontId="9" fillId="4" borderId="9" xfId="0" applyNumberFormat="1" applyFont="1" applyFill="1" applyBorder="1" applyAlignment="1">
      <alignment horizontal="right"/>
    </xf>
    <xf numFmtId="0" fontId="9" fillId="2" borderId="18" xfId="0" applyFont="1" applyFill="1" applyBorder="1" applyAlignment="1">
      <alignment horizontal="center"/>
    </xf>
    <xf numFmtId="4" fontId="9" fillId="2" borderId="14" xfId="0" applyNumberFormat="1" applyFont="1" applyFill="1" applyBorder="1"/>
    <xf numFmtId="0" fontId="9" fillId="2" borderId="19" xfId="0" applyFont="1" applyFill="1" applyBorder="1"/>
    <xf numFmtId="0" fontId="9" fillId="0" borderId="1" xfId="0" applyFont="1" applyFill="1" applyBorder="1"/>
    <xf numFmtId="4" fontId="9" fillId="0" borderId="1" xfId="0" applyNumberFormat="1" applyFont="1" applyFill="1" applyBorder="1" applyAlignment="1">
      <alignment horizontal="right"/>
    </xf>
    <xf numFmtId="4" fontId="9" fillId="0" borderId="10" xfId="0" applyNumberFormat="1" applyFont="1" applyFill="1" applyBorder="1"/>
    <xf numFmtId="3" fontId="5" fillId="0" borderId="0" xfId="0" applyNumberFormat="1" applyFont="1"/>
    <xf numFmtId="0" fontId="10" fillId="0" borderId="20" xfId="0" applyFont="1" applyBorder="1" applyAlignment="1">
      <alignment horizontal="center"/>
    </xf>
    <xf numFmtId="0" fontId="10" fillId="0" borderId="20" xfId="0" applyFont="1" applyBorder="1"/>
    <xf numFmtId="4" fontId="10" fillId="0" borderId="20" xfId="0" applyNumberFormat="1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right" vertical="center"/>
    </xf>
    <xf numFmtId="4" fontId="2" fillId="6" borderId="9" xfId="0" applyNumberFormat="1" applyFont="1" applyFill="1" applyBorder="1" applyAlignment="1">
      <alignment horizontal="right"/>
    </xf>
    <xf numFmtId="0" fontId="1" fillId="6" borderId="9" xfId="0" applyFont="1" applyFill="1" applyBorder="1" applyAlignment="1"/>
    <xf numFmtId="0" fontId="1" fillId="6" borderId="9" xfId="0" applyFont="1" applyFill="1" applyBorder="1" applyAlignment="1">
      <alignment horizontal="center"/>
    </xf>
    <xf numFmtId="0" fontId="9" fillId="2" borderId="9" xfId="0" applyFont="1" applyFill="1" applyBorder="1"/>
    <xf numFmtId="0" fontId="10" fillId="0" borderId="23" xfId="0" applyFont="1" applyBorder="1" applyAlignment="1">
      <alignment vertical="center"/>
    </xf>
    <xf numFmtId="0" fontId="10" fillId="0" borderId="23" xfId="0" applyFont="1" applyBorder="1" applyAlignment="1">
      <alignment wrapText="1"/>
    </xf>
    <xf numFmtId="4" fontId="10" fillId="0" borderId="24" xfId="0" applyNumberFormat="1" applyFont="1" applyFill="1" applyBorder="1" applyAlignment="1">
      <alignment vertical="center"/>
    </xf>
    <xf numFmtId="4" fontId="10" fillId="0" borderId="26" xfId="0" applyNumberFormat="1" applyFont="1" applyFill="1" applyBorder="1" applyAlignment="1">
      <alignment vertical="center"/>
    </xf>
    <xf numFmtId="4" fontId="10" fillId="0" borderId="28" xfId="0" applyNumberFormat="1" applyFont="1" applyFill="1" applyBorder="1" applyAlignment="1">
      <alignment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vertical="center"/>
    </xf>
    <xf numFmtId="0" fontId="10" fillId="0" borderId="16" xfId="0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/>
    </xf>
    <xf numFmtId="4" fontId="10" fillId="0" borderId="17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/>
    </xf>
    <xf numFmtId="4" fontId="10" fillId="0" borderId="5" xfId="0" applyNumberFormat="1" applyFont="1" applyFill="1" applyBorder="1" applyAlignment="1">
      <alignment horizontal="right"/>
    </xf>
    <xf numFmtId="4" fontId="1" fillId="0" borderId="3" xfId="0" applyNumberFormat="1" applyFont="1" applyFill="1" applyBorder="1" applyAlignment="1">
      <alignment horizontal="right"/>
    </xf>
    <xf numFmtId="4" fontId="10" fillId="0" borderId="5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/>
    </xf>
    <xf numFmtId="4" fontId="15" fillId="0" borderId="0" xfId="0" applyNumberFormat="1" applyFont="1" applyBorder="1"/>
    <xf numFmtId="4" fontId="10" fillId="0" borderId="23" xfId="0" applyNumberFormat="1" applyFont="1" applyFill="1" applyBorder="1" applyAlignment="1">
      <alignment vertical="center"/>
    </xf>
    <xf numFmtId="4" fontId="10" fillId="0" borderId="5" xfId="0" applyNumberFormat="1" applyFont="1" applyFill="1" applyBorder="1" applyAlignment="1">
      <alignment vertical="center"/>
    </xf>
    <xf numFmtId="0" fontId="10" fillId="0" borderId="29" xfId="0" applyFont="1" applyBorder="1" applyAlignment="1">
      <alignment vertical="center"/>
    </xf>
    <xf numFmtId="4" fontId="10" fillId="0" borderId="29" xfId="0" applyNumberFormat="1" applyFont="1" applyFill="1" applyBorder="1" applyAlignment="1">
      <alignment vertical="center"/>
    </xf>
    <xf numFmtId="4" fontId="10" fillId="0" borderId="30" xfId="0" applyNumberFormat="1" applyFont="1" applyFill="1" applyBorder="1" applyAlignment="1">
      <alignment vertical="center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vertical="center"/>
    </xf>
    <xf numFmtId="0" fontId="4" fillId="0" borderId="0" xfId="0" applyFont="1" applyAlignment="1">
      <alignment wrapText="1"/>
    </xf>
    <xf numFmtId="0" fontId="9" fillId="2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right"/>
    </xf>
    <xf numFmtId="0" fontId="10" fillId="2" borderId="24" xfId="0" applyFont="1" applyFill="1" applyBorder="1" applyAlignment="1">
      <alignment horizontal="right"/>
    </xf>
    <xf numFmtId="0" fontId="9" fillId="2" borderId="33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4" fontId="9" fillId="2" borderId="34" xfId="0" applyNumberFormat="1" applyFont="1" applyFill="1" applyBorder="1" applyAlignment="1">
      <alignment horizontal="right"/>
    </xf>
    <xf numFmtId="0" fontId="9" fillId="2" borderId="35" xfId="0" applyFont="1" applyFill="1" applyBorder="1" applyAlignment="1">
      <alignment horizontal="right"/>
    </xf>
    <xf numFmtId="0" fontId="10" fillId="0" borderId="36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9" fillId="0" borderId="37" xfId="0" applyFont="1" applyBorder="1"/>
    <xf numFmtId="0" fontId="10" fillId="0" borderId="37" xfId="0" applyFont="1" applyBorder="1" applyAlignment="1">
      <alignment horizontal="left"/>
    </xf>
    <xf numFmtId="4" fontId="9" fillId="0" borderId="37" xfId="0" applyNumberFormat="1" applyFont="1" applyBorder="1" applyAlignment="1">
      <alignment horizontal="right"/>
    </xf>
    <xf numFmtId="4" fontId="9" fillId="0" borderId="38" xfId="0" applyNumberFormat="1" applyFont="1" applyBorder="1" applyAlignment="1">
      <alignment horizontal="right"/>
    </xf>
    <xf numFmtId="0" fontId="9" fillId="0" borderId="10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4" fontId="9" fillId="3" borderId="10" xfId="0" applyNumberFormat="1" applyFont="1" applyFill="1" applyBorder="1"/>
    <xf numFmtId="0" fontId="10" fillId="6" borderId="1" xfId="0" applyFont="1" applyFill="1" applyBorder="1" applyAlignment="1">
      <alignment horizontal="center"/>
    </xf>
    <xf numFmtId="0" fontId="10" fillId="6" borderId="1" xfId="0" applyFont="1" applyFill="1" applyBorder="1"/>
    <xf numFmtId="0" fontId="10" fillId="6" borderId="1" xfId="0" applyFont="1" applyFill="1" applyBorder="1" applyAlignment="1">
      <alignment horizontal="left"/>
    </xf>
    <xf numFmtId="4" fontId="10" fillId="6" borderId="1" xfId="0" applyNumberFormat="1" applyFont="1" applyFill="1" applyBorder="1" applyAlignment="1">
      <alignment horizontal="right"/>
    </xf>
    <xf numFmtId="0" fontId="10" fillId="6" borderId="10" xfId="0" applyFont="1" applyFill="1" applyBorder="1" applyAlignment="1">
      <alignment horizontal="center"/>
    </xf>
    <xf numFmtId="0" fontId="9" fillId="6" borderId="10" xfId="0" applyFont="1" applyFill="1" applyBorder="1"/>
    <xf numFmtId="0" fontId="10" fillId="6" borderId="10" xfId="0" applyFont="1" applyFill="1" applyBorder="1" applyAlignment="1">
      <alignment horizontal="left" wrapText="1"/>
    </xf>
    <xf numFmtId="4" fontId="9" fillId="6" borderId="10" xfId="0" applyNumberFormat="1" applyFont="1" applyFill="1" applyBorder="1" applyAlignment="1">
      <alignment horizontal="right"/>
    </xf>
    <xf numFmtId="4" fontId="10" fillId="6" borderId="28" xfId="0" applyNumberFormat="1" applyFont="1" applyFill="1" applyBorder="1" applyAlignment="1">
      <alignment horizontal="right"/>
    </xf>
    <xf numFmtId="0" fontId="10" fillId="6" borderId="39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left" wrapText="1"/>
    </xf>
    <xf numFmtId="0" fontId="10" fillId="6" borderId="1" xfId="0" applyFont="1" applyFill="1" applyBorder="1" applyAlignment="1">
      <alignment horizontal="left" wrapText="1"/>
    </xf>
    <xf numFmtId="0" fontId="10" fillId="6" borderId="1" xfId="0" applyFont="1" applyFill="1" applyBorder="1" applyAlignment="1">
      <alignment vertical="center"/>
    </xf>
    <xf numFmtId="0" fontId="10" fillId="6" borderId="40" xfId="0" applyFont="1" applyFill="1" applyBorder="1" applyAlignment="1">
      <alignment vertical="center"/>
    </xf>
    <xf numFmtId="4" fontId="10" fillId="6" borderId="41" xfId="0" applyNumberFormat="1" applyFont="1" applyFill="1" applyBorder="1" applyAlignment="1">
      <alignment horizontal="right" vertical="center"/>
    </xf>
    <xf numFmtId="4" fontId="10" fillId="6" borderId="1" xfId="0" applyNumberFormat="1" applyFont="1" applyFill="1" applyBorder="1" applyAlignment="1">
      <alignment horizontal="right" vertical="center"/>
    </xf>
    <xf numFmtId="4" fontId="10" fillId="6" borderId="1" xfId="0" applyNumberFormat="1" applyFont="1" applyFill="1" applyBorder="1" applyAlignment="1">
      <alignment horizontal="right" vertical="center" wrapText="1"/>
    </xf>
    <xf numFmtId="4" fontId="10" fillId="6" borderId="42" xfId="0" applyNumberFormat="1" applyFont="1" applyFill="1" applyBorder="1" applyAlignment="1">
      <alignment horizontal="right" vertical="center"/>
    </xf>
    <xf numFmtId="4" fontId="10" fillId="6" borderId="28" xfId="0" applyNumberFormat="1" applyFont="1" applyFill="1" applyBorder="1" applyAlignment="1">
      <alignment horizontal="right" vertical="center" wrapText="1"/>
    </xf>
    <xf numFmtId="4" fontId="10" fillId="6" borderId="28" xfId="0" applyNumberFormat="1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vertical="center"/>
    </xf>
    <xf numFmtId="0" fontId="10" fillId="0" borderId="23" xfId="0" applyFont="1" applyBorder="1" applyAlignment="1">
      <alignment vertical="center" wrapText="1"/>
    </xf>
    <xf numFmtId="0" fontId="10" fillId="0" borderId="23" xfId="0" applyFont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right" vertical="center"/>
    </xf>
    <xf numFmtId="4" fontId="10" fillId="0" borderId="24" xfId="0" applyNumberFormat="1" applyFont="1" applyBorder="1" applyAlignment="1">
      <alignment vertical="center"/>
    </xf>
    <xf numFmtId="4" fontId="10" fillId="0" borderId="46" xfId="0" applyNumberFormat="1" applyFont="1" applyBorder="1" applyAlignment="1">
      <alignment vertical="center"/>
    </xf>
    <xf numFmtId="4" fontId="10" fillId="0" borderId="48" xfId="0" applyNumberFormat="1" applyFont="1" applyFill="1" applyBorder="1" applyAlignment="1">
      <alignment horizontal="right" vertical="center"/>
    </xf>
    <xf numFmtId="0" fontId="10" fillId="0" borderId="20" xfId="0" applyFont="1" applyBorder="1" applyAlignment="1">
      <alignment horizontal="left"/>
    </xf>
    <xf numFmtId="4" fontId="10" fillId="0" borderId="20" xfId="0" applyNumberFormat="1" applyFont="1" applyBorder="1" applyAlignment="1">
      <alignment horizontal="right"/>
    </xf>
    <xf numFmtId="0" fontId="10" fillId="0" borderId="21" xfId="0" applyFont="1" applyBorder="1" applyAlignment="1">
      <alignment horizontal="left" wrapTex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4" fontId="10" fillId="0" borderId="2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9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9" fillId="0" borderId="9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/>
    </xf>
    <xf numFmtId="0" fontId="9" fillId="0" borderId="8" xfId="0" applyFont="1" applyBorder="1"/>
    <xf numFmtId="0" fontId="10" fillId="0" borderId="8" xfId="0" applyFont="1" applyBorder="1" applyAlignment="1">
      <alignment horizontal="left" wrapText="1"/>
    </xf>
    <xf numFmtId="4" fontId="2" fillId="0" borderId="8" xfId="0" applyNumberFormat="1" applyFont="1" applyBorder="1" applyAlignment="1">
      <alignment horizontal="right" vertical="center"/>
    </xf>
    <xf numFmtId="0" fontId="10" fillId="0" borderId="50" xfId="0" applyFont="1" applyBorder="1" applyAlignment="1">
      <alignment horizontal="center"/>
    </xf>
    <xf numFmtId="0" fontId="10" fillId="0" borderId="50" xfId="0" applyFont="1" applyBorder="1"/>
    <xf numFmtId="0" fontId="10" fillId="0" borderId="50" xfId="0" applyFont="1" applyBorder="1" applyAlignment="1">
      <alignment horizontal="left"/>
    </xf>
    <xf numFmtId="4" fontId="10" fillId="0" borderId="50" xfId="0" applyNumberFormat="1" applyFont="1" applyBorder="1" applyAlignment="1">
      <alignment horizontal="right"/>
    </xf>
    <xf numFmtId="4" fontId="10" fillId="0" borderId="42" xfId="0" applyNumberFormat="1" applyFont="1" applyBorder="1" applyAlignment="1">
      <alignment horizontal="right"/>
    </xf>
    <xf numFmtId="0" fontId="10" fillId="0" borderId="27" xfId="0" applyFont="1" applyFill="1" applyBorder="1" applyAlignment="1">
      <alignment horizontal="center"/>
    </xf>
    <xf numFmtId="0" fontId="10" fillId="0" borderId="45" xfId="0" applyFont="1" applyFill="1" applyBorder="1" applyAlignment="1">
      <alignment horizontal="center" vertical="center"/>
    </xf>
    <xf numFmtId="0" fontId="10" fillId="0" borderId="21" xfId="0" applyFont="1" applyBorder="1" applyAlignment="1">
      <alignment vertical="center" wrapText="1"/>
    </xf>
    <xf numFmtId="0" fontId="10" fillId="0" borderId="21" xfId="0" applyFont="1" applyBorder="1" applyAlignment="1">
      <alignment horizontal="left" vertical="center" wrapText="1"/>
    </xf>
    <xf numFmtId="4" fontId="10" fillId="0" borderId="21" xfId="0" applyNumberFormat="1" applyFont="1" applyFill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52" xfId="0" applyNumberFormat="1" applyFont="1" applyBorder="1" applyAlignment="1">
      <alignment horizontal="right" vertical="center"/>
    </xf>
    <xf numFmtId="4" fontId="9" fillId="0" borderId="28" xfId="0" applyNumberFormat="1" applyFont="1" applyBorder="1" applyAlignment="1">
      <alignment horizontal="right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4" fontId="10" fillId="0" borderId="21" xfId="0" applyNumberFormat="1" applyFont="1" applyBorder="1" applyAlignment="1">
      <alignment horizontal="right" vertical="center"/>
    </xf>
    <xf numFmtId="0" fontId="9" fillId="2" borderId="5" xfId="0" applyFont="1" applyFill="1" applyBorder="1" applyAlignment="1">
      <alignment horizontal="center"/>
    </xf>
    <xf numFmtId="4" fontId="9" fillId="2" borderId="5" xfId="0" applyNumberFormat="1" applyFont="1" applyFill="1" applyBorder="1" applyAlignment="1">
      <alignment horizontal="right"/>
    </xf>
    <xf numFmtId="0" fontId="10" fillId="0" borderId="53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vertical="center"/>
    </xf>
    <xf numFmtId="4" fontId="10" fillId="0" borderId="54" xfId="0" applyNumberFormat="1" applyFont="1" applyFill="1" applyBorder="1" applyAlignment="1">
      <alignment horizontal="right" vertical="center"/>
    </xf>
    <xf numFmtId="4" fontId="10" fillId="0" borderId="55" xfId="0" applyNumberFormat="1" applyFont="1" applyBorder="1" applyAlignment="1">
      <alignment horizontal="right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vertical="center"/>
    </xf>
    <xf numFmtId="4" fontId="10" fillId="0" borderId="49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0" fontId="10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/>
    </xf>
    <xf numFmtId="4" fontId="10" fillId="0" borderId="57" xfId="0" applyNumberFormat="1" applyFont="1" applyBorder="1" applyAlignment="1">
      <alignment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5" fillId="0" borderId="0" xfId="0" applyFont="1" applyBorder="1"/>
    <xf numFmtId="0" fontId="10" fillId="6" borderId="1" xfId="0" applyFont="1" applyFill="1" applyBorder="1" applyAlignment="1">
      <alignment vertical="center" wrapText="1"/>
    </xf>
    <xf numFmtId="0" fontId="10" fillId="0" borderId="58" xfId="0" applyFont="1" applyFill="1" applyBorder="1" applyAlignment="1">
      <alignment horizontal="center"/>
    </xf>
    <xf numFmtId="0" fontId="10" fillId="6" borderId="59" xfId="0" applyFont="1" applyFill="1" applyBorder="1" applyAlignment="1">
      <alignment vertical="center"/>
    </xf>
    <xf numFmtId="0" fontId="10" fillId="6" borderId="29" xfId="0" applyFont="1" applyFill="1" applyBorder="1" applyAlignment="1">
      <alignment horizontal="left" wrapText="1"/>
    </xf>
    <xf numFmtId="4" fontId="10" fillId="6" borderId="60" xfId="0" applyNumberFormat="1" applyFont="1" applyFill="1" applyBorder="1" applyAlignment="1">
      <alignment horizontal="right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/>
    </xf>
    <xf numFmtId="4" fontId="10" fillId="0" borderId="61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/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7" xfId="0" applyFont="1" applyFill="1" applyBorder="1" applyAlignment="1">
      <alignment horizontal="center"/>
    </xf>
    <xf numFmtId="0" fontId="9" fillId="0" borderId="7" xfId="0" applyFont="1" applyFill="1" applyBorder="1"/>
    <xf numFmtId="0" fontId="9" fillId="0" borderId="7" xfId="0" applyFont="1" applyFill="1" applyBorder="1" applyAlignment="1">
      <alignment horizontal="right"/>
    </xf>
    <xf numFmtId="4" fontId="9" fillId="0" borderId="7" xfId="0" applyNumberFormat="1" applyFont="1" applyFill="1" applyBorder="1" applyAlignment="1">
      <alignment horizontal="right"/>
    </xf>
    <xf numFmtId="0" fontId="9" fillId="0" borderId="7" xfId="0" applyFont="1" applyFill="1" applyBorder="1" applyAlignment="1">
      <alignment horizontal="center"/>
    </xf>
    <xf numFmtId="0" fontId="10" fillId="0" borderId="7" xfId="0" applyFont="1" applyFill="1" applyBorder="1"/>
    <xf numFmtId="0" fontId="10" fillId="0" borderId="54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9" fillId="2" borderId="2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9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12" fillId="0" borderId="0" xfId="0" applyFont="1" applyAlignment="1"/>
    <xf numFmtId="0" fontId="16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2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4" fontId="10" fillId="0" borderId="29" xfId="0" applyNumberFormat="1" applyFont="1" applyFill="1" applyBorder="1" applyAlignment="1">
      <alignment horizontal="right" vertical="center"/>
    </xf>
    <xf numFmtId="4" fontId="10" fillId="0" borderId="14" xfId="0" applyNumberFormat="1" applyFont="1" applyFill="1" applyBorder="1" applyAlignment="1">
      <alignment horizontal="right" vertical="center"/>
    </xf>
    <xf numFmtId="4" fontId="10" fillId="0" borderId="30" xfId="0" applyNumberFormat="1" applyFont="1" applyFill="1" applyBorder="1" applyAlignment="1">
      <alignment horizontal="right" vertical="center"/>
    </xf>
    <xf numFmtId="4" fontId="10" fillId="0" borderId="19" xfId="0" applyNumberFormat="1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0" borderId="2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9" fillId="2" borderId="7" xfId="0" applyFont="1" applyFill="1" applyBorder="1" applyAlignment="1">
      <alignment horizontal="center" wrapText="1"/>
    </xf>
    <xf numFmtId="0" fontId="9" fillId="2" borderId="43" xfId="0" applyFont="1" applyFill="1" applyBorder="1" applyAlignment="1">
      <alignment horizontal="center"/>
    </xf>
    <xf numFmtId="0" fontId="9" fillId="2" borderId="4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14" fontId="14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10" fillId="0" borderId="62" xfId="0" applyFont="1" applyFill="1" applyBorder="1" applyAlignment="1">
      <alignment horizontal="center"/>
    </xf>
    <xf numFmtId="0" fontId="10" fillId="0" borderId="62" xfId="0" applyFont="1" applyFill="1" applyBorder="1" applyAlignment="1">
      <alignment horizontal="left"/>
    </xf>
    <xf numFmtId="4" fontId="9" fillId="0" borderId="62" xfId="0" applyNumberFormat="1" applyFont="1" applyFill="1" applyBorder="1"/>
    <xf numFmtId="0" fontId="20" fillId="0" borderId="9" xfId="0" applyFont="1" applyFill="1" applyBorder="1" applyAlignment="1">
      <alignment horizontal="left" wrapText="1"/>
    </xf>
    <xf numFmtId="4" fontId="4" fillId="0" borderId="0" xfId="0" applyNumberFormat="1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9" fillId="2" borderId="66" xfId="0" applyFont="1" applyFill="1" applyBorder="1"/>
    <xf numFmtId="0" fontId="9" fillId="2" borderId="67" xfId="0" applyFont="1" applyFill="1" applyBorder="1"/>
    <xf numFmtId="0" fontId="9" fillId="2" borderId="68" xfId="0" applyFont="1" applyFill="1" applyBorder="1"/>
    <xf numFmtId="0" fontId="9" fillId="2" borderId="69" xfId="0" applyFont="1" applyFill="1" applyBorder="1"/>
    <xf numFmtId="0" fontId="10" fillId="0" borderId="4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4" fontId="10" fillId="0" borderId="26" xfId="0" applyNumberFormat="1" applyFont="1" applyBorder="1" applyAlignment="1">
      <alignment vertical="center"/>
    </xf>
    <xf numFmtId="0" fontId="10" fillId="0" borderId="70" xfId="0" applyFont="1" applyBorder="1" applyAlignment="1">
      <alignment horizontal="center" vertical="center"/>
    </xf>
    <xf numFmtId="4" fontId="9" fillId="0" borderId="71" xfId="0" applyNumberFormat="1" applyFont="1" applyBorder="1" applyAlignment="1">
      <alignment vertical="center"/>
    </xf>
    <xf numFmtId="0" fontId="10" fillId="0" borderId="72" xfId="0" applyFont="1" applyBorder="1" applyAlignment="1">
      <alignment horizontal="center" vertical="center"/>
    </xf>
    <xf numFmtId="4" fontId="10" fillId="0" borderId="73" xfId="0" applyNumberFormat="1" applyFont="1" applyBorder="1" applyAlignment="1">
      <alignment vertical="center"/>
    </xf>
    <xf numFmtId="4" fontId="9" fillId="0" borderId="71" xfId="0" applyNumberFormat="1" applyFont="1" applyBorder="1" applyAlignment="1">
      <alignment horizontal="right" vertical="center"/>
    </xf>
    <xf numFmtId="4" fontId="9" fillId="0" borderId="73" xfId="0" applyNumberFormat="1" applyFont="1" applyBorder="1" applyAlignment="1">
      <alignment horizontal="right" vertical="center"/>
    </xf>
    <xf numFmtId="0" fontId="10" fillId="2" borderId="66" xfId="0" applyFont="1" applyFill="1" applyBorder="1" applyAlignment="1">
      <alignment horizontal="center" vertical="center"/>
    </xf>
    <xf numFmtId="0" fontId="10" fillId="2" borderId="67" xfId="0" applyFont="1" applyFill="1" applyBorder="1" applyAlignment="1">
      <alignment vertical="center"/>
    </xf>
    <xf numFmtId="0" fontId="10" fillId="2" borderId="68" xfId="0" applyFont="1" applyFill="1" applyBorder="1" applyAlignment="1">
      <alignment horizontal="center" vertical="center"/>
    </xf>
    <xf numFmtId="0" fontId="10" fillId="2" borderId="69" xfId="0" applyFont="1" applyFill="1" applyBorder="1" applyAlignment="1">
      <alignment vertical="center"/>
    </xf>
    <xf numFmtId="0" fontId="10" fillId="0" borderId="70" xfId="0" applyFont="1" applyBorder="1" applyAlignment="1">
      <alignment horizontal="center"/>
    </xf>
    <xf numFmtId="0" fontId="10" fillId="0" borderId="72" xfId="0" applyFont="1" applyBorder="1" applyAlignment="1">
      <alignment horizontal="center"/>
    </xf>
    <xf numFmtId="0" fontId="10" fillId="0" borderId="74" xfId="0" applyFont="1" applyBorder="1" applyAlignment="1">
      <alignment horizontal="center" vertical="center"/>
    </xf>
    <xf numFmtId="4" fontId="9" fillId="0" borderId="75" xfId="0" applyNumberFormat="1" applyFont="1" applyBorder="1" applyAlignment="1">
      <alignment horizontal="right" vertical="center"/>
    </xf>
    <xf numFmtId="0" fontId="10" fillId="0" borderId="45" xfId="0" applyFont="1" applyFill="1" applyBorder="1" applyAlignment="1">
      <alignment horizontal="center" vertical="center"/>
    </xf>
    <xf numFmtId="4" fontId="10" fillId="0" borderId="46" xfId="0" applyNumberFormat="1" applyFont="1" applyBorder="1"/>
    <xf numFmtId="4" fontId="10" fillId="0" borderId="26" xfId="0" applyNumberFormat="1" applyFont="1" applyBorder="1"/>
    <xf numFmtId="0" fontId="10" fillId="0" borderId="25" xfId="0" applyFont="1" applyFill="1" applyBorder="1" applyAlignment="1">
      <alignment horizontal="center"/>
    </xf>
    <xf numFmtId="0" fontId="10" fillId="0" borderId="56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 vertical="center"/>
    </xf>
    <xf numFmtId="0" fontId="10" fillId="0" borderId="72" xfId="0" applyFont="1" applyFill="1" applyBorder="1" applyAlignment="1">
      <alignment horizontal="center" vertical="center"/>
    </xf>
    <xf numFmtId="4" fontId="1" fillId="0" borderId="46" xfId="0" applyNumberFormat="1" applyFont="1" applyBorder="1"/>
    <xf numFmtId="0" fontId="10" fillId="0" borderId="56" xfId="0" applyFont="1" applyFill="1" applyBorder="1" applyAlignment="1">
      <alignment horizontal="center" vertical="center"/>
    </xf>
    <xf numFmtId="4" fontId="9" fillId="0" borderId="71" xfId="0" applyNumberFormat="1" applyFont="1" applyBorder="1" applyAlignment="1">
      <alignment horizontal="right"/>
    </xf>
    <xf numFmtId="4" fontId="10" fillId="0" borderId="71" xfId="0" applyNumberFormat="1" applyFont="1" applyBorder="1"/>
    <xf numFmtId="0" fontId="9" fillId="0" borderId="71" xfId="0" applyFont="1" applyBorder="1" applyAlignment="1">
      <alignment horizontal="right"/>
    </xf>
    <xf numFmtId="0" fontId="9" fillId="2" borderId="66" xfId="0" applyFont="1" applyFill="1" applyBorder="1" applyAlignment="1">
      <alignment horizontal="center"/>
    </xf>
    <xf numFmtId="0" fontId="10" fillId="2" borderId="67" xfId="0" applyFont="1" applyFill="1" applyBorder="1" applyAlignment="1">
      <alignment horizontal="right"/>
    </xf>
    <xf numFmtId="0" fontId="9" fillId="2" borderId="68" xfId="0" applyFont="1" applyFill="1" applyBorder="1" applyAlignment="1">
      <alignment horizontal="center"/>
    </xf>
    <xf numFmtId="0" fontId="10" fillId="2" borderId="69" xfId="0" applyFont="1" applyFill="1" applyBorder="1" applyAlignment="1">
      <alignment horizontal="right"/>
    </xf>
    <xf numFmtId="0" fontId="10" fillId="0" borderId="56" xfId="0" applyFont="1" applyBorder="1" applyAlignment="1">
      <alignment horizontal="center"/>
    </xf>
    <xf numFmtId="4" fontId="10" fillId="0" borderId="57" xfId="0" applyNumberFormat="1" applyFont="1" applyBorder="1" applyAlignment="1">
      <alignment horizontal="right"/>
    </xf>
    <xf numFmtId="4" fontId="10" fillId="0" borderId="46" xfId="0" applyNumberFormat="1" applyFont="1" applyBorder="1" applyAlignment="1">
      <alignment horizontal="right"/>
    </xf>
    <xf numFmtId="4" fontId="10" fillId="0" borderId="26" xfId="0" applyNumberFormat="1" applyFont="1" applyBorder="1" applyAlignment="1">
      <alignment horizontal="right"/>
    </xf>
    <xf numFmtId="4" fontId="10" fillId="0" borderId="73" xfId="0" applyNumberFormat="1" applyFont="1" applyBorder="1" applyAlignment="1">
      <alignment horizontal="right" vertical="center"/>
    </xf>
    <xf numFmtId="0" fontId="1" fillId="0" borderId="72" xfId="0" applyFont="1" applyBorder="1" applyAlignment="1">
      <alignment horizontal="center"/>
    </xf>
    <xf numFmtId="4" fontId="1" fillId="0" borderId="73" xfId="0" applyNumberFormat="1" applyFont="1" applyBorder="1" applyAlignment="1">
      <alignment horizontal="right"/>
    </xf>
    <xf numFmtId="4" fontId="10" fillId="0" borderId="73" xfId="0" applyNumberFormat="1" applyFont="1" applyBorder="1" applyAlignment="1">
      <alignment horizontal="right"/>
    </xf>
    <xf numFmtId="0" fontId="9" fillId="0" borderId="70" xfId="0" applyFont="1" applyBorder="1" applyAlignment="1">
      <alignment horizontal="center"/>
    </xf>
    <xf numFmtId="0" fontId="10" fillId="0" borderId="73" xfId="0" applyFont="1" applyBorder="1" applyAlignment="1">
      <alignment horizontal="right" vertical="center"/>
    </xf>
    <xf numFmtId="0" fontId="10" fillId="0" borderId="76" xfId="0" applyFont="1" applyBorder="1" applyAlignment="1">
      <alignment horizontal="center"/>
    </xf>
    <xf numFmtId="4" fontId="10" fillId="0" borderId="77" xfId="0" applyNumberFormat="1" applyFont="1" applyBorder="1" applyAlignment="1">
      <alignment horizontal="right"/>
    </xf>
    <xf numFmtId="0" fontId="10" fillId="3" borderId="70" xfId="0" applyFont="1" applyFill="1" applyBorder="1" applyAlignment="1">
      <alignment horizontal="center"/>
    </xf>
    <xf numFmtId="4" fontId="9" fillId="3" borderId="71" xfId="0" applyNumberFormat="1" applyFont="1" applyFill="1" applyBorder="1" applyAlignment="1">
      <alignment horizontal="right"/>
    </xf>
    <xf numFmtId="0" fontId="9" fillId="0" borderId="72" xfId="0" applyFont="1" applyBorder="1" applyAlignment="1">
      <alignment horizontal="center"/>
    </xf>
    <xf numFmtId="0" fontId="9" fillId="0" borderId="73" xfId="0" applyFont="1" applyBorder="1" applyAlignment="1">
      <alignment horizontal="right"/>
    </xf>
    <xf numFmtId="0" fontId="10" fillId="0" borderId="51" xfId="0" applyFont="1" applyBorder="1" applyAlignment="1">
      <alignment horizontal="center" vertical="center"/>
    </xf>
    <xf numFmtId="4" fontId="10" fillId="0" borderId="61" xfId="0" applyNumberFormat="1" applyFont="1" applyBorder="1" applyAlignment="1">
      <alignment horizontal="right" vertical="center"/>
    </xf>
    <xf numFmtId="0" fontId="10" fillId="0" borderId="78" xfId="0" applyFont="1" applyBorder="1" applyAlignment="1">
      <alignment horizontal="center"/>
    </xf>
    <xf numFmtId="0" fontId="9" fillId="2" borderId="69" xfId="0" applyFont="1" applyFill="1" applyBorder="1" applyAlignment="1">
      <alignment horizontal="right"/>
    </xf>
    <xf numFmtId="0" fontId="10" fillId="0" borderId="79" xfId="0" applyFont="1" applyFill="1" applyBorder="1" applyAlignment="1">
      <alignment horizontal="center"/>
    </xf>
    <xf numFmtId="4" fontId="10" fillId="0" borderId="13" xfId="0" applyNumberFormat="1" applyFont="1" applyBorder="1" applyAlignment="1">
      <alignment horizontal="right"/>
    </xf>
    <xf numFmtId="0" fontId="10" fillId="0" borderId="79" xfId="0" applyFont="1" applyBorder="1" applyAlignment="1">
      <alignment horizontal="center"/>
    </xf>
    <xf numFmtId="4" fontId="9" fillId="0" borderId="13" xfId="0" applyNumberFormat="1" applyFont="1" applyBorder="1" applyAlignment="1">
      <alignment horizontal="right"/>
    </xf>
    <xf numFmtId="4" fontId="9" fillId="0" borderId="73" xfId="0" applyNumberFormat="1" applyFont="1" applyBorder="1" applyAlignment="1">
      <alignment horizontal="right"/>
    </xf>
    <xf numFmtId="0" fontId="9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right"/>
    </xf>
    <xf numFmtId="0" fontId="10" fillId="4" borderId="70" xfId="0" applyFont="1" applyFill="1" applyBorder="1" applyAlignment="1">
      <alignment horizontal="center"/>
    </xf>
    <xf numFmtId="4" fontId="9" fillId="4" borderId="71" xfId="0" applyNumberFormat="1" applyFont="1" applyFill="1" applyBorder="1" applyAlignment="1">
      <alignment horizontal="right"/>
    </xf>
    <xf numFmtId="0" fontId="10" fillId="0" borderId="73" xfId="0" applyFont="1" applyBorder="1"/>
    <xf numFmtId="0" fontId="10" fillId="2" borderId="66" xfId="0" applyFont="1" applyFill="1" applyBorder="1" applyAlignment="1">
      <alignment horizontal="center"/>
    </xf>
    <xf numFmtId="0" fontId="10" fillId="2" borderId="69" xfId="0" applyFont="1" applyFill="1" applyBorder="1"/>
    <xf numFmtId="4" fontId="10" fillId="0" borderId="46" xfId="0" applyNumberFormat="1" applyFont="1" applyFill="1" applyBorder="1" applyAlignment="1">
      <alignment vertical="center"/>
    </xf>
    <xf numFmtId="4" fontId="10" fillId="0" borderId="71" xfId="0" applyNumberFormat="1" applyFont="1" applyBorder="1" applyAlignment="1">
      <alignment vertical="center"/>
    </xf>
    <xf numFmtId="0" fontId="10" fillId="0" borderId="72" xfId="0" applyFont="1" applyBorder="1" applyAlignment="1">
      <alignment horizontal="center" vertical="top"/>
    </xf>
    <xf numFmtId="0" fontId="10" fillId="2" borderId="74" xfId="0" applyFont="1" applyFill="1" applyBorder="1" applyAlignment="1">
      <alignment horizontal="center" vertical="center"/>
    </xf>
    <xf numFmtId="0" fontId="10" fillId="2" borderId="75" xfId="0" applyFont="1" applyFill="1" applyBorder="1"/>
    <xf numFmtId="0" fontId="10" fillId="0" borderId="27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/>
    </xf>
    <xf numFmtId="0" fontId="10" fillId="2" borderId="67" xfId="0" applyFont="1" applyFill="1" applyBorder="1"/>
    <xf numFmtId="0" fontId="10" fillId="2" borderId="69" xfId="0" applyFont="1" applyFill="1" applyBorder="1" applyAlignment="1">
      <alignment horizontal="right" vertical="center"/>
    </xf>
    <xf numFmtId="4" fontId="10" fillId="0" borderId="57" xfId="0" applyNumberFormat="1" applyFont="1" applyBorder="1" applyAlignment="1">
      <alignment horizontal="right" vertical="center"/>
    </xf>
    <xf numFmtId="4" fontId="10" fillId="0" borderId="46" xfId="0" applyNumberFormat="1" applyFont="1" applyBorder="1" applyAlignment="1">
      <alignment horizontal="right" vertical="center"/>
    </xf>
    <xf numFmtId="0" fontId="10" fillId="0" borderId="25" xfId="0" applyFont="1" applyFill="1" applyBorder="1" applyAlignment="1">
      <alignment horizontal="center"/>
    </xf>
    <xf numFmtId="4" fontId="10" fillId="0" borderId="26" xfId="0" applyNumberFormat="1" applyFont="1" applyBorder="1" applyAlignment="1">
      <alignment horizontal="right" vertical="center"/>
    </xf>
    <xf numFmtId="4" fontId="10" fillId="0" borderId="71" xfId="0" applyNumberFormat="1" applyFont="1" applyBorder="1" applyAlignment="1">
      <alignment horizontal="right"/>
    </xf>
    <xf numFmtId="0" fontId="10" fillId="2" borderId="70" xfId="0" applyFont="1" applyFill="1" applyBorder="1" applyAlignment="1">
      <alignment horizontal="center" vertical="center"/>
    </xf>
    <xf numFmtId="0" fontId="10" fillId="2" borderId="71" xfId="0" applyFont="1" applyFill="1" applyBorder="1" applyAlignment="1">
      <alignment vertical="center"/>
    </xf>
    <xf numFmtId="0" fontId="10" fillId="2" borderId="71" xfId="0" applyFont="1" applyFill="1" applyBorder="1"/>
    <xf numFmtId="4" fontId="1" fillId="0" borderId="57" xfId="0" applyNumberFormat="1" applyFont="1" applyBorder="1" applyAlignment="1">
      <alignment vertical="center"/>
    </xf>
    <xf numFmtId="0" fontId="10" fillId="0" borderId="73" xfId="0" applyFont="1" applyBorder="1" applyAlignment="1">
      <alignment horizontal="right"/>
    </xf>
    <xf numFmtId="0" fontId="9" fillId="2" borderId="70" xfId="0" applyFont="1" applyFill="1" applyBorder="1"/>
    <xf numFmtId="0" fontId="9" fillId="2" borderId="71" xfId="0" applyFont="1" applyFill="1" applyBorder="1"/>
    <xf numFmtId="0" fontId="9" fillId="0" borderId="70" xfId="0" applyFont="1" applyBorder="1" applyAlignment="1">
      <alignment horizontal="center" vertical="center"/>
    </xf>
    <xf numFmtId="0" fontId="10" fillId="6" borderId="70" xfId="0" applyFont="1" applyFill="1" applyBorder="1" applyAlignment="1">
      <alignment horizontal="center"/>
    </xf>
    <xf numFmtId="4" fontId="9" fillId="6" borderId="71" xfId="0" applyNumberFormat="1" applyFont="1" applyFill="1" applyBorder="1" applyAlignment="1">
      <alignment horizontal="right"/>
    </xf>
    <xf numFmtId="0" fontId="10" fillId="2" borderId="70" xfId="0" applyFont="1" applyFill="1" applyBorder="1" applyAlignment="1">
      <alignment horizontal="center"/>
    </xf>
    <xf numFmtId="4" fontId="9" fillId="2" borderId="71" xfId="0" applyNumberFormat="1" applyFont="1" applyFill="1" applyBorder="1" applyAlignment="1">
      <alignment horizontal="right"/>
    </xf>
    <xf numFmtId="0" fontId="10" fillId="6" borderId="79" xfId="0" applyFont="1" applyFill="1" applyBorder="1" applyAlignment="1">
      <alignment horizontal="center"/>
    </xf>
    <xf numFmtId="4" fontId="9" fillId="6" borderId="13" xfId="0" applyNumberFormat="1" applyFont="1" applyFill="1" applyBorder="1" applyAlignment="1">
      <alignment horizontal="right"/>
    </xf>
    <xf numFmtId="4" fontId="10" fillId="6" borderId="71" xfId="0" applyNumberFormat="1" applyFont="1" applyFill="1" applyBorder="1" applyAlignment="1">
      <alignment horizontal="right"/>
    </xf>
    <xf numFmtId="0" fontId="9" fillId="2" borderId="72" xfId="0" applyFont="1" applyFill="1" applyBorder="1"/>
    <xf numFmtId="0" fontId="9" fillId="2" borderId="73" xfId="0" applyFont="1" applyFill="1" applyBorder="1"/>
    <xf numFmtId="0" fontId="10" fillId="0" borderId="8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70" xfId="0" applyFont="1" applyFill="1" applyBorder="1" applyAlignment="1">
      <alignment horizontal="center"/>
    </xf>
    <xf numFmtId="4" fontId="9" fillId="0" borderId="71" xfId="0" applyNumberFormat="1" applyFont="1" applyFill="1" applyBorder="1" applyAlignment="1">
      <alignment horizontal="right"/>
    </xf>
    <xf numFmtId="0" fontId="9" fillId="2" borderId="70" xfId="0" applyFont="1" applyFill="1" applyBorder="1" applyAlignment="1">
      <alignment horizontal="center"/>
    </xf>
    <xf numFmtId="0" fontId="9" fillId="0" borderId="70" xfId="0" applyFont="1" applyFill="1" applyBorder="1" applyAlignment="1">
      <alignment horizontal="center"/>
    </xf>
    <xf numFmtId="4" fontId="10" fillId="0" borderId="71" xfId="0" applyNumberFormat="1" applyFont="1" applyFill="1" applyBorder="1" applyAlignment="1">
      <alignment horizontal="right"/>
    </xf>
    <xf numFmtId="4" fontId="2" fillId="4" borderId="71" xfId="0" applyNumberFormat="1" applyFont="1" applyFill="1" applyBorder="1" applyAlignment="1">
      <alignment horizontal="right"/>
    </xf>
    <xf numFmtId="0" fontId="9" fillId="0" borderId="72" xfId="0" applyFont="1" applyFill="1" applyBorder="1" applyAlignment="1">
      <alignment horizontal="center"/>
    </xf>
    <xf numFmtId="0" fontId="9" fillId="0" borderId="73" xfId="0" applyFont="1" applyBorder="1"/>
    <xf numFmtId="4" fontId="1" fillId="0" borderId="57" xfId="0" applyNumberFormat="1" applyFont="1" applyFill="1" applyBorder="1"/>
    <xf numFmtId="0" fontId="9" fillId="0" borderId="25" xfId="0" applyFont="1" applyFill="1" applyBorder="1" applyAlignment="1">
      <alignment horizontal="center"/>
    </xf>
    <xf numFmtId="4" fontId="1" fillId="0" borderId="26" xfId="0" applyNumberFormat="1" applyFont="1" applyBorder="1"/>
    <xf numFmtId="4" fontId="9" fillId="2" borderId="71" xfId="0" applyNumberFormat="1" applyFont="1" applyFill="1" applyBorder="1"/>
    <xf numFmtId="4" fontId="10" fillId="0" borderId="57" xfId="0" applyNumberFormat="1" applyFont="1" applyFill="1" applyBorder="1"/>
    <xf numFmtId="4" fontId="10" fillId="0" borderId="26" xfId="0" applyNumberFormat="1" applyFont="1" applyFill="1" applyBorder="1"/>
    <xf numFmtId="4" fontId="10" fillId="0" borderId="73" xfId="0" applyNumberFormat="1" applyFont="1" applyBorder="1"/>
    <xf numFmtId="0" fontId="10" fillId="0" borderId="56" xfId="0" applyFont="1" applyFill="1" applyBorder="1" applyAlignment="1">
      <alignment horizontal="center"/>
    </xf>
    <xf numFmtId="0" fontId="10" fillId="0" borderId="71" xfId="0" applyFont="1" applyBorder="1"/>
    <xf numFmtId="4" fontId="9" fillId="2" borderId="67" xfId="0" applyNumberFormat="1" applyFont="1" applyFill="1" applyBorder="1"/>
    <xf numFmtId="0" fontId="2" fillId="6" borderId="72" xfId="0" applyFont="1" applyFill="1" applyBorder="1" applyAlignment="1">
      <alignment horizontal="center"/>
    </xf>
    <xf numFmtId="4" fontId="1" fillId="6" borderId="73" xfId="0" applyNumberFormat="1" applyFont="1" applyFill="1" applyBorder="1"/>
    <xf numFmtId="4" fontId="9" fillId="2" borderId="69" xfId="0" applyNumberFormat="1" applyFont="1" applyFill="1" applyBorder="1"/>
    <xf numFmtId="0" fontId="10" fillId="0" borderId="81" xfId="0" applyFont="1" applyFill="1" applyBorder="1" applyAlignment="1">
      <alignment horizontal="center"/>
    </xf>
    <xf numFmtId="4" fontId="10" fillId="0" borderId="82" xfId="0" applyNumberFormat="1" applyFont="1" applyFill="1" applyBorder="1"/>
    <xf numFmtId="0" fontId="9" fillId="3" borderId="79" xfId="0" applyFont="1" applyFill="1" applyBorder="1" applyAlignment="1">
      <alignment horizontal="center"/>
    </xf>
    <xf numFmtId="4" fontId="9" fillId="3" borderId="13" xfId="0" applyNumberFormat="1" applyFont="1" applyFill="1" applyBorder="1"/>
    <xf numFmtId="0" fontId="9" fillId="0" borderId="79" xfId="0" applyFont="1" applyFill="1" applyBorder="1" applyAlignment="1">
      <alignment horizontal="center"/>
    </xf>
    <xf numFmtId="4" fontId="9" fillId="0" borderId="13" xfId="0" applyNumberFormat="1" applyFont="1" applyFill="1" applyBorder="1"/>
    <xf numFmtId="0" fontId="9" fillId="4" borderId="70" xfId="0" applyFont="1" applyFill="1" applyBorder="1"/>
    <xf numFmtId="4" fontId="9" fillId="4" borderId="71" xfId="0" applyNumberFormat="1" applyFont="1" applyFill="1" applyBorder="1"/>
    <xf numFmtId="0" fontId="9" fillId="0" borderId="72" xfId="0" applyFont="1" applyFill="1" applyBorder="1"/>
    <xf numFmtId="4" fontId="9" fillId="0" borderId="73" xfId="0" applyNumberFormat="1" applyFont="1" applyFill="1" applyBorder="1"/>
    <xf numFmtId="0" fontId="10" fillId="0" borderId="76" xfId="0" applyFont="1" applyFill="1" applyBorder="1" applyAlignment="1">
      <alignment horizontal="center"/>
    </xf>
    <xf numFmtId="4" fontId="10" fillId="0" borderId="77" xfId="0" applyNumberFormat="1" applyFont="1" applyBorder="1"/>
    <xf numFmtId="0" fontId="10" fillId="0" borderId="72" xfId="0" applyFont="1" applyFill="1" applyBorder="1" applyAlignment="1">
      <alignment horizontal="center"/>
    </xf>
    <xf numFmtId="4" fontId="9" fillId="0" borderId="71" xfId="0" applyNumberFormat="1" applyFont="1" applyBorder="1"/>
    <xf numFmtId="0" fontId="10" fillId="4" borderId="72" xfId="0" applyFont="1" applyFill="1" applyBorder="1" applyAlignment="1">
      <alignment horizontal="center"/>
    </xf>
    <xf numFmtId="4" fontId="9" fillId="4" borderId="73" xfId="0" applyNumberFormat="1" applyFont="1" applyFill="1" applyBorder="1" applyAlignment="1">
      <alignment horizontal="right"/>
    </xf>
    <xf numFmtId="4" fontId="9" fillId="0" borderId="28" xfId="0" applyNumberFormat="1" applyFont="1" applyFill="1" applyBorder="1" applyAlignment="1">
      <alignment horizontal="right"/>
    </xf>
    <xf numFmtId="4" fontId="10" fillId="0" borderId="73" xfId="0" applyNumberFormat="1" applyFont="1" applyFill="1" applyBorder="1"/>
    <xf numFmtId="4" fontId="9" fillId="0" borderId="13" xfId="0" applyNumberFormat="1" applyFont="1" applyBorder="1"/>
    <xf numFmtId="0" fontId="10" fillId="4" borderId="47" xfId="0" applyFont="1" applyFill="1" applyBorder="1" applyAlignment="1">
      <alignment horizontal="center"/>
    </xf>
    <xf numFmtId="0" fontId="10" fillId="4" borderId="48" xfId="0" applyFont="1" applyFill="1" applyBorder="1" applyAlignment="1">
      <alignment horizontal="center"/>
    </xf>
    <xf numFmtId="0" fontId="9" fillId="4" borderId="48" xfId="0" applyFont="1" applyFill="1" applyBorder="1"/>
    <xf numFmtId="4" fontId="9" fillId="4" borderId="48" xfId="0" applyNumberFormat="1" applyFont="1" applyFill="1" applyBorder="1" applyAlignment="1">
      <alignment horizontal="right"/>
    </xf>
    <xf numFmtId="4" fontId="9" fillId="4" borderId="4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8"/>
  <sheetViews>
    <sheetView tabSelected="1" topLeftCell="A310" zoomScaleNormal="100" workbookViewId="0">
      <selection activeCell="O324" sqref="O324"/>
    </sheetView>
  </sheetViews>
  <sheetFormatPr defaultRowHeight="15" x14ac:dyDescent="0.25"/>
  <cols>
    <col min="1" max="1" width="13.42578125" customWidth="1"/>
    <col min="2" max="2" width="11.85546875" customWidth="1"/>
    <col min="3" max="3" width="44.85546875" customWidth="1"/>
    <col min="4" max="4" width="50.28515625" customWidth="1"/>
    <col min="5" max="5" width="14.28515625" customWidth="1"/>
    <col min="6" max="6" width="15.140625" customWidth="1"/>
    <col min="7" max="7" width="14.140625" hidden="1" customWidth="1"/>
    <col min="8" max="8" width="15.42578125" hidden="1" customWidth="1"/>
    <col min="9" max="9" width="20.5703125" hidden="1" customWidth="1"/>
    <col min="10" max="10" width="0" hidden="1" customWidth="1"/>
  </cols>
  <sheetData>
    <row r="1" spans="1:10" ht="15.75" x14ac:dyDescent="0.25">
      <c r="A1" s="432" t="s">
        <v>340</v>
      </c>
      <c r="B1" s="432"/>
      <c r="C1" s="432"/>
      <c r="D1" s="432"/>
      <c r="E1" s="432"/>
      <c r="F1" s="432"/>
      <c r="G1" s="2"/>
      <c r="H1" s="2"/>
    </row>
    <row r="2" spans="1:10" ht="16.5" thickBot="1" x14ac:dyDescent="0.3">
      <c r="A2" s="438"/>
      <c r="B2" s="438"/>
      <c r="C2" s="438"/>
      <c r="D2" s="438"/>
      <c r="E2" s="439"/>
      <c r="F2" s="26"/>
      <c r="G2" s="2"/>
      <c r="H2" s="2"/>
    </row>
    <row r="3" spans="1:10" ht="15.75" thickBot="1" x14ac:dyDescent="0.3">
      <c r="A3" s="440" t="s">
        <v>341</v>
      </c>
      <c r="B3" s="441" t="s">
        <v>0</v>
      </c>
      <c r="C3" s="441" t="s">
        <v>159</v>
      </c>
      <c r="D3" s="441" t="s">
        <v>1</v>
      </c>
      <c r="E3" s="441" t="s">
        <v>2</v>
      </c>
      <c r="F3" s="442" t="s">
        <v>3</v>
      </c>
      <c r="G3" s="26"/>
      <c r="H3" s="2"/>
    </row>
    <row r="4" spans="1:10" ht="16.5" customHeight="1" x14ac:dyDescent="0.25">
      <c r="A4" s="443"/>
      <c r="B4" s="48"/>
      <c r="C4" s="399" t="s">
        <v>4</v>
      </c>
      <c r="D4" s="399"/>
      <c r="E4" s="48"/>
      <c r="F4" s="444"/>
      <c r="G4" s="26"/>
      <c r="H4" s="2"/>
    </row>
    <row r="5" spans="1:10" ht="16.5" customHeight="1" thickBot="1" x14ac:dyDescent="0.3">
      <c r="A5" s="445"/>
      <c r="B5" s="49"/>
      <c r="C5" s="379" t="s">
        <v>5</v>
      </c>
      <c r="D5" s="49"/>
      <c r="E5" s="49"/>
      <c r="F5" s="446"/>
      <c r="G5" s="26"/>
      <c r="H5" s="2"/>
    </row>
    <row r="6" spans="1:10" ht="25.5" x14ac:dyDescent="0.25">
      <c r="A6" s="447">
        <v>3900</v>
      </c>
      <c r="B6" s="371">
        <v>5222</v>
      </c>
      <c r="C6" s="29" t="s">
        <v>6</v>
      </c>
      <c r="D6" s="30" t="s">
        <v>263</v>
      </c>
      <c r="E6" s="31">
        <v>40000</v>
      </c>
      <c r="F6" s="281">
        <v>40000</v>
      </c>
      <c r="G6" s="20"/>
      <c r="H6" s="20"/>
    </row>
    <row r="7" spans="1:10" ht="30" x14ac:dyDescent="0.25">
      <c r="A7" s="447"/>
      <c r="B7" s="371">
        <v>5223</v>
      </c>
      <c r="C7" s="80" t="s">
        <v>29</v>
      </c>
      <c r="D7" s="60" t="s">
        <v>234</v>
      </c>
      <c r="E7" s="31">
        <v>0</v>
      </c>
      <c r="F7" s="281">
        <v>0</v>
      </c>
      <c r="G7" s="20">
        <f>E6+E7</f>
        <v>40000</v>
      </c>
      <c r="H7" s="20">
        <f>F6+F7</f>
        <v>40000</v>
      </c>
      <c r="I7" s="236" t="s">
        <v>327</v>
      </c>
      <c r="J7" s="335"/>
    </row>
    <row r="8" spans="1:10" x14ac:dyDescent="0.25">
      <c r="A8" s="447">
        <v>4339</v>
      </c>
      <c r="B8" s="371">
        <v>5221</v>
      </c>
      <c r="C8" s="80" t="s">
        <v>178</v>
      </c>
      <c r="D8" s="60" t="s">
        <v>264</v>
      </c>
      <c r="E8" s="31">
        <v>50000</v>
      </c>
      <c r="F8" s="281">
        <f>50000-50000</f>
        <v>0</v>
      </c>
      <c r="G8" s="437" t="s">
        <v>326</v>
      </c>
      <c r="H8" s="359"/>
      <c r="I8" s="1"/>
    </row>
    <row r="9" spans="1:10" x14ac:dyDescent="0.25">
      <c r="A9" s="447"/>
      <c r="B9" s="371">
        <v>5222</v>
      </c>
      <c r="C9" s="80" t="s">
        <v>265</v>
      </c>
      <c r="D9" s="60" t="s">
        <v>266</v>
      </c>
      <c r="E9" s="31">
        <v>40000</v>
      </c>
      <c r="F9" s="281">
        <v>40000</v>
      </c>
      <c r="G9" s="20">
        <f>E8+E9</f>
        <v>90000</v>
      </c>
      <c r="H9" s="20">
        <f>F8+F9</f>
        <v>40000</v>
      </c>
    </row>
    <row r="10" spans="1:10" x14ac:dyDescent="0.25">
      <c r="A10" s="447">
        <v>4349</v>
      </c>
      <c r="B10" s="371">
        <v>5223</v>
      </c>
      <c r="C10" s="375" t="s">
        <v>7</v>
      </c>
      <c r="D10" s="60" t="s">
        <v>8</v>
      </c>
      <c r="E10" s="34">
        <v>50000</v>
      </c>
      <c r="F10" s="281">
        <v>50000</v>
      </c>
      <c r="G10" s="26"/>
      <c r="H10" s="2"/>
    </row>
    <row r="11" spans="1:10" ht="15.75" thickBot="1" x14ac:dyDescent="0.3">
      <c r="A11" s="448">
        <v>4379</v>
      </c>
      <c r="B11" s="357">
        <v>5222</v>
      </c>
      <c r="C11" s="375" t="s">
        <v>223</v>
      </c>
      <c r="D11" s="40" t="s">
        <v>262</v>
      </c>
      <c r="E11" s="41">
        <v>40000</v>
      </c>
      <c r="F11" s="449">
        <v>40000</v>
      </c>
      <c r="G11" s="26"/>
      <c r="H11" s="2"/>
    </row>
    <row r="12" spans="1:10" ht="15.75" thickBot="1" x14ac:dyDescent="0.3">
      <c r="A12" s="450"/>
      <c r="B12" s="43"/>
      <c r="C12" s="44" t="s">
        <v>9</v>
      </c>
      <c r="D12" s="45"/>
      <c r="E12" s="46">
        <f>SUM(E6:E11)</f>
        <v>220000</v>
      </c>
      <c r="F12" s="451">
        <f>SUM(F6:F11)</f>
        <v>170000</v>
      </c>
      <c r="G12" s="26"/>
      <c r="H12" s="2"/>
    </row>
    <row r="13" spans="1:10" ht="15.75" thickBot="1" x14ac:dyDescent="0.3">
      <c r="A13" s="452">
        <v>6409</v>
      </c>
      <c r="B13" s="358">
        <v>5901</v>
      </c>
      <c r="C13" s="377" t="s">
        <v>10</v>
      </c>
      <c r="D13" s="50"/>
      <c r="E13" s="91">
        <v>0</v>
      </c>
      <c r="F13" s="453">
        <v>0</v>
      </c>
      <c r="G13" s="26"/>
      <c r="H13" s="2"/>
    </row>
    <row r="14" spans="1:10" ht="15.75" thickBot="1" x14ac:dyDescent="0.3">
      <c r="A14" s="450"/>
      <c r="B14" s="43"/>
      <c r="C14" s="45" t="s">
        <v>11</v>
      </c>
      <c r="D14" s="83"/>
      <c r="E14" s="81">
        <f>E12+E13</f>
        <v>220000</v>
      </c>
      <c r="F14" s="454">
        <f>F12++F13</f>
        <v>170000</v>
      </c>
      <c r="G14" s="26"/>
      <c r="H14" s="2"/>
    </row>
    <row r="15" spans="1:10" ht="15.75" thickBot="1" x14ac:dyDescent="0.3">
      <c r="A15" s="452"/>
      <c r="B15" s="358"/>
      <c r="C15" s="294"/>
      <c r="D15" s="51"/>
      <c r="E15" s="95"/>
      <c r="F15" s="455"/>
      <c r="G15" s="26"/>
      <c r="H15" s="2"/>
    </row>
    <row r="16" spans="1:10" x14ac:dyDescent="0.25">
      <c r="A16" s="456"/>
      <c r="B16" s="54"/>
      <c r="C16" s="428" t="s">
        <v>12</v>
      </c>
      <c r="D16" s="428"/>
      <c r="E16" s="55"/>
      <c r="F16" s="457"/>
      <c r="G16" s="26"/>
      <c r="H16" s="2"/>
    </row>
    <row r="17" spans="1:9" ht="15.75" thickBot="1" x14ac:dyDescent="0.3">
      <c r="A17" s="458"/>
      <c r="B17" s="56"/>
      <c r="C17" s="57" t="s">
        <v>13</v>
      </c>
      <c r="D17" s="58"/>
      <c r="E17" s="59"/>
      <c r="F17" s="459"/>
      <c r="G17" s="26"/>
      <c r="H17" s="2"/>
    </row>
    <row r="18" spans="1:9" ht="27" thickBot="1" x14ac:dyDescent="0.3">
      <c r="A18" s="305">
        <v>3900</v>
      </c>
      <c r="B18" s="371">
        <v>5222</v>
      </c>
      <c r="C18" s="30" t="s">
        <v>193</v>
      </c>
      <c r="D18" s="35" t="s">
        <v>319</v>
      </c>
      <c r="E18" s="31">
        <v>70000</v>
      </c>
      <c r="F18" s="281">
        <v>70000</v>
      </c>
      <c r="G18" s="26"/>
      <c r="H18" s="2"/>
    </row>
    <row r="19" spans="1:9" ht="15.75" thickBot="1" x14ac:dyDescent="0.3">
      <c r="A19" s="460"/>
      <c r="B19" s="65"/>
      <c r="C19" s="66" t="s">
        <v>9</v>
      </c>
      <c r="D19" s="67"/>
      <c r="E19" s="68">
        <f>SUM(E18:E18)</f>
        <v>70000</v>
      </c>
      <c r="F19" s="454">
        <f>SUM(F18:F18)</f>
        <v>70000</v>
      </c>
      <c r="G19" s="26"/>
      <c r="H19" s="2"/>
    </row>
    <row r="20" spans="1:9" ht="15.75" thickBot="1" x14ac:dyDescent="0.3">
      <c r="A20" s="461">
        <v>6409</v>
      </c>
      <c r="B20" s="69">
        <v>5901</v>
      </c>
      <c r="C20" s="70" t="s">
        <v>14</v>
      </c>
      <c r="D20" s="71"/>
      <c r="E20" s="72">
        <v>0</v>
      </c>
      <c r="F20" s="453">
        <v>0</v>
      </c>
      <c r="G20" s="26"/>
      <c r="H20" s="2"/>
    </row>
    <row r="21" spans="1:9" ht="15.75" thickBot="1" x14ac:dyDescent="0.3">
      <c r="A21" s="450"/>
      <c r="B21" s="43"/>
      <c r="C21" s="66" t="s">
        <v>15</v>
      </c>
      <c r="D21" s="67"/>
      <c r="E21" s="68">
        <f>E19+E20</f>
        <v>70000</v>
      </c>
      <c r="F21" s="454">
        <f>F19+F20</f>
        <v>70000</v>
      </c>
      <c r="G21" s="26"/>
      <c r="H21" s="2"/>
    </row>
    <row r="22" spans="1:9" ht="15.75" thickBot="1" x14ac:dyDescent="0.3">
      <c r="A22" s="462"/>
      <c r="B22" s="295"/>
      <c r="C22" s="296"/>
      <c r="D22" s="297"/>
      <c r="E22" s="298"/>
      <c r="F22" s="463"/>
      <c r="G22" s="26"/>
      <c r="H22" s="2"/>
    </row>
    <row r="23" spans="1:9" ht="16.5" customHeight="1" x14ac:dyDescent="0.25">
      <c r="A23" s="443"/>
      <c r="B23" s="48"/>
      <c r="C23" s="399" t="s">
        <v>16</v>
      </c>
      <c r="D23" s="399"/>
      <c r="E23" s="48"/>
      <c r="F23" s="444"/>
      <c r="G23" s="26"/>
      <c r="H23" s="2"/>
    </row>
    <row r="24" spans="1:9" ht="16.5" customHeight="1" thickBot="1" x14ac:dyDescent="0.3">
      <c r="A24" s="445"/>
      <c r="B24" s="49"/>
      <c r="C24" s="379" t="s">
        <v>17</v>
      </c>
      <c r="D24" s="49"/>
      <c r="E24" s="49"/>
      <c r="F24" s="446"/>
      <c r="G24" s="26"/>
      <c r="H24" s="2"/>
    </row>
    <row r="25" spans="1:9" ht="16.5" customHeight="1" x14ac:dyDescent="0.25">
      <c r="A25" s="464">
        <v>4312</v>
      </c>
      <c r="B25" s="429">
        <v>5221</v>
      </c>
      <c r="C25" s="430" t="s">
        <v>18</v>
      </c>
      <c r="D25" s="38" t="s">
        <v>19</v>
      </c>
      <c r="E25" s="39">
        <v>0</v>
      </c>
      <c r="F25" s="465">
        <v>0</v>
      </c>
      <c r="G25" s="26"/>
      <c r="H25" s="2"/>
    </row>
    <row r="26" spans="1:9" ht="16.5" customHeight="1" x14ac:dyDescent="0.25">
      <c r="A26" s="464"/>
      <c r="B26" s="429"/>
      <c r="C26" s="430"/>
      <c r="D26" s="38" t="s">
        <v>179</v>
      </c>
      <c r="E26" s="221">
        <v>517000</v>
      </c>
      <c r="F26" s="465">
        <v>517000</v>
      </c>
      <c r="G26" s="20"/>
      <c r="H26" s="20"/>
      <c r="I26" s="1"/>
    </row>
    <row r="27" spans="1:9" ht="16.5" customHeight="1" x14ac:dyDescent="0.25">
      <c r="A27" s="318"/>
      <c r="B27" s="373">
        <v>5222</v>
      </c>
      <c r="C27" s="75" t="s">
        <v>20</v>
      </c>
      <c r="D27" s="76" t="s">
        <v>21</v>
      </c>
      <c r="E27" s="222">
        <v>20000</v>
      </c>
      <c r="F27" s="466">
        <v>20000</v>
      </c>
      <c r="G27" s="20">
        <f>E25+E26+E27</f>
        <v>537000</v>
      </c>
      <c r="H27" s="21">
        <f>F25+F26+F27</f>
        <v>537000</v>
      </c>
    </row>
    <row r="28" spans="1:9" ht="16.5" customHeight="1" x14ac:dyDescent="0.25">
      <c r="A28" s="317">
        <v>4344</v>
      </c>
      <c r="B28" s="336">
        <v>5221</v>
      </c>
      <c r="C28" s="37" t="s">
        <v>22</v>
      </c>
      <c r="D28" s="38" t="s">
        <v>156</v>
      </c>
      <c r="E28" s="221">
        <v>445000</v>
      </c>
      <c r="F28" s="465">
        <v>445000</v>
      </c>
      <c r="G28" s="26"/>
      <c r="H28" s="2"/>
    </row>
    <row r="29" spans="1:9" ht="16.5" customHeight="1" x14ac:dyDescent="0.25">
      <c r="A29" s="317"/>
      <c r="B29" s="336">
        <v>5223</v>
      </c>
      <c r="C29" s="37" t="s">
        <v>7</v>
      </c>
      <c r="D29" s="38" t="s">
        <v>238</v>
      </c>
      <c r="E29" s="221">
        <v>596000</v>
      </c>
      <c r="F29" s="465">
        <f>298000+298000</f>
        <v>596000</v>
      </c>
      <c r="G29" s="20"/>
      <c r="H29" s="21"/>
    </row>
    <row r="30" spans="1:9" ht="16.5" customHeight="1" x14ac:dyDescent="0.25">
      <c r="A30" s="317"/>
      <c r="B30" s="336"/>
      <c r="C30" s="37" t="s">
        <v>29</v>
      </c>
      <c r="D30" s="38" t="s">
        <v>267</v>
      </c>
      <c r="E30" s="221">
        <v>1084700</v>
      </c>
      <c r="F30" s="465">
        <f>542350+542350</f>
        <v>1084700</v>
      </c>
      <c r="G30" s="20">
        <f>E28+E29+E30</f>
        <v>2125700</v>
      </c>
      <c r="H30" s="21">
        <f>F28+F29+F30</f>
        <v>2125700</v>
      </c>
    </row>
    <row r="31" spans="1:9" ht="16.5" customHeight="1" x14ac:dyDescent="0.25">
      <c r="A31" s="317">
        <v>4351</v>
      </c>
      <c r="B31" s="336">
        <v>5213</v>
      </c>
      <c r="C31" s="37" t="s">
        <v>180</v>
      </c>
      <c r="D31" s="38" t="s">
        <v>181</v>
      </c>
      <c r="E31" s="221">
        <v>1184400</v>
      </c>
      <c r="F31" s="465">
        <v>1184400</v>
      </c>
      <c r="G31" s="26"/>
      <c r="H31" s="2"/>
    </row>
    <row r="32" spans="1:9" ht="16.5" customHeight="1" x14ac:dyDescent="0.25">
      <c r="A32" s="317"/>
      <c r="B32" s="336">
        <v>5221</v>
      </c>
      <c r="C32" s="37" t="s">
        <v>18</v>
      </c>
      <c r="D32" s="38" t="s">
        <v>23</v>
      </c>
      <c r="E32" s="221">
        <v>710900</v>
      </c>
      <c r="F32" s="465">
        <v>710900</v>
      </c>
      <c r="G32" s="26"/>
      <c r="H32" s="2"/>
    </row>
    <row r="33" spans="1:9" ht="16.5" customHeight="1" x14ac:dyDescent="0.25">
      <c r="A33" s="317"/>
      <c r="B33" s="336">
        <v>5221</v>
      </c>
      <c r="C33" s="37" t="s">
        <v>197</v>
      </c>
      <c r="D33" s="38" t="s">
        <v>213</v>
      </c>
      <c r="E33" s="221">
        <v>216000</v>
      </c>
      <c r="F33" s="465">
        <v>216000</v>
      </c>
      <c r="G33" s="20">
        <f>E31+E32+E33</f>
        <v>2111300</v>
      </c>
      <c r="H33" s="21">
        <f>F31+F32+F33</f>
        <v>2111300</v>
      </c>
    </row>
    <row r="34" spans="1:9" ht="16.5" customHeight="1" x14ac:dyDescent="0.25">
      <c r="A34" s="318">
        <v>4354</v>
      </c>
      <c r="B34" s="373">
        <v>5223</v>
      </c>
      <c r="C34" s="375" t="s">
        <v>7</v>
      </c>
      <c r="D34" s="38" t="s">
        <v>24</v>
      </c>
      <c r="E34" s="221">
        <v>359600</v>
      </c>
      <c r="F34" s="465">
        <f>179800+179800</f>
        <v>359600</v>
      </c>
      <c r="G34" s="26"/>
      <c r="H34" s="2"/>
    </row>
    <row r="35" spans="1:9" ht="16.5" customHeight="1" x14ac:dyDescent="0.25">
      <c r="A35" s="317">
        <v>4356</v>
      </c>
      <c r="B35" s="336">
        <v>5223</v>
      </c>
      <c r="C35" s="37" t="s">
        <v>7</v>
      </c>
      <c r="D35" s="38" t="s">
        <v>25</v>
      </c>
      <c r="E35" s="221">
        <v>1316500</v>
      </c>
      <c r="F35" s="465">
        <f>658250+658250</f>
        <v>1316500</v>
      </c>
      <c r="G35" s="26"/>
      <c r="H35" s="2"/>
    </row>
    <row r="36" spans="1:9" ht="16.5" customHeight="1" x14ac:dyDescent="0.25">
      <c r="A36" s="317">
        <v>4359</v>
      </c>
      <c r="B36" s="337">
        <v>5222</v>
      </c>
      <c r="C36" s="37" t="s">
        <v>235</v>
      </c>
      <c r="D36" s="38" t="s">
        <v>236</v>
      </c>
      <c r="E36" s="223">
        <v>83000</v>
      </c>
      <c r="F36" s="465">
        <v>83000</v>
      </c>
      <c r="G36" s="26"/>
      <c r="H36" s="2"/>
    </row>
    <row r="37" spans="1:9" ht="16.5" customHeight="1" x14ac:dyDescent="0.25">
      <c r="A37" s="467"/>
      <c r="B37" s="422">
        <v>5223</v>
      </c>
      <c r="C37" s="424" t="s">
        <v>7</v>
      </c>
      <c r="D37" s="38" t="s">
        <v>207</v>
      </c>
      <c r="E37" s="221">
        <v>46300</v>
      </c>
      <c r="F37" s="465">
        <f>23150+23150</f>
        <v>46300</v>
      </c>
      <c r="G37" s="20"/>
      <c r="H37" s="21"/>
    </row>
    <row r="38" spans="1:9" ht="16.5" customHeight="1" x14ac:dyDescent="0.25">
      <c r="A38" s="468"/>
      <c r="B38" s="423"/>
      <c r="C38" s="425"/>
      <c r="D38" s="38" t="s">
        <v>237</v>
      </c>
      <c r="E38" s="221">
        <v>340000</v>
      </c>
      <c r="F38" s="465">
        <f>170000+170000</f>
        <v>340000</v>
      </c>
      <c r="G38" s="20">
        <f>E37+E38</f>
        <v>386300</v>
      </c>
      <c r="H38" s="21">
        <f>F37+F38</f>
        <v>386300</v>
      </c>
      <c r="I38" s="1" t="s">
        <v>307</v>
      </c>
    </row>
    <row r="39" spans="1:9" ht="16.5" customHeight="1" x14ac:dyDescent="0.25">
      <c r="A39" s="317">
        <v>4371</v>
      </c>
      <c r="B39" s="336">
        <v>5221</v>
      </c>
      <c r="C39" s="37" t="s">
        <v>178</v>
      </c>
      <c r="D39" s="38" t="s">
        <v>198</v>
      </c>
      <c r="E39" s="221">
        <v>983400</v>
      </c>
      <c r="F39" s="465">
        <v>983400</v>
      </c>
      <c r="G39" s="26"/>
      <c r="H39" s="2"/>
      <c r="I39" s="1" t="s">
        <v>308</v>
      </c>
    </row>
    <row r="40" spans="1:9" ht="16.5" customHeight="1" x14ac:dyDescent="0.25">
      <c r="A40" s="317"/>
      <c r="B40" s="336">
        <v>5222</v>
      </c>
      <c r="C40" s="37" t="s">
        <v>26</v>
      </c>
      <c r="D40" s="38" t="s">
        <v>26</v>
      </c>
      <c r="E40" s="221">
        <v>46000</v>
      </c>
      <c r="F40" s="465">
        <v>46000</v>
      </c>
      <c r="G40" s="26"/>
      <c r="H40" s="2"/>
    </row>
    <row r="41" spans="1:9" ht="16.5" customHeight="1" x14ac:dyDescent="0.25">
      <c r="A41" s="317"/>
      <c r="B41" s="336">
        <v>5223</v>
      </c>
      <c r="C41" s="37" t="s">
        <v>7</v>
      </c>
      <c r="D41" s="38" t="s">
        <v>27</v>
      </c>
      <c r="E41" s="221">
        <v>127000</v>
      </c>
      <c r="F41" s="465">
        <f>63500+63500</f>
        <v>127000</v>
      </c>
      <c r="G41" s="20">
        <f>E39+E40+E41</f>
        <v>1156400</v>
      </c>
      <c r="H41" s="21">
        <f>F39+F40+F41</f>
        <v>1156400</v>
      </c>
    </row>
    <row r="42" spans="1:9" x14ac:dyDescent="0.25">
      <c r="A42" s="317">
        <v>4372</v>
      </c>
      <c r="B42" s="336">
        <v>5222</v>
      </c>
      <c r="C42" s="37" t="s">
        <v>28</v>
      </c>
      <c r="D42" s="38" t="s">
        <v>208</v>
      </c>
      <c r="E42" s="221">
        <v>50000</v>
      </c>
      <c r="F42" s="465">
        <v>50000</v>
      </c>
      <c r="G42" s="26"/>
      <c r="H42" s="2"/>
    </row>
    <row r="43" spans="1:9" x14ac:dyDescent="0.25">
      <c r="A43" s="469">
        <v>4374</v>
      </c>
      <c r="B43" s="422">
        <v>5223</v>
      </c>
      <c r="C43" s="424" t="s">
        <v>29</v>
      </c>
      <c r="D43" s="38" t="s">
        <v>201</v>
      </c>
      <c r="E43" s="221">
        <v>2109200</v>
      </c>
      <c r="F43" s="465">
        <f>1054600+1054600</f>
        <v>2109200</v>
      </c>
      <c r="G43" s="26"/>
      <c r="H43" s="2"/>
    </row>
    <row r="44" spans="1:9" ht="15" customHeight="1" x14ac:dyDescent="0.25">
      <c r="A44" s="470"/>
      <c r="B44" s="426"/>
      <c r="C44" s="427"/>
      <c r="D44" s="38" t="s">
        <v>31</v>
      </c>
      <c r="E44" s="221">
        <v>1707000</v>
      </c>
      <c r="F44" s="471">
        <f>853500+853500</f>
        <v>1707000</v>
      </c>
      <c r="G44" s="20"/>
      <c r="H44" s="20"/>
      <c r="I44" s="1"/>
    </row>
    <row r="45" spans="1:9" ht="15" customHeight="1" x14ac:dyDescent="0.25">
      <c r="A45" s="472"/>
      <c r="B45" s="423"/>
      <c r="C45" s="425"/>
      <c r="D45" s="38" t="s">
        <v>30</v>
      </c>
      <c r="E45" s="221">
        <v>1044000</v>
      </c>
      <c r="F45" s="471">
        <f>522000+522000</f>
        <v>1044000</v>
      </c>
      <c r="G45" s="20">
        <f>E43+E44+E45</f>
        <v>4860200</v>
      </c>
      <c r="H45" s="20">
        <f>F43+F44+F45</f>
        <v>4860200</v>
      </c>
      <c r="I45" s="1"/>
    </row>
    <row r="46" spans="1:9" x14ac:dyDescent="0.25">
      <c r="A46" s="305">
        <v>4375</v>
      </c>
      <c r="B46" s="338">
        <v>5221</v>
      </c>
      <c r="C46" s="372" t="s">
        <v>32</v>
      </c>
      <c r="D46" s="38" t="s">
        <v>33</v>
      </c>
      <c r="E46" s="221">
        <v>540000</v>
      </c>
      <c r="F46" s="465">
        <v>540000</v>
      </c>
      <c r="G46" s="26"/>
      <c r="H46" s="2"/>
    </row>
    <row r="47" spans="1:9" ht="16.5" customHeight="1" x14ac:dyDescent="0.25">
      <c r="A47" s="317">
        <v>4377</v>
      </c>
      <c r="B47" s="336">
        <v>5223</v>
      </c>
      <c r="C47" s="37" t="s">
        <v>7</v>
      </c>
      <c r="D47" s="38" t="s">
        <v>209</v>
      </c>
      <c r="E47" s="221">
        <v>400000</v>
      </c>
      <c r="F47" s="465">
        <f>200000+200000</f>
        <v>400000</v>
      </c>
      <c r="G47" s="26"/>
      <c r="H47" s="2"/>
    </row>
    <row r="48" spans="1:9" x14ac:dyDescent="0.25">
      <c r="A48" s="317">
        <v>4378</v>
      </c>
      <c r="B48" s="336">
        <v>5221</v>
      </c>
      <c r="C48" s="37" t="s">
        <v>34</v>
      </c>
      <c r="D48" s="38" t="s">
        <v>35</v>
      </c>
      <c r="E48" s="221">
        <v>214000</v>
      </c>
      <c r="F48" s="465">
        <v>214000</v>
      </c>
      <c r="G48" s="24"/>
      <c r="H48" s="2"/>
    </row>
    <row r="49" spans="1:8" ht="30" customHeight="1" thickBot="1" x14ac:dyDescent="0.3">
      <c r="A49" s="318">
        <v>4379</v>
      </c>
      <c r="B49" s="373">
        <v>5222</v>
      </c>
      <c r="C49" s="75" t="s">
        <v>20</v>
      </c>
      <c r="D49" s="61" t="s">
        <v>36</v>
      </c>
      <c r="E49" s="224">
        <v>40000</v>
      </c>
      <c r="F49" s="449">
        <v>40000</v>
      </c>
      <c r="G49" s="26"/>
      <c r="H49" s="2"/>
    </row>
    <row r="50" spans="1:8" ht="15.75" thickBot="1" x14ac:dyDescent="0.3">
      <c r="A50" s="460"/>
      <c r="B50" s="65"/>
      <c r="C50" s="66" t="s">
        <v>9</v>
      </c>
      <c r="D50" s="84"/>
      <c r="E50" s="85">
        <f>SUM(E25:E49)</f>
        <v>14180000</v>
      </c>
      <c r="F50" s="473">
        <f>SUM(F25:F49)</f>
        <v>14180000</v>
      </c>
      <c r="G50" s="26"/>
      <c r="H50" s="2"/>
    </row>
    <row r="51" spans="1:8" ht="15.75" thickBot="1" x14ac:dyDescent="0.3">
      <c r="A51" s="460">
        <v>6409</v>
      </c>
      <c r="B51" s="65">
        <v>5901</v>
      </c>
      <c r="C51" s="86" t="s">
        <v>37</v>
      </c>
      <c r="D51" s="87"/>
      <c r="E51" s="88">
        <v>213</v>
      </c>
      <c r="F51" s="474">
        <v>0</v>
      </c>
      <c r="G51" s="26"/>
      <c r="H51" s="2"/>
    </row>
    <row r="52" spans="1:8" ht="15.75" thickBot="1" x14ac:dyDescent="0.3">
      <c r="A52" s="460"/>
      <c r="B52" s="65"/>
      <c r="C52" s="66" t="s">
        <v>38</v>
      </c>
      <c r="D52" s="87"/>
      <c r="E52" s="85">
        <f>E50+E51</f>
        <v>14180213</v>
      </c>
      <c r="F52" s="473">
        <f>F50+F51</f>
        <v>14180000</v>
      </c>
      <c r="G52" s="20"/>
      <c r="H52" s="2"/>
    </row>
    <row r="53" spans="1:8" ht="15.75" thickBot="1" x14ac:dyDescent="0.3">
      <c r="A53" s="460"/>
      <c r="B53" s="65"/>
      <c r="C53" s="66"/>
      <c r="D53" s="66"/>
      <c r="E53" s="89"/>
      <c r="F53" s="475"/>
      <c r="G53" s="26"/>
      <c r="H53" s="2"/>
    </row>
    <row r="54" spans="1:8" ht="16.5" customHeight="1" x14ac:dyDescent="0.25">
      <c r="A54" s="476"/>
      <c r="B54" s="370"/>
      <c r="C54" s="415" t="s">
        <v>39</v>
      </c>
      <c r="D54" s="415"/>
      <c r="E54" s="92"/>
      <c r="F54" s="477"/>
      <c r="G54" s="26"/>
      <c r="H54" s="2"/>
    </row>
    <row r="55" spans="1:8" ht="16.5" customHeight="1" thickBot="1" x14ac:dyDescent="0.3">
      <c r="A55" s="478"/>
      <c r="B55" s="379"/>
      <c r="C55" s="379" t="s">
        <v>40</v>
      </c>
      <c r="D55" s="93"/>
      <c r="E55" s="94"/>
      <c r="F55" s="479"/>
      <c r="G55" s="26"/>
      <c r="H55" s="2"/>
    </row>
    <row r="56" spans="1:8" ht="16.5" customHeight="1" x14ac:dyDescent="0.25">
      <c r="A56" s="480">
        <v>4350</v>
      </c>
      <c r="B56" s="63">
        <v>5339</v>
      </c>
      <c r="C56" s="376" t="s">
        <v>41</v>
      </c>
      <c r="D56" s="47" t="s">
        <v>42</v>
      </c>
      <c r="E56" s="78">
        <v>0</v>
      </c>
      <c r="F56" s="481">
        <v>550000</v>
      </c>
      <c r="G56" s="26"/>
      <c r="H56" s="2"/>
    </row>
    <row r="57" spans="1:8" ht="16.5" customHeight="1" x14ac:dyDescent="0.25">
      <c r="A57" s="317"/>
      <c r="B57" s="36"/>
      <c r="C57" s="32" t="s">
        <v>43</v>
      </c>
      <c r="D57" s="29" t="s">
        <v>44</v>
      </c>
      <c r="E57" s="39">
        <v>0</v>
      </c>
      <c r="F57" s="482">
        <v>0</v>
      </c>
      <c r="G57" s="20"/>
      <c r="H57" s="21"/>
    </row>
    <row r="58" spans="1:8" ht="16.5" customHeight="1" x14ac:dyDescent="0.25">
      <c r="A58" s="305">
        <v>4354</v>
      </c>
      <c r="B58" s="371">
        <v>5339</v>
      </c>
      <c r="C58" s="32" t="s">
        <v>45</v>
      </c>
      <c r="D58" s="29" t="s">
        <v>46</v>
      </c>
      <c r="E58" s="39">
        <v>51100</v>
      </c>
      <c r="F58" s="482">
        <v>51100</v>
      </c>
      <c r="G58" s="26"/>
      <c r="H58" s="2"/>
    </row>
    <row r="59" spans="1:8" ht="16.5" customHeight="1" x14ac:dyDescent="0.25">
      <c r="A59" s="305">
        <v>4357</v>
      </c>
      <c r="B59" s="371">
        <v>5339</v>
      </c>
      <c r="C59" s="375" t="s">
        <v>43</v>
      </c>
      <c r="D59" s="80" t="s">
        <v>47</v>
      </c>
      <c r="E59" s="62">
        <v>0</v>
      </c>
      <c r="F59" s="483">
        <v>0</v>
      </c>
      <c r="G59" s="26"/>
      <c r="H59" s="2"/>
    </row>
    <row r="60" spans="1:8" ht="16.5" customHeight="1" x14ac:dyDescent="0.25">
      <c r="A60" s="305"/>
      <c r="B60" s="371"/>
      <c r="C60" s="32" t="s">
        <v>41</v>
      </c>
      <c r="D60" s="29" t="s">
        <v>210</v>
      </c>
      <c r="E60" s="31">
        <v>550000</v>
      </c>
      <c r="F60" s="482">
        <v>550000</v>
      </c>
      <c r="G60" s="20">
        <f>E59+E60</f>
        <v>550000</v>
      </c>
      <c r="H60" s="21">
        <f>F59+F60</f>
        <v>550000</v>
      </c>
    </row>
    <row r="61" spans="1:8" ht="16.5" customHeight="1" thickBot="1" x14ac:dyDescent="0.3">
      <c r="A61" s="305">
        <v>4359</v>
      </c>
      <c r="B61" s="371">
        <v>5339</v>
      </c>
      <c r="C61" s="32" t="s">
        <v>249</v>
      </c>
      <c r="D61" s="29" t="s">
        <v>250</v>
      </c>
      <c r="E61" s="31">
        <v>596000</v>
      </c>
      <c r="F61" s="482">
        <v>46000</v>
      </c>
      <c r="G61" s="20"/>
      <c r="H61" s="21"/>
    </row>
    <row r="62" spans="1:8" ht="15.75" thickBot="1" x14ac:dyDescent="0.3">
      <c r="A62" s="450"/>
      <c r="B62" s="43"/>
      <c r="C62" s="66" t="s">
        <v>9</v>
      </c>
      <c r="D62" s="67"/>
      <c r="E62" s="81">
        <f>SUM(E56:E61)</f>
        <v>1197100</v>
      </c>
      <c r="F62" s="454">
        <f>SUM(F56:F61)</f>
        <v>1197100</v>
      </c>
      <c r="G62" s="26"/>
      <c r="H62" s="2"/>
    </row>
    <row r="63" spans="1:8" ht="15.75" thickBot="1" x14ac:dyDescent="0.3">
      <c r="A63" s="452">
        <v>6409</v>
      </c>
      <c r="B63" s="358">
        <v>5901</v>
      </c>
      <c r="C63" s="377" t="s">
        <v>48</v>
      </c>
      <c r="D63" s="51"/>
      <c r="E63" s="82">
        <v>347170</v>
      </c>
      <c r="F63" s="484">
        <v>0</v>
      </c>
      <c r="G63" s="26"/>
      <c r="H63" s="2"/>
    </row>
    <row r="64" spans="1:8" ht="15.75" thickBot="1" x14ac:dyDescent="0.3">
      <c r="A64" s="450"/>
      <c r="B64" s="43"/>
      <c r="C64" s="66" t="s">
        <v>49</v>
      </c>
      <c r="D64" s="83"/>
      <c r="E64" s="81">
        <f>E62+E63</f>
        <v>1544270</v>
      </c>
      <c r="F64" s="454">
        <f>F62+F63</f>
        <v>1197100</v>
      </c>
      <c r="G64" s="26"/>
      <c r="H64" s="2"/>
    </row>
    <row r="65" spans="1:8" ht="15.75" thickBot="1" x14ac:dyDescent="0.3">
      <c r="A65" s="452"/>
      <c r="B65" s="358"/>
      <c r="C65" s="73"/>
      <c r="D65" s="51"/>
      <c r="E65" s="95"/>
      <c r="F65" s="455"/>
      <c r="G65" s="26"/>
      <c r="H65" s="2"/>
    </row>
    <row r="66" spans="1:8" ht="16.5" customHeight="1" x14ac:dyDescent="0.25">
      <c r="A66" s="476"/>
      <c r="B66" s="370"/>
      <c r="C66" s="416" t="s">
        <v>324</v>
      </c>
      <c r="D66" s="416"/>
      <c r="E66" s="92"/>
      <c r="F66" s="477"/>
      <c r="G66" s="26"/>
      <c r="H66" s="2"/>
    </row>
    <row r="67" spans="1:8" ht="16.5" customHeight="1" thickBot="1" x14ac:dyDescent="0.3">
      <c r="A67" s="478"/>
      <c r="B67" s="379"/>
      <c r="C67" s="379" t="s">
        <v>50</v>
      </c>
      <c r="D67" s="93"/>
      <c r="E67" s="94"/>
      <c r="F67" s="479"/>
      <c r="G67" s="26"/>
      <c r="H67" s="2"/>
    </row>
    <row r="68" spans="1:8" ht="15.75" thickBot="1" x14ac:dyDescent="0.3">
      <c r="A68" s="485">
        <v>3545</v>
      </c>
      <c r="B68" s="96">
        <v>5222</v>
      </c>
      <c r="C68" s="97" t="s">
        <v>157</v>
      </c>
      <c r="D68" s="97" t="s">
        <v>51</v>
      </c>
      <c r="E68" s="98">
        <v>135000</v>
      </c>
      <c r="F68" s="486">
        <v>135000</v>
      </c>
      <c r="G68" s="26"/>
      <c r="H68" s="2"/>
    </row>
    <row r="69" spans="1:8" ht="15.75" thickBot="1" x14ac:dyDescent="0.3">
      <c r="A69" s="460"/>
      <c r="B69" s="65"/>
      <c r="C69" s="84" t="s">
        <v>9</v>
      </c>
      <c r="D69" s="87"/>
      <c r="E69" s="85">
        <f>E68</f>
        <v>135000</v>
      </c>
      <c r="F69" s="473">
        <f>F68</f>
        <v>135000</v>
      </c>
      <c r="G69" s="26"/>
      <c r="H69" s="2"/>
    </row>
    <row r="70" spans="1:8" ht="15.75" thickBot="1" x14ac:dyDescent="0.3">
      <c r="A70" s="461">
        <v>6409</v>
      </c>
      <c r="B70" s="69">
        <v>5901</v>
      </c>
      <c r="C70" s="99" t="s">
        <v>169</v>
      </c>
      <c r="D70" s="97"/>
      <c r="E70" s="98">
        <v>75000</v>
      </c>
      <c r="F70" s="487">
        <v>0</v>
      </c>
      <c r="G70" s="26"/>
      <c r="H70" s="2"/>
    </row>
    <row r="71" spans="1:8" ht="15.75" thickBot="1" x14ac:dyDescent="0.3">
      <c r="A71" s="488"/>
      <c r="B71" s="100"/>
      <c r="C71" s="66" t="s">
        <v>52</v>
      </c>
      <c r="D71" s="101"/>
      <c r="E71" s="85">
        <f>E69+E70</f>
        <v>210000</v>
      </c>
      <c r="F71" s="473">
        <f>F69+F70</f>
        <v>135000</v>
      </c>
      <c r="G71" s="26"/>
      <c r="H71" s="2"/>
    </row>
    <row r="72" spans="1:8" ht="15.75" thickBot="1" x14ac:dyDescent="0.3">
      <c r="A72" s="452"/>
      <c r="B72" s="358"/>
      <c r="C72" s="73"/>
      <c r="D72" s="51"/>
      <c r="E72" s="74"/>
      <c r="F72" s="489"/>
      <c r="G72" s="26"/>
      <c r="H72" s="2"/>
    </row>
    <row r="73" spans="1:8" ht="15.75" customHeight="1" x14ac:dyDescent="0.25">
      <c r="A73" s="476"/>
      <c r="B73" s="370"/>
      <c r="C73" s="415" t="s">
        <v>172</v>
      </c>
      <c r="D73" s="415"/>
      <c r="E73" s="92"/>
      <c r="F73" s="477"/>
      <c r="G73" s="26"/>
      <c r="H73" s="2"/>
    </row>
    <row r="74" spans="1:8" ht="16.5" customHeight="1" thickBot="1" x14ac:dyDescent="0.3">
      <c r="A74" s="478"/>
      <c r="B74" s="379"/>
      <c r="C74" s="379" t="s">
        <v>53</v>
      </c>
      <c r="D74" s="93"/>
      <c r="E74" s="94"/>
      <c r="F74" s="479"/>
      <c r="G74" s="26"/>
      <c r="H74" s="2"/>
    </row>
    <row r="75" spans="1:8" ht="16.5" customHeight="1" x14ac:dyDescent="0.25">
      <c r="A75" s="490">
        <v>3900</v>
      </c>
      <c r="B75" s="198">
        <v>5221</v>
      </c>
      <c r="C75" s="283" t="s">
        <v>54</v>
      </c>
      <c r="D75" s="283" t="s">
        <v>269</v>
      </c>
      <c r="E75" s="284">
        <v>171600</v>
      </c>
      <c r="F75" s="491">
        <v>171600</v>
      </c>
      <c r="G75" s="26"/>
      <c r="H75" s="2"/>
    </row>
    <row r="76" spans="1:8" ht="28.15" customHeight="1" thickBot="1" x14ac:dyDescent="0.3">
      <c r="A76" s="461"/>
      <c r="B76" s="69"/>
      <c r="C76" s="377" t="s">
        <v>211</v>
      </c>
      <c r="D76" s="71" t="s">
        <v>268</v>
      </c>
      <c r="E76" s="82">
        <v>68300</v>
      </c>
      <c r="F76" s="484">
        <v>68300</v>
      </c>
      <c r="G76" s="26"/>
      <c r="H76" s="2"/>
    </row>
    <row r="77" spans="1:8" ht="15.75" thickBot="1" x14ac:dyDescent="0.3">
      <c r="A77" s="460"/>
      <c r="B77" s="65"/>
      <c r="C77" s="84" t="s">
        <v>9</v>
      </c>
      <c r="D77" s="87"/>
      <c r="E77" s="85">
        <f>E75+E76</f>
        <v>239900</v>
      </c>
      <c r="F77" s="473">
        <f>F75+F76</f>
        <v>239900</v>
      </c>
      <c r="G77" s="26"/>
      <c r="H77" s="2"/>
    </row>
    <row r="78" spans="1:8" ht="15.75" thickBot="1" x14ac:dyDescent="0.3">
      <c r="A78" s="461">
        <v>6409</v>
      </c>
      <c r="B78" s="69">
        <v>5901</v>
      </c>
      <c r="C78" s="70" t="s">
        <v>55</v>
      </c>
      <c r="D78" s="97"/>
      <c r="E78" s="102">
        <v>100</v>
      </c>
      <c r="F78" s="487">
        <v>0</v>
      </c>
      <c r="G78" s="26"/>
      <c r="H78" s="2"/>
    </row>
    <row r="79" spans="1:8" ht="15.75" thickBot="1" x14ac:dyDescent="0.3">
      <c r="A79" s="488"/>
      <c r="B79" s="100"/>
      <c r="C79" s="66" t="s">
        <v>56</v>
      </c>
      <c r="D79" s="101"/>
      <c r="E79" s="85">
        <f>E77+E78</f>
        <v>240000</v>
      </c>
      <c r="F79" s="473">
        <f>F77+F78</f>
        <v>239900</v>
      </c>
      <c r="G79" s="26"/>
      <c r="H79" s="2"/>
    </row>
    <row r="80" spans="1:8" ht="15.75" thickBot="1" x14ac:dyDescent="0.3">
      <c r="A80" s="492"/>
      <c r="B80" s="105"/>
      <c r="C80" s="106" t="s">
        <v>57</v>
      </c>
      <c r="D80" s="106"/>
      <c r="E80" s="107">
        <f>E79+E71+E64+E52+E14+E21</f>
        <v>16464483</v>
      </c>
      <c r="F80" s="493">
        <f>F79+F71+F64+F52+F14+F21</f>
        <v>15992000</v>
      </c>
      <c r="G80" s="22"/>
      <c r="H80" s="2"/>
    </row>
    <row r="81" spans="1:8" ht="15.75" thickBot="1" x14ac:dyDescent="0.3">
      <c r="A81" s="494"/>
      <c r="B81" s="108"/>
      <c r="C81" s="73"/>
      <c r="D81" s="109"/>
      <c r="E81" s="110"/>
      <c r="F81" s="495"/>
      <c r="G81" s="26"/>
      <c r="H81" s="2"/>
    </row>
    <row r="82" spans="1:8" x14ac:dyDescent="0.25">
      <c r="A82" s="237"/>
      <c r="B82" s="378"/>
      <c r="C82" s="417" t="s">
        <v>195</v>
      </c>
      <c r="D82" s="417"/>
      <c r="E82" s="238"/>
      <c r="F82" s="239"/>
      <c r="G82" s="26"/>
      <c r="H82" s="2"/>
    </row>
    <row r="83" spans="1:8" ht="15.75" thickBot="1" x14ac:dyDescent="0.3">
      <c r="A83" s="240"/>
      <c r="B83" s="241"/>
      <c r="C83" s="241" t="s">
        <v>58</v>
      </c>
      <c r="D83" s="241"/>
      <c r="E83" s="242"/>
      <c r="F83" s="243"/>
      <c r="G83" s="26"/>
      <c r="H83" s="2"/>
    </row>
    <row r="84" spans="1:8" ht="29.45" customHeight="1" x14ac:dyDescent="0.25">
      <c r="A84" s="496">
        <v>3900</v>
      </c>
      <c r="B84" s="286">
        <v>5221</v>
      </c>
      <c r="C84" s="287" t="s">
        <v>258</v>
      </c>
      <c r="D84" s="285" t="s">
        <v>259</v>
      </c>
      <c r="E84" s="323">
        <v>40000</v>
      </c>
      <c r="F84" s="497">
        <v>40000</v>
      </c>
      <c r="G84" s="26"/>
      <c r="H84" s="2"/>
    </row>
    <row r="85" spans="1:8" ht="16.899999999999999" customHeight="1" x14ac:dyDescent="0.25">
      <c r="A85" s="496">
        <v>4378</v>
      </c>
      <c r="B85" s="286">
        <v>5221</v>
      </c>
      <c r="C85" s="287" t="s">
        <v>256</v>
      </c>
      <c r="D85" s="285" t="s">
        <v>257</v>
      </c>
      <c r="E85" s="288">
        <v>0</v>
      </c>
      <c r="F85" s="497">
        <v>0</v>
      </c>
      <c r="G85" s="24" t="s">
        <v>318</v>
      </c>
      <c r="H85" s="2"/>
    </row>
    <row r="86" spans="1:8" x14ac:dyDescent="0.25">
      <c r="A86" s="496"/>
      <c r="B86" s="286">
        <v>5222</v>
      </c>
      <c r="C86" s="287" t="s">
        <v>171</v>
      </c>
      <c r="D86" s="285" t="s">
        <v>261</v>
      </c>
      <c r="E86" s="288">
        <v>10000</v>
      </c>
      <c r="F86" s="497">
        <v>0</v>
      </c>
      <c r="G86" s="26"/>
      <c r="H86" s="2"/>
    </row>
    <row r="87" spans="1:8" x14ac:dyDescent="0.25">
      <c r="A87" s="461"/>
      <c r="B87" s="69">
        <v>5194</v>
      </c>
      <c r="C87" s="70" t="s">
        <v>233</v>
      </c>
      <c r="D87" s="97" t="s">
        <v>222</v>
      </c>
      <c r="E87" s="102">
        <v>100000</v>
      </c>
      <c r="F87" s="352">
        <v>0</v>
      </c>
      <c r="G87" s="26"/>
      <c r="H87" s="2"/>
    </row>
    <row r="88" spans="1:8" ht="15.75" thickBot="1" x14ac:dyDescent="0.3">
      <c r="A88" s="498"/>
      <c r="B88" s="299">
        <v>5492</v>
      </c>
      <c r="C88" s="300" t="s">
        <v>302</v>
      </c>
      <c r="D88" s="301" t="s">
        <v>303</v>
      </c>
      <c r="E88" s="302">
        <v>20000</v>
      </c>
      <c r="F88" s="303">
        <v>20000</v>
      </c>
      <c r="G88" s="26"/>
      <c r="H88" s="2"/>
    </row>
    <row r="89" spans="1:8" ht="15.75" thickBot="1" x14ac:dyDescent="0.3">
      <c r="A89" s="244"/>
      <c r="B89" s="245"/>
      <c r="C89" s="246" t="s">
        <v>59</v>
      </c>
      <c r="D89" s="247"/>
      <c r="E89" s="248">
        <f>SUM(E84:E88)</f>
        <v>170000</v>
      </c>
      <c r="F89" s="249">
        <f>SUM(F84:F88)</f>
        <v>60000</v>
      </c>
      <c r="G89" s="26"/>
      <c r="H89" s="2"/>
    </row>
    <row r="90" spans="1:8" ht="15.75" thickBot="1" x14ac:dyDescent="0.3">
      <c r="A90" s="494"/>
      <c r="B90" s="108"/>
      <c r="C90" s="73"/>
      <c r="D90" s="109"/>
      <c r="E90" s="110"/>
      <c r="F90" s="495"/>
      <c r="G90" s="26"/>
      <c r="H90" s="2"/>
    </row>
    <row r="91" spans="1:8" x14ac:dyDescent="0.25">
      <c r="A91" s="476"/>
      <c r="B91" s="370"/>
      <c r="C91" s="399" t="s">
        <v>333</v>
      </c>
      <c r="D91" s="399"/>
      <c r="E91" s="92"/>
      <c r="F91" s="477"/>
      <c r="G91" s="26"/>
      <c r="H91" s="2"/>
    </row>
    <row r="92" spans="1:8" ht="15.75" thickBot="1" x14ac:dyDescent="0.3">
      <c r="A92" s="478"/>
      <c r="B92" s="379"/>
      <c r="C92" s="379" t="s">
        <v>196</v>
      </c>
      <c r="D92" s="379"/>
      <c r="E92" s="111"/>
      <c r="F92" s="499"/>
      <c r="G92" s="26"/>
      <c r="H92" s="2"/>
    </row>
    <row r="93" spans="1:8" ht="15.75" thickBot="1" x14ac:dyDescent="0.3">
      <c r="A93" s="500">
        <v>4349</v>
      </c>
      <c r="B93" s="172">
        <v>5492</v>
      </c>
      <c r="C93" s="173" t="s">
        <v>337</v>
      </c>
      <c r="D93" s="173" t="s">
        <v>334</v>
      </c>
      <c r="E93" s="174">
        <v>500000</v>
      </c>
      <c r="F93" s="501">
        <v>64125</v>
      </c>
      <c r="G93" s="26"/>
      <c r="H93" s="2"/>
    </row>
    <row r="94" spans="1:8" ht="15.75" thickBot="1" x14ac:dyDescent="0.3">
      <c r="A94" s="502"/>
      <c r="B94" s="150"/>
      <c r="C94" s="151" t="s">
        <v>252</v>
      </c>
      <c r="D94" s="152"/>
      <c r="E94" s="153">
        <f>SUM(E92:E93)</f>
        <v>500000</v>
      </c>
      <c r="F94" s="503">
        <f>SUM(F92+F93)</f>
        <v>64125</v>
      </c>
      <c r="G94" s="26"/>
      <c r="H94" s="2"/>
    </row>
    <row r="95" spans="1:8" ht="15.75" thickBot="1" x14ac:dyDescent="0.3">
      <c r="A95" s="461"/>
      <c r="B95" s="69"/>
      <c r="C95" s="73"/>
      <c r="D95" s="97"/>
      <c r="E95" s="175"/>
      <c r="F95" s="504"/>
      <c r="G95" s="26"/>
      <c r="H95" s="2"/>
    </row>
    <row r="96" spans="1:8" x14ac:dyDescent="0.25">
      <c r="A96" s="476"/>
      <c r="B96" s="370"/>
      <c r="C96" s="399" t="s">
        <v>251</v>
      </c>
      <c r="D96" s="399"/>
      <c r="E96" s="92"/>
      <c r="F96" s="477"/>
      <c r="G96" s="26"/>
      <c r="H96" s="2"/>
    </row>
    <row r="97" spans="1:8" ht="15.75" thickBot="1" x14ac:dyDescent="0.3">
      <c r="A97" s="505"/>
      <c r="B97" s="324"/>
      <c r="C97" s="324" t="s">
        <v>196</v>
      </c>
      <c r="D97" s="324"/>
      <c r="E97" s="325"/>
      <c r="F97" s="506"/>
      <c r="G97" s="26"/>
      <c r="H97" s="2"/>
    </row>
    <row r="98" spans="1:8" ht="28.9" customHeight="1" thickBot="1" x14ac:dyDescent="0.3">
      <c r="A98" s="326">
        <v>3512</v>
      </c>
      <c r="B98" s="327">
        <v>5213</v>
      </c>
      <c r="C98" s="369" t="s">
        <v>251</v>
      </c>
      <c r="D98" s="328" t="s">
        <v>251</v>
      </c>
      <c r="E98" s="329">
        <v>1000000</v>
      </c>
      <c r="F98" s="330">
        <v>0</v>
      </c>
      <c r="G98" s="26"/>
      <c r="H98" s="2"/>
    </row>
    <row r="99" spans="1:8" ht="21" customHeight="1" thickBot="1" x14ac:dyDescent="0.3">
      <c r="A99" s="331"/>
      <c r="B99" s="332">
        <v>5493</v>
      </c>
      <c r="C99" s="333" t="s">
        <v>336</v>
      </c>
      <c r="D99" s="333" t="s">
        <v>251</v>
      </c>
      <c r="E99" s="282">
        <v>1000000</v>
      </c>
      <c r="F99" s="334">
        <v>0</v>
      </c>
      <c r="G99" s="26"/>
      <c r="H99" s="2"/>
    </row>
    <row r="100" spans="1:8" ht="15.75" thickBot="1" x14ac:dyDescent="0.3">
      <c r="A100" s="502"/>
      <c r="B100" s="150"/>
      <c r="C100" s="151" t="s">
        <v>252</v>
      </c>
      <c r="D100" s="152"/>
      <c r="E100" s="153">
        <f>SUM(E97:E99)</f>
        <v>2000000</v>
      </c>
      <c r="F100" s="503">
        <f>SUM(F97+F99)</f>
        <v>0</v>
      </c>
      <c r="G100" s="26"/>
      <c r="H100" s="2"/>
    </row>
    <row r="101" spans="1:8" ht="16.5" customHeight="1" thickBot="1" x14ac:dyDescent="0.3">
      <c r="A101" s="502"/>
      <c r="B101" s="150"/>
      <c r="C101" s="178"/>
      <c r="D101" s="152"/>
      <c r="E101" s="179"/>
      <c r="F101" s="501"/>
      <c r="G101" s="24"/>
      <c r="H101" s="2"/>
    </row>
    <row r="102" spans="1:8" ht="15.75" thickBot="1" x14ac:dyDescent="0.3">
      <c r="A102" s="502">
        <v>6409</v>
      </c>
      <c r="B102" s="150">
        <v>5901</v>
      </c>
      <c r="C102" s="151" t="s">
        <v>232</v>
      </c>
      <c r="D102" s="152"/>
      <c r="E102" s="153">
        <v>0</v>
      </c>
      <c r="F102" s="503"/>
      <c r="G102" s="26"/>
      <c r="H102" s="2"/>
    </row>
    <row r="103" spans="1:8" ht="15.75" thickBot="1" x14ac:dyDescent="0.3">
      <c r="A103" s="502"/>
      <c r="B103" s="150"/>
      <c r="C103" s="151"/>
      <c r="D103" s="152"/>
      <c r="E103" s="153"/>
      <c r="F103" s="503"/>
      <c r="G103" s="26"/>
      <c r="H103" s="2"/>
    </row>
    <row r="104" spans="1:8" ht="16.5" customHeight="1" thickBot="1" x14ac:dyDescent="0.3">
      <c r="A104" s="507"/>
      <c r="B104" s="112"/>
      <c r="C104" s="113" t="s">
        <v>60</v>
      </c>
      <c r="D104" s="113"/>
      <c r="E104" s="114">
        <f>E80+E89+E102+E94+E100</f>
        <v>19134483</v>
      </c>
      <c r="F104" s="508">
        <f>F80+F89+F102+F94+F100</f>
        <v>16116125</v>
      </c>
      <c r="G104" s="26"/>
      <c r="H104" s="2"/>
    </row>
    <row r="105" spans="1:8" ht="30" customHeight="1" thickBot="1" x14ac:dyDescent="0.3">
      <c r="A105" s="461"/>
      <c r="B105" s="69"/>
      <c r="C105" s="73"/>
      <c r="D105" s="97"/>
      <c r="E105" s="109"/>
      <c r="F105" s="509"/>
      <c r="G105" s="26"/>
      <c r="H105" s="2"/>
    </row>
    <row r="106" spans="1:8" ht="16.5" customHeight="1" x14ac:dyDescent="0.25">
      <c r="A106" s="510"/>
      <c r="B106" s="115"/>
      <c r="C106" s="399" t="s">
        <v>61</v>
      </c>
      <c r="D106" s="399"/>
      <c r="E106" s="116"/>
      <c r="F106" s="477"/>
      <c r="G106" s="26"/>
      <c r="H106" s="2"/>
    </row>
    <row r="107" spans="1:8" ht="16.5" customHeight="1" thickBot="1" x14ac:dyDescent="0.3">
      <c r="A107" s="458"/>
      <c r="B107" s="56"/>
      <c r="C107" s="400" t="s">
        <v>62</v>
      </c>
      <c r="D107" s="400"/>
      <c r="E107" s="59"/>
      <c r="F107" s="511"/>
      <c r="G107" s="26"/>
      <c r="H107" s="2"/>
    </row>
    <row r="108" spans="1:8" ht="16.5" customHeight="1" x14ac:dyDescent="0.25">
      <c r="A108" s="339">
        <v>3312</v>
      </c>
      <c r="B108" s="374">
        <v>5222</v>
      </c>
      <c r="C108" s="42" t="s">
        <v>63</v>
      </c>
      <c r="D108" s="53"/>
      <c r="E108" s="225">
        <v>60000</v>
      </c>
      <c r="F108" s="340">
        <v>60000</v>
      </c>
      <c r="G108" s="26"/>
      <c r="H108" s="2"/>
    </row>
    <row r="109" spans="1:8" ht="16.899999999999999" customHeight="1" x14ac:dyDescent="0.25">
      <c r="A109" s="305"/>
      <c r="B109" s="338"/>
      <c r="C109" s="30" t="s">
        <v>64</v>
      </c>
      <c r="D109" s="35"/>
      <c r="E109" s="226">
        <v>200000</v>
      </c>
      <c r="F109" s="281">
        <v>200000</v>
      </c>
      <c r="G109" s="20"/>
      <c r="H109" s="20"/>
    </row>
    <row r="110" spans="1:8" ht="16.5" customHeight="1" x14ac:dyDescent="0.25">
      <c r="A110" s="305"/>
      <c r="B110" s="338"/>
      <c r="C110" s="30" t="s">
        <v>65</v>
      </c>
      <c r="D110" s="35"/>
      <c r="E110" s="226">
        <v>390000</v>
      </c>
      <c r="F110" s="281">
        <v>390000</v>
      </c>
      <c r="G110" s="26"/>
      <c r="H110" s="2"/>
    </row>
    <row r="111" spans="1:8" ht="16.5" customHeight="1" x14ac:dyDescent="0.25">
      <c r="A111" s="305"/>
      <c r="B111" s="338"/>
      <c r="C111" s="30" t="s">
        <v>66</v>
      </c>
      <c r="D111" s="30"/>
      <c r="E111" s="226">
        <v>400000</v>
      </c>
      <c r="F111" s="281">
        <v>400000</v>
      </c>
      <c r="G111" s="26"/>
      <c r="H111" s="2"/>
    </row>
    <row r="112" spans="1:8" ht="15.6" customHeight="1" x14ac:dyDescent="0.25">
      <c r="A112" s="305"/>
      <c r="B112" s="338"/>
      <c r="C112" s="30" t="s">
        <v>67</v>
      </c>
      <c r="D112" s="35"/>
      <c r="E112" s="226">
        <v>150000</v>
      </c>
      <c r="F112" s="281">
        <v>150000</v>
      </c>
      <c r="G112" s="24"/>
      <c r="H112" s="2"/>
    </row>
    <row r="113" spans="1:9" x14ac:dyDescent="0.25">
      <c r="A113" s="305"/>
      <c r="B113" s="338"/>
      <c r="C113" s="30" t="s">
        <v>153</v>
      </c>
      <c r="D113" s="35"/>
      <c r="E113" s="226">
        <v>150000</v>
      </c>
      <c r="F113" s="281">
        <v>150000</v>
      </c>
      <c r="G113" s="20"/>
      <c r="H113" s="21"/>
    </row>
    <row r="114" spans="1:9" x14ac:dyDescent="0.25">
      <c r="A114" s="305"/>
      <c r="B114" s="338"/>
      <c r="C114" s="30" t="s">
        <v>270</v>
      </c>
      <c r="D114" s="35"/>
      <c r="E114" s="226">
        <v>105000</v>
      </c>
      <c r="F114" s="281">
        <v>105000</v>
      </c>
      <c r="G114" s="20"/>
      <c r="H114" s="21"/>
    </row>
    <row r="115" spans="1:9" x14ac:dyDescent="0.25">
      <c r="A115" s="305"/>
      <c r="B115" s="338"/>
      <c r="C115" s="30" t="s">
        <v>241</v>
      </c>
      <c r="D115" s="35"/>
      <c r="E115" s="226">
        <v>85000</v>
      </c>
      <c r="F115" s="281">
        <v>85000</v>
      </c>
      <c r="G115" s="20">
        <f>E108+E109+E110+E111+E112+E113+E115+E114</f>
        <v>1540000</v>
      </c>
      <c r="H115" s="21">
        <f>F108+F109+F110+F111+F112+F113+F115+F114</f>
        <v>1540000</v>
      </c>
      <c r="I115" s="1" t="s">
        <v>305</v>
      </c>
    </row>
    <row r="116" spans="1:9" ht="15.75" thickBot="1" x14ac:dyDescent="0.3">
      <c r="A116" s="305">
        <v>3315</v>
      </c>
      <c r="B116" s="338">
        <v>5339</v>
      </c>
      <c r="C116" s="30" t="s">
        <v>68</v>
      </c>
      <c r="D116" s="30"/>
      <c r="E116" s="226">
        <v>110000</v>
      </c>
      <c r="F116" s="512">
        <v>110000</v>
      </c>
      <c r="G116" s="26"/>
      <c r="H116" s="2"/>
      <c r="I116" s="1" t="s">
        <v>306</v>
      </c>
    </row>
    <row r="117" spans="1:9" ht="16.5" customHeight="1" thickBot="1" x14ac:dyDescent="0.3">
      <c r="A117" s="450"/>
      <c r="B117" s="43"/>
      <c r="C117" s="45" t="s">
        <v>9</v>
      </c>
      <c r="D117" s="45"/>
      <c r="E117" s="81">
        <f>SUM(E108:E116)</f>
        <v>1650000</v>
      </c>
      <c r="F117" s="454">
        <f>SUM(F108:F116)</f>
        <v>1650000</v>
      </c>
      <c r="G117" s="26"/>
      <c r="H117" s="2"/>
    </row>
    <row r="118" spans="1:9" ht="16.5" customHeight="1" thickBot="1" x14ac:dyDescent="0.3">
      <c r="A118" s="450">
        <v>6409</v>
      </c>
      <c r="B118" s="43">
        <v>5901</v>
      </c>
      <c r="C118" s="118" t="s">
        <v>70</v>
      </c>
      <c r="D118" s="119"/>
      <c r="E118" s="120">
        <f>34000-34000</f>
        <v>0</v>
      </c>
      <c r="F118" s="513">
        <v>0</v>
      </c>
      <c r="G118" s="26"/>
      <c r="H118" s="2"/>
    </row>
    <row r="119" spans="1:9" ht="15.75" thickBot="1" x14ac:dyDescent="0.3">
      <c r="A119" s="450"/>
      <c r="B119" s="43"/>
      <c r="C119" s="44" t="s">
        <v>71</v>
      </c>
      <c r="D119" s="121"/>
      <c r="E119" s="81">
        <f>E117+E118</f>
        <v>1650000</v>
      </c>
      <c r="F119" s="454">
        <f>F117+F118</f>
        <v>1650000</v>
      </c>
      <c r="G119" s="26"/>
      <c r="H119" s="2"/>
    </row>
    <row r="120" spans="1:9" ht="19.149999999999999" customHeight="1" thickBot="1" x14ac:dyDescent="0.3">
      <c r="A120" s="514"/>
      <c r="B120" s="122"/>
      <c r="C120" s="123"/>
      <c r="D120" s="124"/>
      <c r="E120" s="52"/>
      <c r="F120" s="509"/>
      <c r="G120" s="26"/>
      <c r="H120" s="2"/>
    </row>
    <row r="121" spans="1:9" ht="30" customHeight="1" thickBot="1" x14ac:dyDescent="0.3">
      <c r="A121" s="515"/>
      <c r="B121" s="275"/>
      <c r="C121" s="419" t="s">
        <v>72</v>
      </c>
      <c r="D121" s="419"/>
      <c r="E121" s="276"/>
      <c r="F121" s="516"/>
      <c r="G121" s="26"/>
      <c r="H121" s="2"/>
    </row>
    <row r="122" spans="1:9" ht="18" customHeight="1" x14ac:dyDescent="0.25">
      <c r="A122" s="316">
        <v>3311</v>
      </c>
      <c r="B122" s="341">
        <v>5222</v>
      </c>
      <c r="C122" s="277" t="s">
        <v>274</v>
      </c>
      <c r="D122" s="278" t="s">
        <v>275</v>
      </c>
      <c r="E122" s="279">
        <v>50000</v>
      </c>
      <c r="F122" s="280">
        <v>50000</v>
      </c>
      <c r="G122" s="26"/>
      <c r="H122" s="2"/>
    </row>
    <row r="123" spans="1:9" ht="30" customHeight="1" x14ac:dyDescent="0.25">
      <c r="A123" s="339">
        <v>3312</v>
      </c>
      <c r="B123" s="374">
        <v>5222</v>
      </c>
      <c r="C123" s="42" t="s">
        <v>272</v>
      </c>
      <c r="D123" s="47" t="s">
        <v>276</v>
      </c>
      <c r="E123" s="225">
        <v>36700</v>
      </c>
      <c r="F123" s="340">
        <v>36700</v>
      </c>
      <c r="G123" s="26"/>
      <c r="H123" s="2"/>
    </row>
    <row r="124" spans="1:9" ht="26.45" customHeight="1" x14ac:dyDescent="0.25">
      <c r="A124" s="317"/>
      <c r="B124" s="338"/>
      <c r="C124" s="30" t="s">
        <v>73</v>
      </c>
      <c r="D124" s="29" t="s">
        <v>273</v>
      </c>
      <c r="E124" s="226">
        <v>35000</v>
      </c>
      <c r="F124" s="281">
        <v>35000</v>
      </c>
      <c r="G124" s="24"/>
      <c r="H124" s="2"/>
    </row>
    <row r="125" spans="1:9" ht="18" customHeight="1" x14ac:dyDescent="0.25">
      <c r="A125" s="317"/>
      <c r="B125" s="371"/>
      <c r="C125" s="30" t="s">
        <v>277</v>
      </c>
      <c r="D125" s="29" t="s">
        <v>275</v>
      </c>
      <c r="E125" s="226">
        <v>10000</v>
      </c>
      <c r="F125" s="281">
        <v>10000</v>
      </c>
      <c r="G125" s="26"/>
      <c r="H125" s="2"/>
    </row>
    <row r="126" spans="1:9" ht="19.149999999999999" customHeight="1" x14ac:dyDescent="0.25">
      <c r="A126" s="317"/>
      <c r="B126" s="338"/>
      <c r="C126" s="30" t="s">
        <v>242</v>
      </c>
      <c r="D126" s="29" t="s">
        <v>243</v>
      </c>
      <c r="E126" s="226">
        <v>15000</v>
      </c>
      <c r="F126" s="281">
        <v>15000</v>
      </c>
      <c r="G126" s="20">
        <f>E123+E124+E125+E126</f>
        <v>96700</v>
      </c>
      <c r="H126" s="21">
        <f>F123+F124+F125+F126</f>
        <v>96700</v>
      </c>
    </row>
    <row r="127" spans="1:9" ht="25.5" x14ac:dyDescent="0.25">
      <c r="A127" s="305"/>
      <c r="B127" s="338">
        <v>5223</v>
      </c>
      <c r="C127" s="30" t="s">
        <v>74</v>
      </c>
      <c r="D127" s="29" t="s">
        <v>75</v>
      </c>
      <c r="E127" s="226">
        <v>9000</v>
      </c>
      <c r="F127" s="281">
        <v>9000</v>
      </c>
      <c r="G127" s="20"/>
      <c r="H127" s="21"/>
    </row>
    <row r="128" spans="1:9" x14ac:dyDescent="0.25">
      <c r="A128" s="320"/>
      <c r="B128" s="342"/>
      <c r="C128" s="306" t="s">
        <v>271</v>
      </c>
      <c r="D128" s="307"/>
      <c r="E128" s="308">
        <v>28000</v>
      </c>
      <c r="F128" s="281">
        <v>28000</v>
      </c>
      <c r="G128" s="20"/>
      <c r="H128" s="21"/>
    </row>
    <row r="129" spans="1:8" ht="16.5" customHeight="1" x14ac:dyDescent="0.25">
      <c r="A129" s="517"/>
      <c r="B129" s="201"/>
      <c r="C129" s="312" t="s">
        <v>9</v>
      </c>
      <c r="D129" s="313"/>
      <c r="E129" s="314">
        <f>SUM(E122:E128)</f>
        <v>183700</v>
      </c>
      <c r="F129" s="315">
        <f>SUM(F122:F128)</f>
        <v>183700</v>
      </c>
      <c r="G129" s="26"/>
      <c r="H129" s="2"/>
    </row>
    <row r="130" spans="1:8" ht="15.75" thickBot="1" x14ac:dyDescent="0.3">
      <c r="A130" s="518">
        <v>6409</v>
      </c>
      <c r="B130" s="166">
        <v>5901</v>
      </c>
      <c r="C130" s="309" t="s">
        <v>76</v>
      </c>
      <c r="D130" s="310"/>
      <c r="E130" s="311">
        <v>0</v>
      </c>
      <c r="F130" s="519">
        <v>0</v>
      </c>
      <c r="G130" s="26"/>
      <c r="H130" s="2"/>
    </row>
    <row r="131" spans="1:8" ht="16.5" customHeight="1" thickBot="1" x14ac:dyDescent="0.3">
      <c r="A131" s="460"/>
      <c r="B131" s="65"/>
      <c r="C131" s="66" t="s">
        <v>77</v>
      </c>
      <c r="D131" s="66"/>
      <c r="E131" s="85">
        <f>E129+E130</f>
        <v>183700</v>
      </c>
      <c r="F131" s="473">
        <f>F129+F130</f>
        <v>183700</v>
      </c>
      <c r="G131" s="26"/>
      <c r="H131" s="2"/>
    </row>
    <row r="132" spans="1:8" ht="16.5" customHeight="1" thickBot="1" x14ac:dyDescent="0.3">
      <c r="A132" s="460"/>
      <c r="B132" s="65"/>
      <c r="C132" s="66"/>
      <c r="D132" s="66"/>
      <c r="E132" s="89"/>
      <c r="F132" s="475"/>
      <c r="G132" s="26"/>
      <c r="H132" s="2"/>
    </row>
    <row r="133" spans="1:8" ht="30" customHeight="1" thickBot="1" x14ac:dyDescent="0.3">
      <c r="A133" s="492"/>
      <c r="B133" s="105"/>
      <c r="C133" s="106" t="s">
        <v>160</v>
      </c>
      <c r="D133" s="106"/>
      <c r="E133" s="107">
        <f>E131+E119</f>
        <v>1833700</v>
      </c>
      <c r="F133" s="493">
        <f>F131+F119</f>
        <v>1833700</v>
      </c>
      <c r="G133" s="26"/>
      <c r="H133" s="2"/>
    </row>
    <row r="134" spans="1:8" ht="16.5" customHeight="1" thickBot="1" x14ac:dyDescent="0.3">
      <c r="A134" s="461"/>
      <c r="B134" s="69"/>
      <c r="C134" s="73"/>
      <c r="D134" s="73"/>
      <c r="E134" s="110"/>
      <c r="F134" s="495"/>
      <c r="G134" s="26"/>
      <c r="H134" s="2"/>
    </row>
    <row r="135" spans="1:8" ht="16.5" customHeight="1" x14ac:dyDescent="0.25">
      <c r="A135" s="456"/>
      <c r="B135" s="54"/>
      <c r="C135" s="399" t="s">
        <v>78</v>
      </c>
      <c r="D135" s="399"/>
      <c r="E135" s="116"/>
      <c r="F135" s="520"/>
      <c r="G135" s="26"/>
      <c r="H135" s="2"/>
    </row>
    <row r="136" spans="1:8" ht="25.9" customHeight="1" thickBot="1" x14ac:dyDescent="0.3">
      <c r="A136" s="458"/>
      <c r="B136" s="56"/>
      <c r="C136" s="418" t="s">
        <v>79</v>
      </c>
      <c r="D136" s="418"/>
      <c r="E136" s="59"/>
      <c r="F136" s="521"/>
      <c r="G136" s="26"/>
      <c r="H136" s="2"/>
    </row>
    <row r="137" spans="1:8" ht="18.600000000000001" customHeight="1" x14ac:dyDescent="0.25">
      <c r="A137" s="339">
        <v>3419</v>
      </c>
      <c r="B137" s="374">
        <v>5222</v>
      </c>
      <c r="C137" s="128" t="s">
        <v>80</v>
      </c>
      <c r="D137" s="47"/>
      <c r="E137" s="225">
        <v>1020000</v>
      </c>
      <c r="F137" s="522">
        <v>1020000</v>
      </c>
      <c r="G137" s="26"/>
      <c r="H137" s="2"/>
    </row>
    <row r="138" spans="1:8" ht="16.149999999999999" customHeight="1" x14ac:dyDescent="0.25">
      <c r="A138" s="317"/>
      <c r="B138" s="338"/>
      <c r="C138" s="37" t="s">
        <v>81</v>
      </c>
      <c r="D138" s="35"/>
      <c r="E138" s="221">
        <v>1100000</v>
      </c>
      <c r="F138" s="482">
        <v>1100000</v>
      </c>
      <c r="G138" s="26"/>
      <c r="H138" s="2"/>
    </row>
    <row r="139" spans="1:8" ht="15" customHeight="1" x14ac:dyDescent="0.25">
      <c r="A139" s="317"/>
      <c r="B139" s="338"/>
      <c r="C139" s="372" t="s">
        <v>82</v>
      </c>
      <c r="D139" s="29"/>
      <c r="E139" s="226">
        <v>45000</v>
      </c>
      <c r="F139" s="482">
        <v>45000</v>
      </c>
      <c r="G139" s="26"/>
      <c r="H139" s="2"/>
    </row>
    <row r="140" spans="1:8" ht="17.45" customHeight="1" x14ac:dyDescent="0.25">
      <c r="A140" s="317"/>
      <c r="B140" s="338"/>
      <c r="C140" s="372" t="s">
        <v>84</v>
      </c>
      <c r="D140" s="35"/>
      <c r="E140" s="226">
        <v>45000</v>
      </c>
      <c r="F140" s="523">
        <v>45000</v>
      </c>
      <c r="G140" s="26"/>
      <c r="H140" s="2"/>
    </row>
    <row r="141" spans="1:8" ht="15.6" customHeight="1" x14ac:dyDescent="0.25">
      <c r="A141" s="317"/>
      <c r="B141" s="338"/>
      <c r="C141" s="372" t="s">
        <v>85</v>
      </c>
      <c r="D141" s="35"/>
      <c r="E141" s="226">
        <v>209000</v>
      </c>
      <c r="F141" s="523">
        <v>209000</v>
      </c>
      <c r="G141" s="26"/>
      <c r="H141" s="2"/>
    </row>
    <row r="142" spans="1:8" ht="15" customHeight="1" x14ac:dyDescent="0.25">
      <c r="A142" s="317"/>
      <c r="B142" s="338"/>
      <c r="C142" s="372" t="s">
        <v>86</v>
      </c>
      <c r="D142" s="35"/>
      <c r="E142" s="226">
        <v>35000</v>
      </c>
      <c r="F142" s="523">
        <v>35000</v>
      </c>
      <c r="G142" s="26"/>
      <c r="H142" s="2"/>
    </row>
    <row r="143" spans="1:8" ht="16.5" customHeight="1" x14ac:dyDescent="0.25">
      <c r="A143" s="317"/>
      <c r="B143" s="338"/>
      <c r="C143" s="372" t="s">
        <v>182</v>
      </c>
      <c r="D143" s="35"/>
      <c r="E143" s="221">
        <v>35000</v>
      </c>
      <c r="F143" s="482">
        <v>35000</v>
      </c>
      <c r="G143" s="24"/>
      <c r="H143" s="2"/>
    </row>
    <row r="144" spans="1:8" ht="16.5" customHeight="1" x14ac:dyDescent="0.25">
      <c r="A144" s="317"/>
      <c r="B144" s="338"/>
      <c r="C144" s="37" t="s">
        <v>88</v>
      </c>
      <c r="D144" s="35"/>
      <c r="E144" s="226">
        <v>1500000</v>
      </c>
      <c r="F144" s="482">
        <v>1500000</v>
      </c>
      <c r="G144" s="26"/>
      <c r="H144" s="2"/>
    </row>
    <row r="145" spans="1:8" ht="16.5" customHeight="1" x14ac:dyDescent="0.25">
      <c r="A145" s="317"/>
      <c r="B145" s="338"/>
      <c r="C145" s="37" t="s">
        <v>89</v>
      </c>
      <c r="D145" s="35"/>
      <c r="E145" s="221">
        <v>55000</v>
      </c>
      <c r="F145" s="482">
        <v>55000</v>
      </c>
      <c r="G145" s="26"/>
      <c r="H145" s="2"/>
    </row>
    <row r="146" spans="1:8" ht="16.5" customHeight="1" x14ac:dyDescent="0.25">
      <c r="A146" s="317"/>
      <c r="B146" s="338"/>
      <c r="C146" s="37" t="s">
        <v>239</v>
      </c>
      <c r="D146" s="35"/>
      <c r="E146" s="221">
        <v>10000</v>
      </c>
      <c r="F146" s="482">
        <v>10000</v>
      </c>
      <c r="G146" s="24"/>
      <c r="H146" s="2"/>
    </row>
    <row r="147" spans="1:8" ht="15.6" customHeight="1" x14ac:dyDescent="0.25">
      <c r="A147" s="317"/>
      <c r="B147" s="338"/>
      <c r="C147" s="37" t="s">
        <v>260</v>
      </c>
      <c r="D147" s="35"/>
      <c r="E147" s="221">
        <v>35000</v>
      </c>
      <c r="F147" s="482">
        <v>35000</v>
      </c>
      <c r="G147" s="26"/>
      <c r="H147" s="2"/>
    </row>
    <row r="148" spans="1:8" ht="16.5" customHeight="1" x14ac:dyDescent="0.25">
      <c r="A148" s="317"/>
      <c r="B148" s="338"/>
      <c r="C148" s="37" t="s">
        <v>91</v>
      </c>
      <c r="D148" s="35"/>
      <c r="E148" s="221">
        <v>441000</v>
      </c>
      <c r="F148" s="482">
        <v>441000</v>
      </c>
      <c r="G148" s="26"/>
      <c r="H148" s="2"/>
    </row>
    <row r="149" spans="1:8" ht="16.5" customHeight="1" x14ac:dyDescent="0.25">
      <c r="A149" s="317"/>
      <c r="B149" s="338"/>
      <c r="C149" s="37" t="s">
        <v>92</v>
      </c>
      <c r="D149" s="35"/>
      <c r="E149" s="221">
        <v>95000</v>
      </c>
      <c r="F149" s="482">
        <v>95000</v>
      </c>
      <c r="G149" s="26"/>
      <c r="H149" s="2"/>
    </row>
    <row r="150" spans="1:8" x14ac:dyDescent="0.25">
      <c r="A150" s="317"/>
      <c r="B150" s="338"/>
      <c r="C150" s="372" t="s">
        <v>93</v>
      </c>
      <c r="D150" s="35"/>
      <c r="E150" s="226">
        <v>60000</v>
      </c>
      <c r="F150" s="523">
        <v>60000</v>
      </c>
      <c r="G150" s="26"/>
      <c r="H150" s="2"/>
    </row>
    <row r="151" spans="1:8" ht="15" customHeight="1" x14ac:dyDescent="0.25">
      <c r="A151" s="317"/>
      <c r="B151" s="338"/>
      <c r="C151" s="37" t="s">
        <v>94</v>
      </c>
      <c r="D151" s="35"/>
      <c r="E151" s="221">
        <v>20000</v>
      </c>
      <c r="F151" s="482">
        <v>0</v>
      </c>
      <c r="G151" s="26"/>
      <c r="H151" s="2"/>
    </row>
    <row r="152" spans="1:8" x14ac:dyDescent="0.25">
      <c r="A152" s="317"/>
      <c r="B152" s="338"/>
      <c r="C152" s="372" t="s">
        <v>154</v>
      </c>
      <c r="D152" s="35"/>
      <c r="E152" s="221">
        <v>45000</v>
      </c>
      <c r="F152" s="482">
        <v>45000</v>
      </c>
      <c r="G152" s="26"/>
      <c r="H152" s="2"/>
    </row>
    <row r="153" spans="1:8" x14ac:dyDescent="0.25">
      <c r="A153" s="524"/>
      <c r="B153" s="373"/>
      <c r="C153" s="75" t="s">
        <v>212</v>
      </c>
      <c r="D153" s="61"/>
      <c r="E153" s="222">
        <v>20000</v>
      </c>
      <c r="F153" s="483">
        <v>20000</v>
      </c>
      <c r="G153" s="26"/>
      <c r="H153" s="2"/>
    </row>
    <row r="154" spans="1:8" x14ac:dyDescent="0.25">
      <c r="A154" s="524"/>
      <c r="B154" s="373"/>
      <c r="C154" s="75" t="s">
        <v>240</v>
      </c>
      <c r="D154" s="61"/>
      <c r="E154" s="222">
        <v>150000</v>
      </c>
      <c r="F154" s="483">
        <v>150000</v>
      </c>
      <c r="G154" s="26"/>
      <c r="H154" s="2"/>
    </row>
    <row r="155" spans="1:8" x14ac:dyDescent="0.25">
      <c r="A155" s="524"/>
      <c r="B155" s="373"/>
      <c r="C155" s="75" t="s">
        <v>278</v>
      </c>
      <c r="D155" s="61"/>
      <c r="E155" s="222">
        <v>10000</v>
      </c>
      <c r="F155" s="483">
        <v>10000</v>
      </c>
      <c r="G155" s="26"/>
      <c r="H155" s="2"/>
    </row>
    <row r="156" spans="1:8" ht="15.75" thickBot="1" x14ac:dyDescent="0.3">
      <c r="A156" s="524"/>
      <c r="B156" s="373"/>
      <c r="C156" s="75" t="s">
        <v>218</v>
      </c>
      <c r="D156" s="61"/>
      <c r="E156" s="224">
        <v>170000</v>
      </c>
      <c r="F156" s="525">
        <v>170000</v>
      </c>
      <c r="G156" s="26"/>
      <c r="H156" s="2"/>
    </row>
    <row r="157" spans="1:8" ht="16.5" customHeight="1" thickBot="1" x14ac:dyDescent="0.3">
      <c r="A157" s="460"/>
      <c r="B157" s="43"/>
      <c r="C157" s="66" t="s">
        <v>9</v>
      </c>
      <c r="D157" s="67"/>
      <c r="E157" s="85">
        <f>SUM(E137:E156)</f>
        <v>5100000</v>
      </c>
      <c r="F157" s="473">
        <f>SUM(F137:F156)</f>
        <v>5080000</v>
      </c>
      <c r="G157" s="26"/>
      <c r="H157" s="2"/>
    </row>
    <row r="158" spans="1:8" ht="16.5" customHeight="1" thickBot="1" x14ac:dyDescent="0.3">
      <c r="A158" s="460">
        <v>6409</v>
      </c>
      <c r="B158" s="43">
        <v>5901</v>
      </c>
      <c r="C158" s="86" t="s">
        <v>95</v>
      </c>
      <c r="D158" s="67"/>
      <c r="E158" s="129">
        <v>0</v>
      </c>
      <c r="F158" s="526">
        <v>0</v>
      </c>
      <c r="G158" s="26"/>
      <c r="H158" s="2"/>
    </row>
    <row r="159" spans="1:8" ht="15.75" customHeight="1" thickBot="1" x14ac:dyDescent="0.3">
      <c r="A159" s="460"/>
      <c r="B159" s="43"/>
      <c r="C159" s="66" t="s">
        <v>96</v>
      </c>
      <c r="D159" s="67"/>
      <c r="E159" s="85">
        <f>E158+E157</f>
        <v>5100000</v>
      </c>
      <c r="F159" s="473">
        <f>F158+F157</f>
        <v>5080000</v>
      </c>
      <c r="G159" s="26"/>
      <c r="H159" s="2"/>
    </row>
    <row r="160" spans="1:8" ht="16.5" customHeight="1" thickBot="1" x14ac:dyDescent="0.3">
      <c r="A160" s="452"/>
      <c r="B160" s="358"/>
      <c r="C160" s="108"/>
      <c r="D160" s="130"/>
      <c r="E160" s="109"/>
      <c r="F160" s="509"/>
      <c r="G160" s="26"/>
      <c r="H160" s="2"/>
    </row>
    <row r="161" spans="1:8" ht="30" customHeight="1" thickBot="1" x14ac:dyDescent="0.3">
      <c r="A161" s="527"/>
      <c r="B161" s="125"/>
      <c r="C161" s="420" t="s">
        <v>97</v>
      </c>
      <c r="D161" s="420"/>
      <c r="E161" s="126"/>
      <c r="F161" s="528"/>
      <c r="G161" s="26"/>
      <c r="H161" s="2"/>
    </row>
    <row r="162" spans="1:8" ht="18.600000000000001" customHeight="1" x14ac:dyDescent="0.25">
      <c r="A162" s="339">
        <v>3419</v>
      </c>
      <c r="B162" s="374">
        <v>5222</v>
      </c>
      <c r="C162" s="376" t="s">
        <v>80</v>
      </c>
      <c r="D162" s="117"/>
      <c r="E162" s="225">
        <v>700000</v>
      </c>
      <c r="F162" s="340">
        <v>700000</v>
      </c>
      <c r="G162" s="26"/>
      <c r="H162" s="2"/>
    </row>
    <row r="163" spans="1:8" ht="18" customHeight="1" x14ac:dyDescent="0.25">
      <c r="A163" s="305"/>
      <c r="B163" s="338"/>
      <c r="C163" s="32" t="s">
        <v>81</v>
      </c>
      <c r="D163" s="33"/>
      <c r="E163" s="226">
        <v>660000</v>
      </c>
      <c r="F163" s="281">
        <v>660000</v>
      </c>
      <c r="G163" s="26"/>
      <c r="H163" s="2"/>
    </row>
    <row r="164" spans="1:8" ht="17.45" customHeight="1" x14ac:dyDescent="0.25">
      <c r="A164" s="305"/>
      <c r="B164" s="338"/>
      <c r="C164" s="32" t="s">
        <v>82</v>
      </c>
      <c r="D164" s="33"/>
      <c r="E164" s="226">
        <v>40000</v>
      </c>
      <c r="F164" s="281">
        <v>40000</v>
      </c>
      <c r="G164" s="26"/>
      <c r="H164" s="2"/>
    </row>
    <row r="165" spans="1:8" ht="17.45" customHeight="1" x14ac:dyDescent="0.25">
      <c r="A165" s="305"/>
      <c r="B165" s="338"/>
      <c r="C165" s="32" t="s">
        <v>83</v>
      </c>
      <c r="D165" s="33"/>
      <c r="E165" s="226">
        <v>210000</v>
      </c>
      <c r="F165" s="281">
        <v>210000</v>
      </c>
      <c r="G165" s="26"/>
      <c r="H165" s="2"/>
    </row>
    <row r="166" spans="1:8" ht="19.899999999999999" customHeight="1" x14ac:dyDescent="0.25">
      <c r="A166" s="305"/>
      <c r="B166" s="338"/>
      <c r="C166" s="32" t="s">
        <v>85</v>
      </c>
      <c r="D166" s="33"/>
      <c r="E166" s="226">
        <v>700000</v>
      </c>
      <c r="F166" s="281">
        <v>700000</v>
      </c>
      <c r="G166" s="26"/>
      <c r="H166" s="2"/>
    </row>
    <row r="167" spans="1:8" ht="19.149999999999999" customHeight="1" x14ac:dyDescent="0.25">
      <c r="A167" s="305"/>
      <c r="B167" s="338"/>
      <c r="C167" s="32" t="s">
        <v>86</v>
      </c>
      <c r="D167" s="33"/>
      <c r="E167" s="226">
        <v>700000</v>
      </c>
      <c r="F167" s="281">
        <v>700000</v>
      </c>
      <c r="G167" s="26"/>
      <c r="H167" s="2"/>
    </row>
    <row r="168" spans="1:8" ht="17.45" customHeight="1" x14ac:dyDescent="0.25">
      <c r="A168" s="305"/>
      <c r="B168" s="338"/>
      <c r="C168" s="32" t="s">
        <v>87</v>
      </c>
      <c r="D168" s="33"/>
      <c r="E168" s="226">
        <v>180000</v>
      </c>
      <c r="F168" s="281">
        <v>180000</v>
      </c>
      <c r="G168" s="26"/>
      <c r="H168" s="2"/>
    </row>
    <row r="169" spans="1:8" ht="17.45" customHeight="1" x14ac:dyDescent="0.25">
      <c r="A169" s="305"/>
      <c r="B169" s="338"/>
      <c r="C169" s="32" t="s">
        <v>260</v>
      </c>
      <c r="D169" s="33"/>
      <c r="E169" s="226">
        <v>10000</v>
      </c>
      <c r="F169" s="281">
        <v>10000</v>
      </c>
      <c r="G169" s="26"/>
      <c r="H169" s="2"/>
    </row>
    <row r="170" spans="1:8" ht="17.45" customHeight="1" x14ac:dyDescent="0.25">
      <c r="A170" s="305"/>
      <c r="B170" s="338"/>
      <c r="C170" s="32" t="s">
        <v>88</v>
      </c>
      <c r="D170" s="33"/>
      <c r="E170" s="226">
        <v>2930000</v>
      </c>
      <c r="F170" s="281">
        <v>2930000</v>
      </c>
      <c r="G170" s="26"/>
      <c r="H170" s="2"/>
    </row>
    <row r="171" spans="1:8" ht="16.5" customHeight="1" x14ac:dyDescent="0.25">
      <c r="A171" s="305"/>
      <c r="B171" s="338"/>
      <c r="C171" s="38" t="s">
        <v>89</v>
      </c>
      <c r="D171" s="35"/>
      <c r="E171" s="226">
        <v>40000</v>
      </c>
      <c r="F171" s="281">
        <v>40000</v>
      </c>
      <c r="G171" s="26"/>
      <c r="H171" s="2"/>
    </row>
    <row r="172" spans="1:8" ht="15.6" customHeight="1" x14ac:dyDescent="0.25">
      <c r="A172" s="305"/>
      <c r="B172" s="338"/>
      <c r="C172" s="37" t="s">
        <v>99</v>
      </c>
      <c r="D172" s="35"/>
      <c r="E172" s="226">
        <v>190000</v>
      </c>
      <c r="F172" s="281">
        <v>190000</v>
      </c>
      <c r="G172" s="26"/>
      <c r="H172" s="2"/>
    </row>
    <row r="173" spans="1:8" ht="15.6" customHeight="1" x14ac:dyDescent="0.25">
      <c r="A173" s="305"/>
      <c r="B173" s="338"/>
      <c r="C173" s="37" t="s">
        <v>286</v>
      </c>
      <c r="D173" s="35"/>
      <c r="E173" s="226">
        <v>40000</v>
      </c>
      <c r="F173" s="281">
        <v>40000</v>
      </c>
      <c r="G173" s="26"/>
      <c r="H173" s="2"/>
    </row>
    <row r="174" spans="1:8" ht="17.45" customHeight="1" x14ac:dyDescent="0.25">
      <c r="A174" s="305"/>
      <c r="B174" s="338"/>
      <c r="C174" s="372" t="s">
        <v>91</v>
      </c>
      <c r="D174" s="35"/>
      <c r="E174" s="226">
        <v>100000</v>
      </c>
      <c r="F174" s="281">
        <v>100000</v>
      </c>
      <c r="G174" s="26"/>
      <c r="H174" s="2"/>
    </row>
    <row r="175" spans="1:8" ht="16.5" customHeight="1" x14ac:dyDescent="0.25">
      <c r="A175" s="305"/>
      <c r="B175" s="338"/>
      <c r="C175" s="37" t="s">
        <v>92</v>
      </c>
      <c r="D175" s="35"/>
      <c r="E175" s="226">
        <v>60000</v>
      </c>
      <c r="F175" s="281">
        <v>60000</v>
      </c>
      <c r="G175" s="26"/>
      <c r="H175" s="2"/>
    </row>
    <row r="176" spans="1:8" ht="17.45" customHeight="1" x14ac:dyDescent="0.25">
      <c r="A176" s="305"/>
      <c r="B176" s="338"/>
      <c r="C176" s="372" t="s">
        <v>93</v>
      </c>
      <c r="D176" s="35"/>
      <c r="E176" s="226">
        <v>30000</v>
      </c>
      <c r="F176" s="281">
        <v>30000</v>
      </c>
      <c r="G176" s="26"/>
      <c r="H176" s="2"/>
    </row>
    <row r="177" spans="1:9" ht="15.75" customHeight="1" x14ac:dyDescent="0.25">
      <c r="A177" s="305"/>
      <c r="B177" s="338"/>
      <c r="C177" s="37" t="s">
        <v>94</v>
      </c>
      <c r="D177" s="35"/>
      <c r="E177" s="226">
        <v>70000</v>
      </c>
      <c r="F177" s="281">
        <v>0</v>
      </c>
      <c r="G177" s="26"/>
      <c r="H177" s="2"/>
    </row>
    <row r="178" spans="1:9" x14ac:dyDescent="0.25">
      <c r="A178" s="305"/>
      <c r="B178" s="338"/>
      <c r="C178" s="37" t="s">
        <v>84</v>
      </c>
      <c r="D178" s="35"/>
      <c r="E178" s="226">
        <v>30000</v>
      </c>
      <c r="F178" s="281">
        <v>30000</v>
      </c>
      <c r="G178" s="26"/>
      <c r="H178" s="2"/>
    </row>
    <row r="179" spans="1:9" x14ac:dyDescent="0.25">
      <c r="A179" s="318"/>
      <c r="B179" s="373"/>
      <c r="C179" s="131" t="s">
        <v>154</v>
      </c>
      <c r="D179" s="61"/>
      <c r="E179" s="224">
        <v>360000</v>
      </c>
      <c r="F179" s="449">
        <v>360000</v>
      </c>
      <c r="G179" s="26"/>
      <c r="H179" s="2"/>
    </row>
    <row r="180" spans="1:9" x14ac:dyDescent="0.25">
      <c r="A180" s="318"/>
      <c r="B180" s="373"/>
      <c r="C180" s="131" t="s">
        <v>218</v>
      </c>
      <c r="D180" s="61"/>
      <c r="E180" s="224">
        <v>350000</v>
      </c>
      <c r="F180" s="449">
        <v>350000</v>
      </c>
      <c r="G180" s="26"/>
      <c r="H180" s="2"/>
    </row>
    <row r="181" spans="1:9" x14ac:dyDescent="0.25">
      <c r="A181" s="318"/>
      <c r="B181" s="373"/>
      <c r="C181" s="131" t="s">
        <v>240</v>
      </c>
      <c r="D181" s="61"/>
      <c r="E181" s="224">
        <v>80000</v>
      </c>
      <c r="F181" s="449">
        <v>80000</v>
      </c>
      <c r="G181" s="26"/>
      <c r="H181" s="2"/>
    </row>
    <row r="182" spans="1:9" ht="15.75" thickBot="1" x14ac:dyDescent="0.3">
      <c r="A182" s="318"/>
      <c r="B182" s="373"/>
      <c r="C182" s="37" t="s">
        <v>285</v>
      </c>
      <c r="D182" s="61"/>
      <c r="E182" s="224">
        <v>20000</v>
      </c>
      <c r="F182" s="449">
        <v>20000</v>
      </c>
      <c r="G182" s="26"/>
      <c r="H182" s="2"/>
    </row>
    <row r="183" spans="1:9" ht="16.5" customHeight="1" thickBot="1" x14ac:dyDescent="0.3">
      <c r="A183" s="450"/>
      <c r="B183" s="43"/>
      <c r="C183" s="66" t="s">
        <v>9</v>
      </c>
      <c r="D183" s="119"/>
      <c r="E183" s="81">
        <f>SUM(E162:E182)</f>
        <v>7500000</v>
      </c>
      <c r="F183" s="454">
        <f>SUM(F162:F182)</f>
        <v>7430000</v>
      </c>
      <c r="G183" s="26"/>
      <c r="H183" s="2"/>
    </row>
    <row r="184" spans="1:9" ht="16.5" customHeight="1" thickBot="1" x14ac:dyDescent="0.3">
      <c r="A184" s="460">
        <v>6409</v>
      </c>
      <c r="B184" s="43">
        <v>5901</v>
      </c>
      <c r="C184" s="86" t="s">
        <v>100</v>
      </c>
      <c r="D184" s="67"/>
      <c r="E184" s="129">
        <v>0</v>
      </c>
      <c r="F184" s="526">
        <v>0</v>
      </c>
      <c r="G184" s="24"/>
      <c r="H184" s="1"/>
      <c r="I184" s="1"/>
    </row>
    <row r="185" spans="1:9" ht="15.75" customHeight="1" thickBot="1" x14ac:dyDescent="0.3">
      <c r="A185" s="488"/>
      <c r="B185" s="66"/>
      <c r="C185" s="66" t="s">
        <v>101</v>
      </c>
      <c r="D185" s="67"/>
      <c r="E185" s="85">
        <f>E184+E183</f>
        <v>7500000</v>
      </c>
      <c r="F185" s="473">
        <f>F184+F183</f>
        <v>7430000</v>
      </c>
      <c r="G185" s="24"/>
      <c r="H185" s="2"/>
    </row>
    <row r="186" spans="1:9" ht="16.5" customHeight="1" thickBot="1" x14ac:dyDescent="0.3">
      <c r="A186" s="452"/>
      <c r="B186" s="358"/>
      <c r="C186" s="108"/>
      <c r="D186" s="130"/>
      <c r="E186" s="109"/>
      <c r="F186" s="509"/>
      <c r="G186" s="20"/>
      <c r="H186" s="20"/>
    </row>
    <row r="187" spans="1:9" ht="16.5" customHeight="1" thickBot="1" x14ac:dyDescent="0.3">
      <c r="A187" s="527"/>
      <c r="B187" s="125"/>
      <c r="C187" s="421" t="s">
        <v>102</v>
      </c>
      <c r="D187" s="421"/>
      <c r="E187" s="79"/>
      <c r="F187" s="529"/>
      <c r="G187" s="26"/>
      <c r="H187" s="2"/>
    </row>
    <row r="188" spans="1:9" ht="16.5" customHeight="1" x14ac:dyDescent="0.25">
      <c r="A188" s="339">
        <v>3419</v>
      </c>
      <c r="B188" s="374">
        <v>5212</v>
      </c>
      <c r="C188" s="376" t="s">
        <v>103</v>
      </c>
      <c r="D188" s="53" t="s">
        <v>279</v>
      </c>
      <c r="E188" s="227">
        <v>21700</v>
      </c>
      <c r="F188" s="530">
        <v>0</v>
      </c>
      <c r="G188" s="22"/>
      <c r="H188" s="20"/>
    </row>
    <row r="189" spans="1:9" ht="26.25" x14ac:dyDescent="0.25">
      <c r="A189" s="447"/>
      <c r="B189" s="338">
        <v>5222</v>
      </c>
      <c r="C189" s="35" t="s">
        <v>280</v>
      </c>
      <c r="D189" s="29" t="s">
        <v>281</v>
      </c>
      <c r="E189" s="226">
        <v>42500</v>
      </c>
      <c r="F189" s="281">
        <v>0</v>
      </c>
      <c r="G189" s="26"/>
      <c r="H189" s="2"/>
    </row>
    <row r="190" spans="1:9" x14ac:dyDescent="0.25">
      <c r="A190" s="447"/>
      <c r="B190" s="371">
        <v>5493</v>
      </c>
      <c r="C190" s="32" t="s">
        <v>104</v>
      </c>
      <c r="D190" s="29" t="s">
        <v>282</v>
      </c>
      <c r="E190" s="226">
        <v>50000</v>
      </c>
      <c r="F190" s="281">
        <v>50000</v>
      </c>
      <c r="G190" s="26"/>
      <c r="H190" s="2"/>
    </row>
    <row r="191" spans="1:9" x14ac:dyDescent="0.25">
      <c r="A191" s="448"/>
      <c r="B191" s="357"/>
      <c r="C191" s="375" t="s">
        <v>224</v>
      </c>
      <c r="D191" s="80" t="s">
        <v>283</v>
      </c>
      <c r="E191" s="224">
        <v>50000</v>
      </c>
      <c r="F191" s="449">
        <v>50000</v>
      </c>
      <c r="G191" s="26"/>
      <c r="H191" s="2"/>
    </row>
    <row r="192" spans="1:9" ht="15.75" thickBot="1" x14ac:dyDescent="0.3">
      <c r="A192" s="448"/>
      <c r="B192" s="357"/>
      <c r="C192" s="375" t="s">
        <v>155</v>
      </c>
      <c r="D192" s="80" t="s">
        <v>284</v>
      </c>
      <c r="E192" s="224">
        <v>25000</v>
      </c>
      <c r="F192" s="449">
        <v>0</v>
      </c>
      <c r="G192" s="20">
        <f>SUM(E190:E192)</f>
        <v>125000</v>
      </c>
      <c r="H192" s="21">
        <f>SUM(F190:F192)</f>
        <v>100000</v>
      </c>
    </row>
    <row r="193" spans="1:8" ht="16.5" customHeight="1" thickBot="1" x14ac:dyDescent="0.3">
      <c r="A193" s="460"/>
      <c r="B193" s="43"/>
      <c r="C193" s="66" t="s">
        <v>9</v>
      </c>
      <c r="D193" s="67"/>
      <c r="E193" s="85">
        <f>SUM(E188:E192)</f>
        <v>189200</v>
      </c>
      <c r="F193" s="473">
        <f>SUM(F188:F192)</f>
        <v>100000</v>
      </c>
      <c r="G193" s="26"/>
      <c r="H193" s="2"/>
    </row>
    <row r="194" spans="1:8" ht="18.600000000000001" customHeight="1" thickBot="1" x14ac:dyDescent="0.3">
      <c r="A194" s="450">
        <v>6409</v>
      </c>
      <c r="B194" s="43">
        <v>5901</v>
      </c>
      <c r="C194" s="86" t="s">
        <v>105</v>
      </c>
      <c r="D194" s="67"/>
      <c r="E194" s="129">
        <v>0</v>
      </c>
      <c r="F194" s="526">
        <v>0</v>
      </c>
      <c r="G194" s="26"/>
      <c r="H194" s="2"/>
    </row>
    <row r="195" spans="1:8" ht="19.899999999999999" customHeight="1" thickBot="1" x14ac:dyDescent="0.3">
      <c r="A195" s="460"/>
      <c r="B195" s="43"/>
      <c r="C195" s="66" t="s">
        <v>106</v>
      </c>
      <c r="D195" s="67"/>
      <c r="E195" s="85">
        <f>E194+E193</f>
        <v>189200</v>
      </c>
      <c r="F195" s="473">
        <f>F194+F193</f>
        <v>100000</v>
      </c>
      <c r="G195" s="26"/>
      <c r="H195" s="2"/>
    </row>
    <row r="196" spans="1:8" ht="16.5" customHeight="1" thickBot="1" x14ac:dyDescent="0.3">
      <c r="A196" s="461"/>
      <c r="B196" s="358"/>
      <c r="C196" s="73"/>
      <c r="D196" s="71"/>
      <c r="E196" s="110"/>
      <c r="F196" s="495"/>
      <c r="G196" s="26"/>
      <c r="H196" s="2"/>
    </row>
    <row r="197" spans="1:8" ht="16.5" customHeight="1" thickBot="1" x14ac:dyDescent="0.3">
      <c r="A197" s="527"/>
      <c r="B197" s="125"/>
      <c r="C197" s="421" t="s">
        <v>107</v>
      </c>
      <c r="D197" s="421"/>
      <c r="E197" s="79"/>
      <c r="F197" s="529"/>
      <c r="G197" s="26"/>
      <c r="H197" s="2"/>
    </row>
    <row r="198" spans="1:8" ht="16.899999999999999" customHeight="1" x14ac:dyDescent="0.25">
      <c r="A198" s="305">
        <v>3419</v>
      </c>
      <c r="B198" s="338">
        <v>5222</v>
      </c>
      <c r="C198" s="372" t="s">
        <v>183</v>
      </c>
      <c r="D198" s="35"/>
      <c r="E198" s="226">
        <v>66000</v>
      </c>
      <c r="F198" s="523">
        <v>66000</v>
      </c>
      <c r="G198" s="26"/>
      <c r="H198" s="2"/>
    </row>
    <row r="199" spans="1:8" ht="16.5" customHeight="1" x14ac:dyDescent="0.25">
      <c r="A199" s="305"/>
      <c r="B199" s="338"/>
      <c r="C199" s="372" t="s">
        <v>186</v>
      </c>
      <c r="D199" s="35"/>
      <c r="E199" s="226">
        <v>100000</v>
      </c>
      <c r="F199" s="523">
        <v>100000</v>
      </c>
      <c r="G199" s="26"/>
      <c r="H199" s="2"/>
    </row>
    <row r="200" spans="1:8" ht="16.5" customHeight="1" x14ac:dyDescent="0.25">
      <c r="A200" s="305"/>
      <c r="B200" s="338"/>
      <c r="C200" s="372" t="s">
        <v>185</v>
      </c>
      <c r="D200" s="35"/>
      <c r="E200" s="226">
        <v>110000</v>
      </c>
      <c r="F200" s="523">
        <v>110000</v>
      </c>
      <c r="G200" s="26"/>
      <c r="H200" s="2"/>
    </row>
    <row r="201" spans="1:8" ht="16.149999999999999" customHeight="1" x14ac:dyDescent="0.25">
      <c r="A201" s="305"/>
      <c r="B201" s="338"/>
      <c r="C201" s="372" t="s">
        <v>226</v>
      </c>
      <c r="D201" s="35"/>
      <c r="E201" s="226">
        <v>154000</v>
      </c>
      <c r="F201" s="523">
        <v>154000</v>
      </c>
      <c r="G201" s="26"/>
      <c r="H201" s="2"/>
    </row>
    <row r="202" spans="1:8" x14ac:dyDescent="0.25">
      <c r="A202" s="317"/>
      <c r="B202" s="338"/>
      <c r="C202" s="372" t="s">
        <v>184</v>
      </c>
      <c r="D202" s="35"/>
      <c r="E202" s="226">
        <v>110000</v>
      </c>
      <c r="F202" s="523">
        <v>110000</v>
      </c>
      <c r="G202" s="26"/>
      <c r="H202" s="2"/>
    </row>
    <row r="203" spans="1:8" ht="15.75" thickBot="1" x14ac:dyDescent="0.3">
      <c r="A203" s="524"/>
      <c r="B203" s="373"/>
      <c r="C203" s="75" t="s">
        <v>69</v>
      </c>
      <c r="D203" s="61"/>
      <c r="E203" s="224">
        <v>60000</v>
      </c>
      <c r="F203" s="525">
        <v>60000</v>
      </c>
      <c r="G203" s="26"/>
      <c r="H203" s="2"/>
    </row>
    <row r="204" spans="1:8" ht="16.5" customHeight="1" thickBot="1" x14ac:dyDescent="0.3">
      <c r="A204" s="488"/>
      <c r="B204" s="132"/>
      <c r="C204" s="66" t="s">
        <v>9</v>
      </c>
      <c r="D204" s="133"/>
      <c r="E204" s="85">
        <f>SUM(E198:E203)</f>
        <v>600000</v>
      </c>
      <c r="F204" s="473">
        <f>SUM(F198:F203)</f>
        <v>600000</v>
      </c>
      <c r="G204" s="26"/>
      <c r="H204" s="2"/>
    </row>
    <row r="205" spans="1:8" ht="15.75" thickBot="1" x14ac:dyDescent="0.3">
      <c r="A205" s="460">
        <v>6409</v>
      </c>
      <c r="B205" s="43">
        <v>5901</v>
      </c>
      <c r="C205" s="86" t="s">
        <v>108</v>
      </c>
      <c r="D205" s="67"/>
      <c r="E205" s="129">
        <v>0</v>
      </c>
      <c r="F205" s="526">
        <v>0</v>
      </c>
      <c r="G205" s="26"/>
      <c r="H205" s="2"/>
    </row>
    <row r="206" spans="1:8" ht="16.5" customHeight="1" thickBot="1" x14ac:dyDescent="0.3">
      <c r="A206" s="488"/>
      <c r="B206" s="132"/>
      <c r="C206" s="66" t="s">
        <v>109</v>
      </c>
      <c r="D206" s="133"/>
      <c r="E206" s="85">
        <f>E205+E204</f>
        <v>600000</v>
      </c>
      <c r="F206" s="473">
        <f>F205+F204</f>
        <v>600000</v>
      </c>
      <c r="G206" s="26"/>
      <c r="H206" s="2"/>
    </row>
    <row r="207" spans="1:8" ht="14.25" customHeight="1" thickBot="1" x14ac:dyDescent="0.3">
      <c r="A207" s="488"/>
      <c r="B207" s="132"/>
      <c r="C207" s="66"/>
      <c r="D207" s="133"/>
      <c r="E207" s="89"/>
      <c r="F207" s="475"/>
      <c r="G207" s="26"/>
      <c r="H207" s="2"/>
    </row>
    <row r="208" spans="1:8" ht="16.5" customHeight="1" thickBot="1" x14ac:dyDescent="0.3">
      <c r="A208" s="492"/>
      <c r="B208" s="105"/>
      <c r="C208" s="106" t="s">
        <v>161</v>
      </c>
      <c r="D208" s="134"/>
      <c r="E208" s="107">
        <f>E206+E195+E185+E159</f>
        <v>13389200</v>
      </c>
      <c r="F208" s="493">
        <f>F206+F195+F185+F159</f>
        <v>13210000</v>
      </c>
      <c r="G208" s="26"/>
      <c r="H208" s="2"/>
    </row>
    <row r="209" spans="1:8" ht="16.5" customHeight="1" thickBot="1" x14ac:dyDescent="0.3">
      <c r="A209" s="494"/>
      <c r="B209" s="73"/>
      <c r="C209" s="97"/>
      <c r="D209" s="71"/>
      <c r="E209" s="109"/>
      <c r="F209" s="531"/>
      <c r="G209" s="20"/>
      <c r="H209" s="20"/>
    </row>
    <row r="210" spans="1:8" ht="30" customHeight="1" x14ac:dyDescent="0.25">
      <c r="A210" s="456"/>
      <c r="B210" s="54"/>
      <c r="C210" s="399" t="s">
        <v>110</v>
      </c>
      <c r="D210" s="399"/>
      <c r="E210" s="116"/>
      <c r="F210" s="520"/>
      <c r="G210" s="26"/>
      <c r="H210" s="2"/>
    </row>
    <row r="211" spans="1:8" ht="16.5" customHeight="1" thickBot="1" x14ac:dyDescent="0.3">
      <c r="A211" s="458"/>
      <c r="B211" s="56"/>
      <c r="C211" s="418" t="s">
        <v>111</v>
      </c>
      <c r="D211" s="418"/>
      <c r="E211" s="59"/>
      <c r="F211" s="521"/>
      <c r="G211" s="20"/>
      <c r="H211" s="20"/>
    </row>
    <row r="212" spans="1:8" ht="17.45" customHeight="1" x14ac:dyDescent="0.25">
      <c r="A212" s="305">
        <v>3122</v>
      </c>
      <c r="B212" s="338">
        <v>5339</v>
      </c>
      <c r="C212" s="29" t="s">
        <v>247</v>
      </c>
      <c r="D212" s="29"/>
      <c r="E212" s="226">
        <v>110000</v>
      </c>
      <c r="F212" s="523">
        <v>110000</v>
      </c>
      <c r="G212" s="26"/>
      <c r="H212" s="2"/>
    </row>
    <row r="213" spans="1:8" ht="17.45" customHeight="1" x14ac:dyDescent="0.25">
      <c r="A213" s="305">
        <v>3399</v>
      </c>
      <c r="B213" s="338">
        <v>5222</v>
      </c>
      <c r="C213" s="29" t="s">
        <v>112</v>
      </c>
      <c r="D213" s="29"/>
      <c r="E213" s="226">
        <v>40000</v>
      </c>
      <c r="F213" s="523">
        <v>40000</v>
      </c>
      <c r="G213" s="26"/>
      <c r="H213" s="2"/>
    </row>
    <row r="214" spans="1:8" ht="16.5" customHeight="1" x14ac:dyDescent="0.25">
      <c r="A214" s="305"/>
      <c r="B214" s="338"/>
      <c r="C214" s="29" t="s">
        <v>113</v>
      </c>
      <c r="D214" s="29"/>
      <c r="E214" s="226">
        <v>140000</v>
      </c>
      <c r="F214" s="523">
        <v>140000</v>
      </c>
      <c r="G214" s="20">
        <f>SUM(E213:E214)</f>
        <v>180000</v>
      </c>
      <c r="H214" s="21">
        <f>SUM(F213:F214)</f>
        <v>180000</v>
      </c>
    </row>
    <row r="215" spans="1:8" ht="18.600000000000001" customHeight="1" x14ac:dyDescent="0.25">
      <c r="A215" s="305">
        <v>3419</v>
      </c>
      <c r="B215" s="338"/>
      <c r="C215" s="29" t="s">
        <v>90</v>
      </c>
      <c r="D215" s="29"/>
      <c r="E215" s="226">
        <v>20000</v>
      </c>
      <c r="F215" s="523">
        <v>20000</v>
      </c>
      <c r="G215" s="26"/>
      <c r="H215" s="2"/>
    </row>
    <row r="216" spans="1:8" ht="16.149999999999999" customHeight="1" x14ac:dyDescent="0.25">
      <c r="A216" s="305"/>
      <c r="B216" s="338"/>
      <c r="C216" s="29" t="s">
        <v>84</v>
      </c>
      <c r="D216" s="29"/>
      <c r="E216" s="226">
        <v>90000</v>
      </c>
      <c r="F216" s="523">
        <v>90000</v>
      </c>
      <c r="G216" s="20"/>
      <c r="H216" s="21"/>
    </row>
    <row r="217" spans="1:8" ht="16.899999999999999" customHeight="1" x14ac:dyDescent="0.25">
      <c r="A217" s="305"/>
      <c r="B217" s="338"/>
      <c r="C217" s="29" t="s">
        <v>228</v>
      </c>
      <c r="D217" s="29"/>
      <c r="E217" s="226">
        <v>50000</v>
      </c>
      <c r="F217" s="523">
        <v>50000</v>
      </c>
      <c r="G217" s="20"/>
      <c r="H217" s="21"/>
    </row>
    <row r="218" spans="1:8" ht="16.899999999999999" customHeight="1" x14ac:dyDescent="0.25">
      <c r="A218" s="305"/>
      <c r="B218" s="338"/>
      <c r="C218" s="29" t="s">
        <v>114</v>
      </c>
      <c r="D218" s="29"/>
      <c r="E218" s="226">
        <v>80000</v>
      </c>
      <c r="F218" s="523">
        <v>80000</v>
      </c>
      <c r="G218" s="20">
        <f>E215+E216+E217+E218</f>
        <v>240000</v>
      </c>
      <c r="H218" s="21">
        <f>F215+F216+F217+F218</f>
        <v>240000</v>
      </c>
    </row>
    <row r="219" spans="1:8" ht="16.899999999999999" customHeight="1" x14ac:dyDescent="0.25">
      <c r="A219" s="305">
        <v>3421</v>
      </c>
      <c r="B219" s="338"/>
      <c r="C219" s="29" t="s">
        <v>115</v>
      </c>
      <c r="D219" s="29"/>
      <c r="E219" s="226">
        <v>130000</v>
      </c>
      <c r="F219" s="523">
        <v>130000</v>
      </c>
      <c r="G219" s="26"/>
      <c r="H219" s="2"/>
    </row>
    <row r="220" spans="1:8" ht="18.600000000000001" customHeight="1" x14ac:dyDescent="0.25">
      <c r="A220" s="305"/>
      <c r="B220" s="338"/>
      <c r="C220" s="29" t="s">
        <v>116</v>
      </c>
      <c r="D220" s="29"/>
      <c r="E220" s="226">
        <v>90000</v>
      </c>
      <c r="F220" s="523">
        <v>90000</v>
      </c>
      <c r="G220" s="24" t="s">
        <v>309</v>
      </c>
      <c r="H220" s="2"/>
    </row>
    <row r="221" spans="1:8" ht="18.600000000000001" customHeight="1" x14ac:dyDescent="0.25">
      <c r="A221" s="305"/>
      <c r="B221" s="338"/>
      <c r="C221" s="29" t="s">
        <v>225</v>
      </c>
      <c r="D221" s="29"/>
      <c r="E221" s="226">
        <v>80000</v>
      </c>
      <c r="F221" s="523">
        <v>80000</v>
      </c>
      <c r="G221" s="26"/>
      <c r="H221" s="2"/>
    </row>
    <row r="222" spans="1:8" ht="16.899999999999999" customHeight="1" x14ac:dyDescent="0.25">
      <c r="A222" s="305"/>
      <c r="B222" s="338"/>
      <c r="C222" s="29" t="s">
        <v>192</v>
      </c>
      <c r="D222" s="29"/>
      <c r="E222" s="226">
        <v>90000</v>
      </c>
      <c r="F222" s="523">
        <v>90000</v>
      </c>
      <c r="G222" s="20">
        <f>SUM(E219:E222)</f>
        <v>390000</v>
      </c>
      <c r="H222" s="21">
        <f>SUM(F219:F222)</f>
        <v>390000</v>
      </c>
    </row>
    <row r="223" spans="1:8" ht="16.899999999999999" customHeight="1" x14ac:dyDescent="0.25">
      <c r="A223" s="305">
        <v>3429</v>
      </c>
      <c r="B223" s="338"/>
      <c r="C223" s="29" t="s">
        <v>117</v>
      </c>
      <c r="D223" s="29"/>
      <c r="E223" s="226">
        <v>13000</v>
      </c>
      <c r="F223" s="523">
        <v>13000</v>
      </c>
      <c r="G223" s="26"/>
      <c r="H223" s="2"/>
    </row>
    <row r="224" spans="1:8" ht="16.899999999999999" customHeight="1" x14ac:dyDescent="0.25">
      <c r="A224" s="305"/>
      <c r="B224" s="338"/>
      <c r="C224" s="29" t="s">
        <v>118</v>
      </c>
      <c r="D224" s="29"/>
      <c r="E224" s="226">
        <v>20000</v>
      </c>
      <c r="F224" s="523">
        <v>20000</v>
      </c>
      <c r="G224" s="26"/>
      <c r="H224" s="2"/>
    </row>
    <row r="225" spans="1:8" ht="16.899999999999999" customHeight="1" x14ac:dyDescent="0.25">
      <c r="A225" s="305"/>
      <c r="B225" s="338"/>
      <c r="C225" s="29" t="s">
        <v>246</v>
      </c>
      <c r="D225" s="29"/>
      <c r="E225" s="226">
        <v>20000</v>
      </c>
      <c r="F225" s="523">
        <v>20000</v>
      </c>
      <c r="G225" s="26"/>
      <c r="H225" s="2"/>
    </row>
    <row r="226" spans="1:8" ht="16.899999999999999" customHeight="1" x14ac:dyDescent="0.25">
      <c r="A226" s="305"/>
      <c r="B226" s="338"/>
      <c r="C226" s="29" t="s">
        <v>248</v>
      </c>
      <c r="D226" s="29"/>
      <c r="E226" s="226">
        <v>70000</v>
      </c>
      <c r="F226" s="523">
        <v>70000</v>
      </c>
      <c r="G226" s="26"/>
      <c r="H226" s="2"/>
    </row>
    <row r="227" spans="1:8" ht="18.600000000000001" customHeight="1" x14ac:dyDescent="0.25">
      <c r="A227" s="305"/>
      <c r="B227" s="338"/>
      <c r="C227" s="29" t="s">
        <v>119</v>
      </c>
      <c r="D227" s="29"/>
      <c r="E227" s="226">
        <v>140000</v>
      </c>
      <c r="F227" s="523">
        <v>140000</v>
      </c>
      <c r="G227" s="26"/>
      <c r="H227" s="2"/>
    </row>
    <row r="228" spans="1:8" ht="18.600000000000001" customHeight="1" x14ac:dyDescent="0.25">
      <c r="A228" s="305"/>
      <c r="B228" s="338"/>
      <c r="C228" s="29" t="s">
        <v>120</v>
      </c>
      <c r="D228" s="29"/>
      <c r="E228" s="226">
        <v>25000</v>
      </c>
      <c r="F228" s="523">
        <v>25000</v>
      </c>
      <c r="G228" s="26"/>
      <c r="H228" s="2"/>
    </row>
    <row r="229" spans="1:8" ht="16.149999999999999" customHeight="1" x14ac:dyDescent="0.25">
      <c r="A229" s="305"/>
      <c r="B229" s="338"/>
      <c r="C229" s="29" t="s">
        <v>121</v>
      </c>
      <c r="D229" s="29"/>
      <c r="E229" s="226">
        <v>80000</v>
      </c>
      <c r="F229" s="523">
        <v>80000</v>
      </c>
      <c r="G229" s="20"/>
      <c r="H229" s="20"/>
    </row>
    <row r="230" spans="1:8" x14ac:dyDescent="0.25">
      <c r="A230" s="305"/>
      <c r="B230" s="338"/>
      <c r="C230" s="29" t="s">
        <v>187</v>
      </c>
      <c r="D230" s="29"/>
      <c r="E230" s="226">
        <v>20000</v>
      </c>
      <c r="F230" s="523">
        <v>20000</v>
      </c>
      <c r="G230" s="26"/>
      <c r="H230" s="2"/>
    </row>
    <row r="231" spans="1:8" ht="25.5" x14ac:dyDescent="0.25">
      <c r="A231" s="305"/>
      <c r="B231" s="338"/>
      <c r="C231" s="29" t="s">
        <v>323</v>
      </c>
      <c r="D231" s="29"/>
      <c r="E231" s="226">
        <v>20000</v>
      </c>
      <c r="F231" s="523">
        <v>20000</v>
      </c>
      <c r="G231" s="26"/>
      <c r="H231" s="2"/>
    </row>
    <row r="232" spans="1:8" x14ac:dyDescent="0.25">
      <c r="A232" s="318"/>
      <c r="B232" s="373"/>
      <c r="C232" s="80" t="s">
        <v>229</v>
      </c>
      <c r="D232" s="80"/>
      <c r="E232" s="224">
        <v>40000</v>
      </c>
      <c r="F232" s="525">
        <v>0</v>
      </c>
      <c r="G232" s="26"/>
      <c r="H232" s="2"/>
    </row>
    <row r="233" spans="1:8" x14ac:dyDescent="0.25">
      <c r="A233" s="318"/>
      <c r="B233" s="373"/>
      <c r="C233" s="80" t="s">
        <v>287</v>
      </c>
      <c r="D233" s="80"/>
      <c r="E233" s="224">
        <v>6000</v>
      </c>
      <c r="F233" s="525">
        <v>6000</v>
      </c>
      <c r="G233" s="26"/>
      <c r="H233" s="2"/>
    </row>
    <row r="234" spans="1:8" x14ac:dyDescent="0.25">
      <c r="A234" s="318"/>
      <c r="B234" s="373"/>
      <c r="C234" s="80" t="s">
        <v>245</v>
      </c>
      <c r="D234" s="80"/>
      <c r="E234" s="224">
        <v>50000</v>
      </c>
      <c r="F234" s="525">
        <v>50000</v>
      </c>
      <c r="G234" s="26"/>
      <c r="H234" s="2"/>
    </row>
    <row r="235" spans="1:8" x14ac:dyDescent="0.25">
      <c r="A235" s="318"/>
      <c r="B235" s="373"/>
      <c r="C235" s="80" t="s">
        <v>244</v>
      </c>
      <c r="D235" s="80"/>
      <c r="E235" s="224">
        <v>15000</v>
      </c>
      <c r="F235" s="525">
        <v>15000</v>
      </c>
      <c r="G235" s="26"/>
      <c r="H235" s="2"/>
    </row>
    <row r="236" spans="1:8" ht="15.75" thickBot="1" x14ac:dyDescent="0.3">
      <c r="A236" s="318"/>
      <c r="B236" s="373"/>
      <c r="C236" s="80" t="s">
        <v>215</v>
      </c>
      <c r="D236" s="80"/>
      <c r="E236" s="224">
        <v>20000</v>
      </c>
      <c r="F236" s="525">
        <v>20000</v>
      </c>
      <c r="G236" s="20">
        <f>SUM(E223:E236)</f>
        <v>539000</v>
      </c>
      <c r="H236" s="21">
        <f>SUM(F223:F236)</f>
        <v>499000</v>
      </c>
    </row>
    <row r="237" spans="1:8" ht="16.5" customHeight="1" thickBot="1" x14ac:dyDescent="0.3">
      <c r="A237" s="488"/>
      <c r="B237" s="132"/>
      <c r="C237" s="127" t="s">
        <v>9</v>
      </c>
      <c r="D237" s="127"/>
      <c r="E237" s="81">
        <f>SUM(E212:E236)</f>
        <v>1459000</v>
      </c>
      <c r="F237" s="454">
        <f>SUM(F212:F236)</f>
        <v>1419000</v>
      </c>
      <c r="G237" s="26"/>
      <c r="H237" s="2"/>
    </row>
    <row r="238" spans="1:8" ht="15.75" thickBot="1" x14ac:dyDescent="0.3">
      <c r="A238" s="450">
        <v>6409</v>
      </c>
      <c r="B238" s="43">
        <v>5901</v>
      </c>
      <c r="C238" s="83" t="s">
        <v>122</v>
      </c>
      <c r="D238" s="83"/>
      <c r="E238" s="120">
        <v>0</v>
      </c>
      <c r="F238" s="513">
        <v>0</v>
      </c>
      <c r="G238" s="26"/>
      <c r="H238" s="2"/>
    </row>
    <row r="239" spans="1:8" ht="16.5" customHeight="1" thickBot="1" x14ac:dyDescent="0.3">
      <c r="A239" s="460"/>
      <c r="B239" s="65"/>
      <c r="C239" s="127" t="s">
        <v>123</v>
      </c>
      <c r="D239" s="83"/>
      <c r="E239" s="85">
        <f>E238+E237</f>
        <v>1459000</v>
      </c>
      <c r="F239" s="473">
        <f>F238+F237</f>
        <v>1419000</v>
      </c>
      <c r="G239" s="26"/>
      <c r="H239" s="2"/>
    </row>
    <row r="240" spans="1:8" ht="16.5" customHeight="1" thickBot="1" x14ac:dyDescent="0.3">
      <c r="A240" s="460"/>
      <c r="B240" s="65"/>
      <c r="C240" s="127"/>
      <c r="D240" s="83"/>
      <c r="E240" s="89"/>
      <c r="F240" s="475"/>
      <c r="G240" s="26"/>
      <c r="H240" s="2"/>
    </row>
    <row r="241" spans="1:8" ht="16.5" customHeight="1" thickBot="1" x14ac:dyDescent="0.3">
      <c r="A241" s="532"/>
      <c r="B241" s="135"/>
      <c r="C241" s="412" t="s">
        <v>124</v>
      </c>
      <c r="D241" s="412"/>
      <c r="E241" s="135"/>
      <c r="F241" s="533"/>
      <c r="G241" s="26"/>
      <c r="H241" s="2"/>
    </row>
    <row r="242" spans="1:8" ht="16.5" customHeight="1" thickBot="1" x14ac:dyDescent="0.3">
      <c r="A242" s="305">
        <v>3399</v>
      </c>
      <c r="B242" s="371">
        <v>5493</v>
      </c>
      <c r="C242" s="30" t="s">
        <v>125</v>
      </c>
      <c r="D242" s="30" t="s">
        <v>162</v>
      </c>
      <c r="E242" s="226">
        <v>30000</v>
      </c>
      <c r="F242" s="523">
        <v>30000</v>
      </c>
      <c r="G242" s="24"/>
      <c r="H242" s="2"/>
    </row>
    <row r="243" spans="1:8" ht="15.75" thickBot="1" x14ac:dyDescent="0.3">
      <c r="A243" s="534"/>
      <c r="B243" s="132"/>
      <c r="C243" s="127" t="s">
        <v>9</v>
      </c>
      <c r="D243" s="127"/>
      <c r="E243" s="81">
        <f>SUM(E242:E242)</f>
        <v>30000</v>
      </c>
      <c r="F243" s="454">
        <f>SUM(F242:F242)</f>
        <v>30000</v>
      </c>
      <c r="G243" s="26"/>
      <c r="H243" s="2"/>
    </row>
    <row r="244" spans="1:8" ht="15.75" thickBot="1" x14ac:dyDescent="0.3">
      <c r="A244" s="450">
        <v>6409</v>
      </c>
      <c r="B244" s="43">
        <v>5901</v>
      </c>
      <c r="C244" s="83" t="s">
        <v>126</v>
      </c>
      <c r="D244" s="118"/>
      <c r="E244" s="120">
        <v>0</v>
      </c>
      <c r="F244" s="513">
        <v>0</v>
      </c>
      <c r="G244" s="26"/>
      <c r="H244" s="2"/>
    </row>
    <row r="245" spans="1:8" ht="15.75" thickBot="1" x14ac:dyDescent="0.3">
      <c r="A245" s="450"/>
      <c r="B245" s="65"/>
      <c r="C245" s="66" t="s">
        <v>127</v>
      </c>
      <c r="D245" s="89"/>
      <c r="E245" s="85">
        <f>E244+E243</f>
        <v>30000</v>
      </c>
      <c r="F245" s="473">
        <f>F244+F243</f>
        <v>30000</v>
      </c>
      <c r="G245" s="26"/>
      <c r="H245" s="2"/>
    </row>
    <row r="246" spans="1:8" ht="15.75" thickBot="1" x14ac:dyDescent="0.3">
      <c r="A246" s="450"/>
      <c r="B246" s="65"/>
      <c r="C246" s="66"/>
      <c r="D246" s="89"/>
      <c r="E246" s="89"/>
      <c r="F246" s="475"/>
      <c r="G246" s="26"/>
      <c r="H246" s="2"/>
    </row>
    <row r="247" spans="1:8" ht="15.75" thickBot="1" x14ac:dyDescent="0.3">
      <c r="A247" s="492"/>
      <c r="B247" s="105"/>
      <c r="C247" s="106" t="s">
        <v>163</v>
      </c>
      <c r="D247" s="134"/>
      <c r="E247" s="107">
        <f>E245+E239</f>
        <v>1489000</v>
      </c>
      <c r="F247" s="493">
        <f>F245+F239</f>
        <v>1449000</v>
      </c>
      <c r="G247" s="26"/>
      <c r="H247" s="2"/>
    </row>
    <row r="248" spans="1:8" ht="15.75" thickBot="1" x14ac:dyDescent="0.3">
      <c r="A248" s="535"/>
      <c r="B248" s="157"/>
      <c r="C248" s="158"/>
      <c r="D248" s="159"/>
      <c r="E248" s="160"/>
      <c r="F248" s="536"/>
      <c r="G248" s="26"/>
      <c r="H248" s="2"/>
    </row>
    <row r="249" spans="1:8" ht="15.75" thickBot="1" x14ac:dyDescent="0.3">
      <c r="A249" s="537"/>
      <c r="B249" s="161"/>
      <c r="C249" s="406" t="s">
        <v>191</v>
      </c>
      <c r="D249" s="407"/>
      <c r="E249" s="162"/>
      <c r="F249" s="538"/>
      <c r="G249" s="26"/>
      <c r="H249" s="2"/>
    </row>
    <row r="250" spans="1:8" ht="16.899999999999999" customHeight="1" x14ac:dyDescent="0.25">
      <c r="A250" s="304">
        <v>3322</v>
      </c>
      <c r="B250" s="255">
        <v>5213</v>
      </c>
      <c r="C250" s="256" t="s">
        <v>297</v>
      </c>
      <c r="D250" s="257" t="s">
        <v>298</v>
      </c>
      <c r="E250" s="258">
        <v>221000</v>
      </c>
      <c r="F250" s="263">
        <v>221000</v>
      </c>
      <c r="G250" s="26"/>
      <c r="H250" s="2"/>
    </row>
    <row r="251" spans="1:8" ht="26.25" x14ac:dyDescent="0.25">
      <c r="A251" s="304"/>
      <c r="B251" s="321">
        <v>5223</v>
      </c>
      <c r="C251" s="345" t="s">
        <v>74</v>
      </c>
      <c r="D251" s="266" t="s">
        <v>292</v>
      </c>
      <c r="E251" s="271">
        <v>198000</v>
      </c>
      <c r="F251" s="273">
        <v>198000</v>
      </c>
      <c r="G251" s="20"/>
      <c r="H251" s="21"/>
    </row>
    <row r="252" spans="1:8" ht="27" customHeight="1" x14ac:dyDescent="0.25">
      <c r="A252" s="304"/>
      <c r="B252" s="321">
        <v>5493</v>
      </c>
      <c r="C252" s="267" t="s">
        <v>288</v>
      </c>
      <c r="D252" s="266" t="s">
        <v>289</v>
      </c>
      <c r="E252" s="270">
        <v>165000</v>
      </c>
      <c r="F252" s="274">
        <v>165000</v>
      </c>
      <c r="G252" s="26"/>
      <c r="H252" s="2"/>
    </row>
    <row r="253" spans="1:8" ht="27" customHeight="1" x14ac:dyDescent="0.25">
      <c r="A253" s="346"/>
      <c r="B253" s="350"/>
      <c r="C253" s="347" t="s">
        <v>293</v>
      </c>
      <c r="D253" s="348" t="s">
        <v>294</v>
      </c>
      <c r="E253" s="205">
        <v>63000</v>
      </c>
      <c r="F253" s="349">
        <v>63000</v>
      </c>
      <c r="G253" s="26"/>
      <c r="H253" s="2"/>
    </row>
    <row r="254" spans="1:8" ht="27" customHeight="1" x14ac:dyDescent="0.25">
      <c r="A254" s="346"/>
      <c r="B254" s="350"/>
      <c r="C254" s="347" t="s">
        <v>295</v>
      </c>
      <c r="D254" s="348" t="s">
        <v>296</v>
      </c>
      <c r="E254" s="205">
        <v>176000</v>
      </c>
      <c r="F254" s="349">
        <v>176000</v>
      </c>
      <c r="G254" s="26"/>
      <c r="H254" s="2"/>
    </row>
    <row r="255" spans="1:8" ht="15.75" thickBot="1" x14ac:dyDescent="0.3">
      <c r="A255" s="264"/>
      <c r="B255" s="351"/>
      <c r="C255" s="268" t="s">
        <v>290</v>
      </c>
      <c r="D255" s="265" t="s">
        <v>291</v>
      </c>
      <c r="E255" s="269">
        <v>187000</v>
      </c>
      <c r="F255" s="272">
        <v>187000</v>
      </c>
      <c r="G255" s="20">
        <f>E252+E253+E254+E255</f>
        <v>591000</v>
      </c>
      <c r="H255" s="21">
        <f>F252+F253+F254+F255</f>
        <v>591000</v>
      </c>
    </row>
    <row r="256" spans="1:8" ht="15.75" thickBot="1" x14ac:dyDescent="0.3">
      <c r="A256" s="539"/>
      <c r="B256" s="259"/>
      <c r="C256" s="260" t="s">
        <v>9</v>
      </c>
      <c r="D256" s="261"/>
      <c r="E256" s="262">
        <f>SUM(E250:E255)</f>
        <v>1010000</v>
      </c>
      <c r="F256" s="540">
        <f>SUM(F250:F255)</f>
        <v>1010000</v>
      </c>
      <c r="G256" s="26"/>
      <c r="H256" s="2"/>
    </row>
    <row r="257" spans="1:9" ht="15.75" thickBot="1" x14ac:dyDescent="0.3">
      <c r="A257" s="535">
        <v>6409</v>
      </c>
      <c r="B257" s="157">
        <v>5901</v>
      </c>
      <c r="C257" s="163" t="s">
        <v>188</v>
      </c>
      <c r="D257" s="165"/>
      <c r="E257" s="164">
        <f>194200-194200</f>
        <v>0</v>
      </c>
      <c r="F257" s="541">
        <v>0</v>
      </c>
      <c r="G257" s="26"/>
      <c r="H257" s="2"/>
    </row>
    <row r="258" spans="1:9" ht="15.75" thickBot="1" x14ac:dyDescent="0.3">
      <c r="A258" s="535"/>
      <c r="B258" s="157"/>
      <c r="C258" s="158" t="s">
        <v>189</v>
      </c>
      <c r="D258" s="165"/>
      <c r="E258" s="160">
        <f>SUM(E256:E257)</f>
        <v>1010000</v>
      </c>
      <c r="F258" s="536">
        <f>SUM(F256:F257)</f>
        <v>1010000</v>
      </c>
      <c r="G258" s="26"/>
      <c r="H258" s="2"/>
    </row>
    <row r="259" spans="1:9" ht="15.75" thickBot="1" x14ac:dyDescent="0.3">
      <c r="A259" s="535"/>
      <c r="B259" s="157"/>
      <c r="C259" s="158"/>
      <c r="D259" s="165"/>
      <c r="E259" s="160"/>
      <c r="F259" s="536"/>
      <c r="G259" s="26"/>
      <c r="H259" s="2"/>
    </row>
    <row r="260" spans="1:9" ht="15.75" thickBot="1" x14ac:dyDescent="0.3">
      <c r="A260" s="492"/>
      <c r="B260" s="105"/>
      <c r="C260" s="106" t="s">
        <v>190</v>
      </c>
      <c r="D260" s="134"/>
      <c r="E260" s="107">
        <f>SUM(E258)</f>
        <v>1010000</v>
      </c>
      <c r="F260" s="493">
        <f>SUM(F258)</f>
        <v>1010000</v>
      </c>
      <c r="G260" s="26"/>
      <c r="H260" s="2"/>
    </row>
    <row r="261" spans="1:9" ht="15.75" thickBot="1" x14ac:dyDescent="0.3">
      <c r="A261" s="535"/>
      <c r="B261" s="157"/>
      <c r="C261" s="158"/>
      <c r="D261" s="159"/>
      <c r="E261" s="160"/>
      <c r="F261" s="536"/>
      <c r="G261" s="26"/>
      <c r="H261" s="2"/>
    </row>
    <row r="262" spans="1:9" ht="16.5" customHeight="1" thickBot="1" x14ac:dyDescent="0.3">
      <c r="A262" s="542"/>
      <c r="B262" s="209"/>
      <c r="C262" s="413" t="s">
        <v>128</v>
      </c>
      <c r="D262" s="414"/>
      <c r="E262" s="209"/>
      <c r="F262" s="543"/>
      <c r="G262" s="344"/>
      <c r="H262" s="2"/>
    </row>
    <row r="263" spans="1:9" ht="16.5" customHeight="1" x14ac:dyDescent="0.25">
      <c r="A263" s="316">
        <v>3111</v>
      </c>
      <c r="B263" s="341">
        <v>5213</v>
      </c>
      <c r="C263" s="210" t="s">
        <v>129</v>
      </c>
      <c r="D263" s="211" t="s">
        <v>214</v>
      </c>
      <c r="E263" s="229">
        <v>346720</v>
      </c>
      <c r="F263" s="212">
        <v>346720</v>
      </c>
      <c r="G263" s="24" t="s">
        <v>304</v>
      </c>
      <c r="H263" s="2"/>
      <c r="I263" s="1"/>
    </row>
    <row r="264" spans="1:9" ht="25.15" customHeight="1" x14ac:dyDescent="0.25">
      <c r="A264" s="318"/>
      <c r="B264" s="176"/>
      <c r="C264" s="75" t="s">
        <v>130</v>
      </c>
      <c r="D264" s="60" t="s">
        <v>131</v>
      </c>
      <c r="E264" s="230">
        <v>0</v>
      </c>
      <c r="F264" s="213">
        <v>0</v>
      </c>
      <c r="G264" s="20">
        <f>E263+E264</f>
        <v>346720</v>
      </c>
      <c r="H264" s="21">
        <f>F263+F264</f>
        <v>346720</v>
      </c>
      <c r="I264" s="236" t="s">
        <v>311</v>
      </c>
    </row>
    <row r="265" spans="1:9" ht="16.5" customHeight="1" x14ac:dyDescent="0.25">
      <c r="A265" s="319">
        <v>3113</v>
      </c>
      <c r="B265" s="343">
        <v>5213</v>
      </c>
      <c r="C265" s="202" t="s">
        <v>132</v>
      </c>
      <c r="D265" s="203" t="s">
        <v>164</v>
      </c>
      <c r="E265" s="171">
        <v>515676</v>
      </c>
      <c r="F265" s="214">
        <v>515676</v>
      </c>
      <c r="G265" s="24"/>
      <c r="H265" s="2"/>
      <c r="I265" s="1"/>
    </row>
    <row r="266" spans="1:9" ht="16.5" customHeight="1" x14ac:dyDescent="0.25">
      <c r="A266" s="319">
        <v>3211</v>
      </c>
      <c r="B266" s="343">
        <v>5491</v>
      </c>
      <c r="C266" s="231" t="s">
        <v>338</v>
      </c>
      <c r="D266" s="203"/>
      <c r="E266" s="171">
        <v>200000</v>
      </c>
      <c r="F266" s="214"/>
      <c r="G266" s="24"/>
      <c r="H266" s="2"/>
      <c r="I266" s="1"/>
    </row>
    <row r="267" spans="1:9" ht="25.9" customHeight="1" x14ac:dyDescent="0.25">
      <c r="A267" s="319">
        <v>3312</v>
      </c>
      <c r="B267" s="204">
        <v>5339</v>
      </c>
      <c r="C267" s="231" t="s">
        <v>320</v>
      </c>
      <c r="D267" s="203" t="s">
        <v>321</v>
      </c>
      <c r="E267" s="171">
        <v>50000</v>
      </c>
      <c r="F267" s="214">
        <v>50000</v>
      </c>
      <c r="G267" s="24"/>
      <c r="H267" s="2"/>
      <c r="I267" s="1"/>
    </row>
    <row r="268" spans="1:9" ht="18" customHeight="1" x14ac:dyDescent="0.25">
      <c r="A268" s="319">
        <v>3322</v>
      </c>
      <c r="B268" s="204">
        <v>5223</v>
      </c>
      <c r="C268" s="202" t="s">
        <v>170</v>
      </c>
      <c r="D268" s="203" t="s">
        <v>315</v>
      </c>
      <c r="E268" s="171">
        <v>200000</v>
      </c>
      <c r="F268" s="214">
        <v>200000</v>
      </c>
      <c r="G268" s="24"/>
      <c r="H268" s="2"/>
      <c r="I268" s="1"/>
    </row>
    <row r="269" spans="1:9" ht="17.45" customHeight="1" x14ac:dyDescent="0.25">
      <c r="A269" s="544">
        <v>3419</v>
      </c>
      <c r="B269" s="408">
        <v>5222</v>
      </c>
      <c r="C269" s="410" t="s">
        <v>231</v>
      </c>
      <c r="D269" s="234" t="s">
        <v>316</v>
      </c>
      <c r="E269" s="232">
        <v>7000</v>
      </c>
      <c r="F269" s="233">
        <v>7000</v>
      </c>
      <c r="G269" s="26"/>
      <c r="H269" s="2"/>
    </row>
    <row r="270" spans="1:9" ht="16.149999999999999" customHeight="1" x14ac:dyDescent="0.25">
      <c r="A270" s="545"/>
      <c r="B270" s="409"/>
      <c r="C270" s="411"/>
      <c r="D270" s="234" t="s">
        <v>317</v>
      </c>
      <c r="E270" s="232">
        <v>10000</v>
      </c>
      <c r="F270" s="233">
        <v>10000</v>
      </c>
      <c r="G270" s="26"/>
      <c r="H270" s="2"/>
    </row>
    <row r="271" spans="1:9" ht="16.149999999999999" customHeight="1" x14ac:dyDescent="0.25">
      <c r="A271" s="544"/>
      <c r="B271" s="408"/>
      <c r="C271" s="410" t="s">
        <v>98</v>
      </c>
      <c r="D271" s="234" t="s">
        <v>299</v>
      </c>
      <c r="E271" s="232">
        <v>135000</v>
      </c>
      <c r="F271" s="233">
        <v>135000</v>
      </c>
      <c r="G271" s="20"/>
      <c r="H271" s="21"/>
    </row>
    <row r="272" spans="1:9" ht="16.149999999999999" customHeight="1" x14ac:dyDescent="0.25">
      <c r="A272" s="545"/>
      <c r="B272" s="409"/>
      <c r="C272" s="411"/>
      <c r="D272" s="234" t="s">
        <v>312</v>
      </c>
      <c r="E272" s="232">
        <v>300000</v>
      </c>
      <c r="F272" s="233">
        <v>300000</v>
      </c>
      <c r="G272" s="20"/>
      <c r="H272" s="21"/>
    </row>
    <row r="273" spans="1:11" ht="27" customHeight="1" x14ac:dyDescent="0.25">
      <c r="A273" s="517"/>
      <c r="B273" s="201"/>
      <c r="C273" s="289" t="s">
        <v>328</v>
      </c>
      <c r="D273" s="234" t="s">
        <v>329</v>
      </c>
      <c r="E273" s="232">
        <v>50000</v>
      </c>
      <c r="F273" s="233">
        <v>0</v>
      </c>
      <c r="G273" s="20">
        <f>E269+E270+E271+E272+E273</f>
        <v>502000</v>
      </c>
      <c r="H273" s="21">
        <f>F269+F270+F271+F272+F273</f>
        <v>452000</v>
      </c>
    </row>
    <row r="274" spans="1:11" ht="22.15" customHeight="1" x14ac:dyDescent="0.25">
      <c r="A274" s="544"/>
      <c r="B274" s="408">
        <v>5493</v>
      </c>
      <c r="C274" s="392" t="s">
        <v>255</v>
      </c>
      <c r="D274" s="392" t="s">
        <v>310</v>
      </c>
      <c r="E274" s="394">
        <v>10000</v>
      </c>
      <c r="F274" s="396">
        <v>10000</v>
      </c>
      <c r="G274" s="228"/>
      <c r="H274" s="21"/>
    </row>
    <row r="275" spans="1:11" ht="4.1500000000000004" hidden="1" customHeight="1" x14ac:dyDescent="0.25">
      <c r="A275" s="545"/>
      <c r="B275" s="409"/>
      <c r="C275" s="393"/>
      <c r="D275" s="393"/>
      <c r="E275" s="395"/>
      <c r="F275" s="397"/>
      <c r="G275" s="228"/>
      <c r="H275" s="21"/>
    </row>
    <row r="276" spans="1:11" ht="24" customHeight="1" thickBot="1" x14ac:dyDescent="0.3">
      <c r="A276" s="215">
        <v>3741</v>
      </c>
      <c r="B276" s="380">
        <v>5222</v>
      </c>
      <c r="C276" s="235" t="s">
        <v>227</v>
      </c>
      <c r="D276" s="290" t="s">
        <v>221</v>
      </c>
      <c r="E276" s="232">
        <v>90000</v>
      </c>
      <c r="F276" s="233">
        <v>90000</v>
      </c>
      <c r="G276" s="22"/>
      <c r="H276" s="21"/>
    </row>
    <row r="277" spans="1:11" ht="24" customHeight="1" thickBot="1" x14ac:dyDescent="0.3">
      <c r="A277" s="215">
        <v>3900</v>
      </c>
      <c r="B277" s="380">
        <v>5212</v>
      </c>
      <c r="C277" s="235" t="s">
        <v>300</v>
      </c>
      <c r="D277" s="290" t="s">
        <v>301</v>
      </c>
      <c r="E277" s="232">
        <v>30000</v>
      </c>
      <c r="F277" s="233">
        <v>30000</v>
      </c>
      <c r="G277" s="22"/>
      <c r="H277" s="21"/>
    </row>
    <row r="278" spans="1:11" ht="28.9" customHeight="1" thickBot="1" x14ac:dyDescent="0.3">
      <c r="A278" s="215"/>
      <c r="B278" s="216">
        <v>5493</v>
      </c>
      <c r="C278" s="217" t="s">
        <v>313</v>
      </c>
      <c r="D278" s="218" t="s">
        <v>314</v>
      </c>
      <c r="E278" s="219">
        <v>20000</v>
      </c>
      <c r="F278" s="220">
        <v>20000</v>
      </c>
      <c r="G278" s="291"/>
      <c r="H278" s="292"/>
      <c r="I278" s="293"/>
      <c r="J278" s="293"/>
      <c r="K278" s="293"/>
    </row>
    <row r="279" spans="1:11" ht="16.5" customHeight="1" thickBot="1" x14ac:dyDescent="0.3">
      <c r="A279" s="502"/>
      <c r="B279" s="166"/>
      <c r="C279" s="167" t="s">
        <v>9</v>
      </c>
      <c r="D279" s="168"/>
      <c r="E279" s="169">
        <f>SUM(E263:E278)</f>
        <v>1964396</v>
      </c>
      <c r="F279" s="170">
        <f>SUM(F263:F278)</f>
        <v>1714396</v>
      </c>
      <c r="G279" s="24"/>
      <c r="H279" s="2"/>
    </row>
    <row r="280" spans="1:11" ht="15.75" thickBot="1" x14ac:dyDescent="0.3">
      <c r="A280" s="546">
        <v>6409</v>
      </c>
      <c r="B280" s="65">
        <v>5901</v>
      </c>
      <c r="C280" s="86" t="s">
        <v>133</v>
      </c>
      <c r="D280" s="86"/>
      <c r="E280" s="136">
        <v>0</v>
      </c>
      <c r="F280" s="474">
        <v>0</v>
      </c>
      <c r="G280" s="24"/>
      <c r="H280" s="2"/>
    </row>
    <row r="281" spans="1:11" ht="16.5" customHeight="1" thickBot="1" x14ac:dyDescent="0.3">
      <c r="A281" s="492"/>
      <c r="B281" s="105"/>
      <c r="C281" s="106" t="s">
        <v>59</v>
      </c>
      <c r="D281" s="134"/>
      <c r="E281" s="107">
        <f>E280+E279</f>
        <v>1964396</v>
      </c>
      <c r="F281" s="493">
        <f>F280+F279</f>
        <v>1714396</v>
      </c>
      <c r="G281" s="26"/>
      <c r="H281" s="1"/>
    </row>
    <row r="282" spans="1:11" ht="16.5" customHeight="1" thickBot="1" x14ac:dyDescent="0.3">
      <c r="A282" s="546"/>
      <c r="B282" s="363"/>
      <c r="C282" s="364"/>
      <c r="D282" s="365"/>
      <c r="E282" s="366"/>
      <c r="F282" s="547"/>
      <c r="G282" s="26"/>
      <c r="H282" s="1"/>
    </row>
    <row r="283" spans="1:11" ht="16.5" customHeight="1" thickBot="1" x14ac:dyDescent="0.3">
      <c r="A283" s="548">
        <v>3233</v>
      </c>
      <c r="B283" s="381">
        <v>5492</v>
      </c>
      <c r="C283" s="406" t="s">
        <v>330</v>
      </c>
      <c r="D283" s="407"/>
      <c r="E283" s="162"/>
      <c r="F283" s="538"/>
      <c r="G283" s="26"/>
      <c r="H283" s="1"/>
    </row>
    <row r="284" spans="1:11" ht="16.5" customHeight="1" thickBot="1" x14ac:dyDescent="0.3">
      <c r="A284" s="549"/>
      <c r="B284" s="367"/>
      <c r="C284" s="368" t="s">
        <v>331</v>
      </c>
      <c r="D284" s="365"/>
      <c r="E284" s="366"/>
      <c r="F284" s="550">
        <v>1500</v>
      </c>
      <c r="G284" s="26"/>
      <c r="H284" s="1"/>
    </row>
    <row r="285" spans="1:11" ht="16.5" customHeight="1" thickBot="1" x14ac:dyDescent="0.3">
      <c r="A285" s="546"/>
      <c r="B285" s="65"/>
      <c r="C285" s="66"/>
      <c r="D285" s="89"/>
      <c r="E285" s="89"/>
      <c r="F285" s="475"/>
      <c r="G285" s="26"/>
      <c r="H285" s="2"/>
    </row>
    <row r="286" spans="1:11" ht="16.5" customHeight="1" thickBot="1" x14ac:dyDescent="0.3">
      <c r="A286" s="507"/>
      <c r="B286" s="112"/>
      <c r="C286" s="113" t="s">
        <v>134</v>
      </c>
      <c r="D286" s="137"/>
      <c r="E286" s="138">
        <f>E281+E247+E208+E133+E260+E284</f>
        <v>19686296</v>
      </c>
      <c r="F286" s="551">
        <f>F281+F247+F208+F133+F260+F284</f>
        <v>19218596</v>
      </c>
      <c r="G286" s="20"/>
      <c r="H286" s="25"/>
    </row>
    <row r="287" spans="1:11" ht="16.5" customHeight="1" thickBot="1" x14ac:dyDescent="0.3">
      <c r="A287" s="552"/>
      <c r="B287" s="69"/>
      <c r="C287" s="73"/>
      <c r="D287" s="70"/>
      <c r="E287" s="73"/>
      <c r="F287" s="553"/>
      <c r="G287" s="26"/>
      <c r="H287" s="2"/>
    </row>
    <row r="288" spans="1:11" ht="16.5" customHeight="1" thickBot="1" x14ac:dyDescent="0.3">
      <c r="A288" s="548">
        <v>6409</v>
      </c>
      <c r="B288" s="381">
        <v>5179</v>
      </c>
      <c r="C288" s="398" t="s">
        <v>135</v>
      </c>
      <c r="D288" s="398"/>
      <c r="E288" s="139">
        <v>125000</v>
      </c>
      <c r="F288" s="533"/>
      <c r="G288" s="26"/>
      <c r="H288" s="2"/>
    </row>
    <row r="289" spans="1:8" ht="16.5" customHeight="1" x14ac:dyDescent="0.25">
      <c r="A289" s="480"/>
      <c r="B289" s="63"/>
      <c r="C289" s="64" t="s">
        <v>165</v>
      </c>
      <c r="D289" s="104"/>
      <c r="E289" s="78"/>
      <c r="F289" s="554">
        <v>84137.2</v>
      </c>
      <c r="G289" s="20"/>
      <c r="H289" s="21"/>
    </row>
    <row r="290" spans="1:8" ht="16.5" customHeight="1" thickBot="1" x14ac:dyDescent="0.3">
      <c r="A290" s="555"/>
      <c r="B290" s="140"/>
      <c r="C290" s="131" t="s">
        <v>168</v>
      </c>
      <c r="D290" s="141"/>
      <c r="E290" s="77"/>
      <c r="F290" s="556">
        <v>30000</v>
      </c>
      <c r="G290" s="20">
        <f>E288-F289-F290</f>
        <v>10862.800000000003</v>
      </c>
      <c r="H290" s="21">
        <f>F289+F290</f>
        <v>114137.2</v>
      </c>
    </row>
    <row r="291" spans="1:8" ht="16.5" customHeight="1" thickBot="1" x14ac:dyDescent="0.3">
      <c r="A291" s="548">
        <v>6409</v>
      </c>
      <c r="B291" s="381">
        <v>5229</v>
      </c>
      <c r="C291" s="135"/>
      <c r="D291" s="135"/>
      <c r="E291" s="139">
        <v>150000</v>
      </c>
      <c r="F291" s="557">
        <v>0</v>
      </c>
      <c r="G291" s="26"/>
      <c r="H291" s="2"/>
    </row>
    <row r="292" spans="1:8" ht="16.5" customHeight="1" x14ac:dyDescent="0.25">
      <c r="A292" s="480"/>
      <c r="B292" s="103"/>
      <c r="C292" s="64" t="s">
        <v>136</v>
      </c>
      <c r="D292" s="104"/>
      <c r="E292" s="78"/>
      <c r="F292" s="558">
        <v>27606</v>
      </c>
      <c r="G292" s="26"/>
      <c r="H292" s="2"/>
    </row>
    <row r="293" spans="1:8" ht="16.5" customHeight="1" thickBot="1" x14ac:dyDescent="0.3">
      <c r="A293" s="555"/>
      <c r="B293" s="140"/>
      <c r="C293" s="131" t="s">
        <v>166</v>
      </c>
      <c r="D293" s="141"/>
      <c r="E293" s="77"/>
      <c r="F293" s="559">
        <v>92020</v>
      </c>
      <c r="G293" s="20">
        <f>E291-F292-F293</f>
        <v>30374</v>
      </c>
      <c r="H293" s="21">
        <f>F292+F293</f>
        <v>119626</v>
      </c>
    </row>
    <row r="294" spans="1:8" ht="16.5" customHeight="1" thickBot="1" x14ac:dyDescent="0.3">
      <c r="A294" s="548">
        <v>6409</v>
      </c>
      <c r="B294" s="381">
        <v>5179</v>
      </c>
      <c r="C294" s="135"/>
      <c r="D294" s="135"/>
      <c r="E294" s="139">
        <v>125000</v>
      </c>
      <c r="F294" s="533"/>
      <c r="G294" s="90"/>
      <c r="H294" s="21"/>
    </row>
    <row r="295" spans="1:8" ht="16.5" customHeight="1" thickBot="1" x14ac:dyDescent="0.3">
      <c r="A295" s="461"/>
      <c r="B295" s="69"/>
      <c r="C295" s="70" t="s">
        <v>220</v>
      </c>
      <c r="D295" s="109"/>
      <c r="E295" s="102"/>
      <c r="F295" s="560">
        <v>0</v>
      </c>
      <c r="G295" s="26"/>
      <c r="H295" s="2"/>
    </row>
    <row r="296" spans="1:8" ht="16.5" customHeight="1" thickBot="1" x14ac:dyDescent="0.3">
      <c r="A296" s="548">
        <v>6409</v>
      </c>
      <c r="B296" s="381">
        <v>5229</v>
      </c>
      <c r="C296" s="135"/>
      <c r="D296" s="135"/>
      <c r="E296" s="139">
        <v>100000</v>
      </c>
      <c r="F296" s="533"/>
      <c r="G296" s="26"/>
      <c r="H296" s="2"/>
    </row>
    <row r="297" spans="1:8" ht="16.5" customHeight="1" thickBot="1" x14ac:dyDescent="0.3">
      <c r="A297" s="561"/>
      <c r="B297" s="63"/>
      <c r="C297" s="64" t="s">
        <v>137</v>
      </c>
      <c r="D297" s="104"/>
      <c r="E297" s="78"/>
      <c r="F297" s="558">
        <v>74766.3</v>
      </c>
      <c r="G297" s="20">
        <f>E296-F297</f>
        <v>25233.699999999997</v>
      </c>
      <c r="H297" s="21">
        <f>F297</f>
        <v>74766.3</v>
      </c>
    </row>
    <row r="298" spans="1:8" ht="16.5" customHeight="1" thickBot="1" x14ac:dyDescent="0.3">
      <c r="A298" s="492"/>
      <c r="B298" s="105"/>
      <c r="C298" s="106" t="s">
        <v>167</v>
      </c>
      <c r="D298" s="134"/>
      <c r="E298" s="107">
        <f>E288+E291+E294+E296</f>
        <v>500000</v>
      </c>
      <c r="F298" s="493">
        <f>F297+F295+F293+F292+F290+F289</f>
        <v>308529.5</v>
      </c>
      <c r="G298" s="2"/>
      <c r="H298" s="2"/>
    </row>
    <row r="299" spans="1:8" ht="15.75" thickBot="1" x14ac:dyDescent="0.3">
      <c r="A299" s="546"/>
      <c r="B299" s="65"/>
      <c r="C299" s="66"/>
      <c r="D299" s="86"/>
      <c r="E299" s="86"/>
      <c r="F299" s="562"/>
      <c r="G299" s="2"/>
      <c r="H299" s="2"/>
    </row>
    <row r="300" spans="1:8" ht="17.25" customHeight="1" thickBot="1" x14ac:dyDescent="0.3">
      <c r="A300" s="507"/>
      <c r="B300" s="112"/>
      <c r="C300" s="113" t="s">
        <v>138</v>
      </c>
      <c r="D300" s="113"/>
      <c r="E300" s="114">
        <f>E298</f>
        <v>500000</v>
      </c>
      <c r="F300" s="508">
        <f>F298</f>
        <v>308529.5</v>
      </c>
      <c r="G300" s="2"/>
      <c r="H300" s="2"/>
    </row>
    <row r="301" spans="1:8" ht="16.5" customHeight="1" thickBot="1" x14ac:dyDescent="0.3">
      <c r="A301" s="546"/>
      <c r="B301" s="65"/>
      <c r="C301" s="66"/>
      <c r="D301" s="86"/>
      <c r="E301" s="86"/>
      <c r="F301" s="562"/>
      <c r="G301" s="2"/>
      <c r="H301" s="2" t="s">
        <v>230</v>
      </c>
    </row>
    <row r="302" spans="1:8" ht="15" customHeight="1" x14ac:dyDescent="0.25">
      <c r="A302" s="476">
        <v>3699</v>
      </c>
      <c r="B302" s="370">
        <v>5493</v>
      </c>
      <c r="C302" s="399" t="s">
        <v>173</v>
      </c>
      <c r="D302" s="399"/>
      <c r="E302" s="144">
        <v>0</v>
      </c>
      <c r="F302" s="563"/>
      <c r="G302" s="2"/>
      <c r="H302" s="2"/>
    </row>
    <row r="303" spans="1:8" ht="15" customHeight="1" x14ac:dyDescent="0.25">
      <c r="A303" s="564"/>
      <c r="B303" s="208"/>
      <c r="C303" s="207"/>
      <c r="D303" s="207"/>
      <c r="E303" s="206"/>
      <c r="F303" s="565"/>
      <c r="G303" s="2"/>
      <c r="H303" s="2"/>
    </row>
    <row r="304" spans="1:8" ht="15.75" thickBot="1" x14ac:dyDescent="0.3">
      <c r="A304" s="478"/>
      <c r="B304" s="379"/>
      <c r="C304" s="400" t="s">
        <v>322</v>
      </c>
      <c r="D304" s="400"/>
      <c r="E304" s="145">
        <v>0</v>
      </c>
      <c r="F304" s="566">
        <v>0</v>
      </c>
      <c r="G304" s="2"/>
      <c r="H304" s="2"/>
    </row>
    <row r="305" spans="1:8" ht="15.75" thickBot="1" x14ac:dyDescent="0.3">
      <c r="A305" s="567"/>
      <c r="B305" s="433"/>
      <c r="C305" s="434"/>
      <c r="D305" s="434"/>
      <c r="E305" s="435">
        <f>SUM(E304)</f>
        <v>0</v>
      </c>
      <c r="F305" s="568">
        <v>0</v>
      </c>
      <c r="G305" s="197"/>
      <c r="H305" s="2"/>
    </row>
    <row r="306" spans="1:8" ht="15.75" thickBot="1" x14ac:dyDescent="0.3">
      <c r="A306" s="569"/>
      <c r="B306" s="251"/>
      <c r="C306" s="252" t="s">
        <v>189</v>
      </c>
      <c r="D306" s="253"/>
      <c r="E306" s="254">
        <f>SUM(E305)</f>
        <v>0</v>
      </c>
      <c r="F306" s="570">
        <f>SUM(F305:F305)</f>
        <v>0</v>
      </c>
      <c r="G306" s="197"/>
      <c r="H306" s="2"/>
    </row>
    <row r="307" spans="1:8" ht="15.75" thickBot="1" x14ac:dyDescent="0.3">
      <c r="A307" s="571"/>
      <c r="B307" s="172"/>
      <c r="C307" s="250"/>
      <c r="D307" s="156"/>
      <c r="E307" s="196"/>
      <c r="F307" s="572"/>
      <c r="G307" s="197"/>
      <c r="H307" s="2"/>
    </row>
    <row r="308" spans="1:8" ht="15.75" thickBot="1" x14ac:dyDescent="0.3">
      <c r="A308" s="573"/>
      <c r="B308" s="113"/>
      <c r="C308" s="113" t="s">
        <v>139</v>
      </c>
      <c r="D308" s="113"/>
      <c r="E308" s="143">
        <f>E302+E306</f>
        <v>0</v>
      </c>
      <c r="F308" s="574">
        <f>F302+F306</f>
        <v>0</v>
      </c>
      <c r="G308" s="2"/>
      <c r="H308" s="2"/>
    </row>
    <row r="309" spans="1:8" ht="15.75" thickBot="1" x14ac:dyDescent="0.3">
      <c r="A309" s="575"/>
      <c r="B309" s="146"/>
      <c r="C309" s="146"/>
      <c r="D309" s="146"/>
      <c r="E309" s="147"/>
      <c r="F309" s="576"/>
      <c r="G309" s="2"/>
      <c r="H309" s="2"/>
    </row>
    <row r="310" spans="1:8" x14ac:dyDescent="0.25">
      <c r="A310" s="476"/>
      <c r="B310" s="370"/>
      <c r="C310" s="399" t="s">
        <v>174</v>
      </c>
      <c r="D310" s="399"/>
      <c r="E310" s="148"/>
      <c r="F310" s="444"/>
      <c r="G310" s="2"/>
      <c r="H310" s="2"/>
    </row>
    <row r="311" spans="1:8" ht="15.75" thickBot="1" x14ac:dyDescent="0.3">
      <c r="A311" s="478"/>
      <c r="B311" s="379"/>
      <c r="C311" s="400" t="s">
        <v>217</v>
      </c>
      <c r="D311" s="401"/>
      <c r="E311" s="145"/>
      <c r="F311" s="446"/>
      <c r="G311" s="2"/>
      <c r="H311" s="2"/>
    </row>
    <row r="312" spans="1:8" x14ac:dyDescent="0.25">
      <c r="A312" s="577">
        <v>2321</v>
      </c>
      <c r="B312" s="198">
        <v>6371</v>
      </c>
      <c r="C312" s="199" t="s">
        <v>177</v>
      </c>
      <c r="D312" s="199"/>
      <c r="E312" s="200">
        <v>0</v>
      </c>
      <c r="F312" s="578">
        <v>0</v>
      </c>
      <c r="G312" s="2"/>
      <c r="H312" s="2"/>
    </row>
    <row r="313" spans="1:8" ht="15.75" thickBot="1" x14ac:dyDescent="0.3">
      <c r="A313" s="579">
        <v>3634</v>
      </c>
      <c r="B313" s="69"/>
      <c r="C313" s="70" t="s">
        <v>216</v>
      </c>
      <c r="D313" s="70"/>
      <c r="E313" s="149">
        <v>0</v>
      </c>
      <c r="F313" s="560">
        <v>0</v>
      </c>
      <c r="G313" s="2"/>
      <c r="H313" s="2"/>
    </row>
    <row r="314" spans="1:8" ht="15.75" thickBot="1" x14ac:dyDescent="0.3">
      <c r="A314" s="546"/>
      <c r="B314" s="65"/>
      <c r="C314" s="66" t="s">
        <v>9</v>
      </c>
      <c r="D314" s="86"/>
      <c r="E314" s="142">
        <f>SUM(E312:E313)</f>
        <v>0</v>
      </c>
      <c r="F314" s="580">
        <f>SUM(F312:F313)</f>
        <v>0</v>
      </c>
      <c r="G314" s="2"/>
      <c r="H314" s="2"/>
    </row>
    <row r="315" spans="1:8" x14ac:dyDescent="0.25">
      <c r="A315" s="581"/>
      <c r="B315" s="188"/>
      <c r="C315" s="189" t="s">
        <v>176</v>
      </c>
      <c r="D315" s="189"/>
      <c r="E315" s="190">
        <f>E314</f>
        <v>0</v>
      </c>
      <c r="F315" s="582">
        <f>F314</f>
        <v>0</v>
      </c>
      <c r="G315" s="2"/>
      <c r="H315" s="2"/>
    </row>
    <row r="316" spans="1:8" x14ac:dyDescent="0.25">
      <c r="A316" s="304"/>
      <c r="B316" s="184"/>
      <c r="C316" s="194"/>
      <c r="D316" s="194"/>
      <c r="E316" s="195"/>
      <c r="F316" s="583"/>
      <c r="G316" s="2"/>
      <c r="H316" s="2"/>
    </row>
    <row r="317" spans="1:8" x14ac:dyDescent="0.25">
      <c r="A317" s="191"/>
      <c r="B317" s="382"/>
      <c r="C317" s="402" t="s">
        <v>205</v>
      </c>
      <c r="D317" s="403"/>
      <c r="E317" s="192"/>
      <c r="F317" s="193"/>
      <c r="G317" s="2"/>
      <c r="H317" s="2"/>
    </row>
    <row r="318" spans="1:8" ht="15.75" thickBot="1" x14ac:dyDescent="0.3">
      <c r="A318" s="185"/>
      <c r="B318" s="383"/>
      <c r="C318" s="404" t="s">
        <v>204</v>
      </c>
      <c r="D318" s="404"/>
      <c r="E318" s="186"/>
      <c r="F318" s="187"/>
      <c r="G318" s="2"/>
      <c r="H318" s="2"/>
    </row>
    <row r="319" spans="1:8" x14ac:dyDescent="0.25">
      <c r="A319" s="579">
        <v>3713</v>
      </c>
      <c r="B319" s="180">
        <v>6342</v>
      </c>
      <c r="C319" s="181" t="s">
        <v>202</v>
      </c>
      <c r="D319" s="436" t="s">
        <v>206</v>
      </c>
      <c r="E319" s="182">
        <v>200000</v>
      </c>
      <c r="F319" s="584">
        <f>22500</f>
        <v>22500</v>
      </c>
      <c r="G319" s="2"/>
      <c r="H319" s="2"/>
    </row>
    <row r="320" spans="1:8" ht="15.75" thickBot="1" x14ac:dyDescent="0.3">
      <c r="A320" s="500"/>
      <c r="B320" s="150"/>
      <c r="C320" s="151" t="s">
        <v>9</v>
      </c>
      <c r="D320" s="178"/>
      <c r="E320" s="183">
        <f>E319</f>
        <v>200000</v>
      </c>
      <c r="F320" s="585">
        <f>F319</f>
        <v>22500</v>
      </c>
      <c r="G320" s="2"/>
      <c r="H320" s="2"/>
    </row>
    <row r="321" spans="1:8" ht="15.75" thickBot="1" x14ac:dyDescent="0.3">
      <c r="A321" s="586"/>
      <c r="B321" s="587"/>
      <c r="C321" s="588" t="s">
        <v>203</v>
      </c>
      <c r="D321" s="588"/>
      <c r="E321" s="589">
        <f>E320</f>
        <v>200000</v>
      </c>
      <c r="F321" s="590">
        <f>F320</f>
        <v>22500</v>
      </c>
      <c r="G321" s="2"/>
      <c r="H321" s="2"/>
    </row>
    <row r="322" spans="1:8" x14ac:dyDescent="0.25">
      <c r="A322" s="23"/>
      <c r="B322" s="27"/>
      <c r="C322" s="27"/>
      <c r="D322" s="27"/>
      <c r="E322" s="27"/>
      <c r="F322" s="26"/>
      <c r="G322" s="2"/>
      <c r="H322" s="2"/>
    </row>
    <row r="323" spans="1:8" x14ac:dyDescent="0.25">
      <c r="A323" s="387" t="s">
        <v>140</v>
      </c>
      <c r="B323" s="405"/>
      <c r="C323" s="6" t="s">
        <v>61</v>
      </c>
      <c r="D323" s="7"/>
      <c r="E323" s="8">
        <f>E133</f>
        <v>1833700</v>
      </c>
      <c r="F323" s="8">
        <f>F133</f>
        <v>1833700</v>
      </c>
      <c r="G323" s="2"/>
      <c r="H323" s="2"/>
    </row>
    <row r="324" spans="1:8" x14ac:dyDescent="0.25">
      <c r="A324" s="386" t="s">
        <v>141</v>
      </c>
      <c r="B324" s="389"/>
      <c r="C324" s="9" t="s">
        <v>78</v>
      </c>
      <c r="D324" s="10"/>
      <c r="E324" s="11">
        <f>E208</f>
        <v>13389200</v>
      </c>
      <c r="F324" s="11">
        <f>F208</f>
        <v>13210000</v>
      </c>
      <c r="G324" s="2"/>
      <c r="H324" s="2"/>
    </row>
    <row r="325" spans="1:8" x14ac:dyDescent="0.25">
      <c r="A325" s="387" t="s">
        <v>142</v>
      </c>
      <c r="B325" s="388"/>
      <c r="C325" s="6" t="s">
        <v>110</v>
      </c>
      <c r="D325" s="4"/>
      <c r="E325" s="8">
        <f>E247</f>
        <v>1489000</v>
      </c>
      <c r="F325" s="8">
        <f>F247</f>
        <v>1449000</v>
      </c>
      <c r="G325" s="2"/>
      <c r="H325" s="2"/>
    </row>
    <row r="326" spans="1:8" x14ac:dyDescent="0.25">
      <c r="A326" s="387" t="s">
        <v>199</v>
      </c>
      <c r="B326" s="387"/>
      <c r="C326" s="6" t="s">
        <v>200</v>
      </c>
      <c r="D326" s="4"/>
      <c r="E326" s="8">
        <f>E260</f>
        <v>1010000</v>
      </c>
      <c r="F326" s="8">
        <f>F260</f>
        <v>1010000</v>
      </c>
      <c r="G326" s="2"/>
      <c r="H326" s="2"/>
    </row>
    <row r="327" spans="1:8" x14ac:dyDescent="0.25">
      <c r="A327" s="386" t="s">
        <v>143</v>
      </c>
      <c r="B327" s="389"/>
      <c r="C327" s="9" t="s">
        <v>144</v>
      </c>
      <c r="D327" s="5"/>
      <c r="E327" s="11">
        <f>E281</f>
        <v>1964396</v>
      </c>
      <c r="F327" s="11">
        <f>F281</f>
        <v>1714396</v>
      </c>
      <c r="G327" s="2"/>
      <c r="H327" s="2"/>
    </row>
    <row r="328" spans="1:8" x14ac:dyDescent="0.25">
      <c r="A328" s="360" t="s">
        <v>342</v>
      </c>
      <c r="B328" s="361"/>
      <c r="C328" s="9" t="s">
        <v>332</v>
      </c>
      <c r="D328" s="5"/>
      <c r="E328" s="11"/>
      <c r="F328" s="11">
        <v>1500</v>
      </c>
      <c r="G328" s="2"/>
      <c r="H328" s="2"/>
    </row>
    <row r="329" spans="1:8" x14ac:dyDescent="0.25">
      <c r="A329" s="353"/>
      <c r="B329" s="5"/>
      <c r="C329" s="12" t="s">
        <v>134</v>
      </c>
      <c r="D329" s="5"/>
      <c r="E329" s="13">
        <f>SUM(E323:E328)</f>
        <v>19686296</v>
      </c>
      <c r="F329" s="13">
        <f>SUM(F323:F328)</f>
        <v>19218596</v>
      </c>
      <c r="G329" s="21"/>
      <c r="H329" s="2"/>
    </row>
    <row r="330" spans="1:8" x14ac:dyDescent="0.25">
      <c r="A330" s="386" t="s">
        <v>145</v>
      </c>
      <c r="B330" s="389"/>
      <c r="C330" s="9" t="s">
        <v>146</v>
      </c>
      <c r="D330" s="5"/>
      <c r="E330" s="11">
        <f>E80</f>
        <v>16464483</v>
      </c>
      <c r="F330" s="11">
        <f>F80</f>
        <v>15992000</v>
      </c>
      <c r="G330" s="2"/>
      <c r="H330" s="2"/>
    </row>
    <row r="331" spans="1:8" x14ac:dyDescent="0.25">
      <c r="A331" s="390" t="s">
        <v>58</v>
      </c>
      <c r="B331" s="391"/>
      <c r="C331" s="9" t="s">
        <v>219</v>
      </c>
      <c r="D331" s="5"/>
      <c r="E331" s="11">
        <f>E89</f>
        <v>170000</v>
      </c>
      <c r="F331" s="11">
        <f>F89</f>
        <v>60000</v>
      </c>
      <c r="G331" s="2"/>
      <c r="H331" s="2"/>
    </row>
    <row r="332" spans="1:8" x14ac:dyDescent="0.25">
      <c r="A332" s="362" t="s">
        <v>343</v>
      </c>
      <c r="B332" s="4"/>
      <c r="C332" s="9" t="s">
        <v>335</v>
      </c>
      <c r="D332" s="5"/>
      <c r="E332" s="11">
        <f>E94</f>
        <v>500000</v>
      </c>
      <c r="F332" s="11">
        <f>F94</f>
        <v>64125</v>
      </c>
      <c r="G332" s="2"/>
      <c r="H332" s="2"/>
    </row>
    <row r="333" spans="1:8" x14ac:dyDescent="0.25">
      <c r="A333" s="356" t="s">
        <v>253</v>
      </c>
      <c r="B333" s="322"/>
      <c r="C333" s="9" t="s">
        <v>254</v>
      </c>
      <c r="D333" s="5"/>
      <c r="E333" s="11">
        <f>E100</f>
        <v>2000000</v>
      </c>
      <c r="F333" s="11">
        <f>F100</f>
        <v>0</v>
      </c>
      <c r="G333" s="2"/>
      <c r="H333" s="2"/>
    </row>
    <row r="334" spans="1:8" x14ac:dyDescent="0.25">
      <c r="A334" s="353"/>
      <c r="B334" s="2"/>
      <c r="C334" s="12" t="s">
        <v>60</v>
      </c>
      <c r="D334" s="5"/>
      <c r="E334" s="13">
        <f>SUM(E330:E333)</f>
        <v>19134483</v>
      </c>
      <c r="F334" s="13">
        <f>SUM(F330:F332)</f>
        <v>16116125</v>
      </c>
      <c r="G334" s="2"/>
      <c r="H334" s="2"/>
    </row>
    <row r="335" spans="1:8" x14ac:dyDescent="0.25">
      <c r="A335" s="386" t="s">
        <v>147</v>
      </c>
      <c r="B335" s="389"/>
      <c r="C335" s="9" t="s">
        <v>148</v>
      </c>
      <c r="D335" s="5"/>
      <c r="E335" s="11">
        <f>E298</f>
        <v>500000</v>
      </c>
      <c r="F335" s="11">
        <f>F298</f>
        <v>308529.5</v>
      </c>
    </row>
    <row r="336" spans="1:8" x14ac:dyDescent="0.25">
      <c r="A336" s="353"/>
      <c r="B336" s="3"/>
      <c r="C336" s="12" t="s">
        <v>138</v>
      </c>
      <c r="D336" s="5"/>
      <c r="E336" s="13">
        <f>E300</f>
        <v>500000</v>
      </c>
      <c r="F336" s="13">
        <f>F300</f>
        <v>308529.5</v>
      </c>
    </row>
    <row r="337" spans="1:7" x14ac:dyDescent="0.25">
      <c r="A337" s="386" t="s">
        <v>149</v>
      </c>
      <c r="B337" s="389"/>
      <c r="C337" s="9" t="s">
        <v>150</v>
      </c>
      <c r="D337" s="12"/>
      <c r="E337" s="11">
        <f>E302</f>
        <v>0</v>
      </c>
      <c r="F337" s="11">
        <f>F302</f>
        <v>0</v>
      </c>
    </row>
    <row r="338" spans="1:7" x14ac:dyDescent="0.25">
      <c r="A338" s="386" t="s">
        <v>151</v>
      </c>
      <c r="B338" s="389"/>
      <c r="C338" s="9" t="s">
        <v>325</v>
      </c>
      <c r="D338" s="12"/>
      <c r="E338" s="11">
        <f>E304</f>
        <v>0</v>
      </c>
      <c r="F338" s="11">
        <f>F304</f>
        <v>0</v>
      </c>
    </row>
    <row r="339" spans="1:7" x14ac:dyDescent="0.25">
      <c r="A339" s="353"/>
      <c r="B339" s="353"/>
      <c r="C339" s="12" t="s">
        <v>139</v>
      </c>
      <c r="D339" s="12"/>
      <c r="E339" s="13">
        <f>SUM(E337:E338)</f>
        <v>0</v>
      </c>
      <c r="F339" s="13">
        <f>SUM(F337:F338)</f>
        <v>0</v>
      </c>
    </row>
    <row r="340" spans="1:7" x14ac:dyDescent="0.25">
      <c r="A340" s="386" t="s">
        <v>175</v>
      </c>
      <c r="B340" s="389"/>
      <c r="C340" s="384" t="s">
        <v>177</v>
      </c>
      <c r="D340" s="385"/>
      <c r="E340" s="11">
        <f>E314</f>
        <v>0</v>
      </c>
      <c r="F340" s="11">
        <f>F314</f>
        <v>0</v>
      </c>
    </row>
    <row r="341" spans="1:7" x14ac:dyDescent="0.25">
      <c r="A341" s="353"/>
      <c r="B341" s="354"/>
      <c r="C341" s="28" t="s">
        <v>176</v>
      </c>
      <c r="D341" s="155"/>
      <c r="E341" s="13">
        <f>SUM(E340:E340)</f>
        <v>0</v>
      </c>
      <c r="F341" s="13">
        <f>SUM(F340:F340)</f>
        <v>0</v>
      </c>
      <c r="G341" s="177"/>
    </row>
    <row r="342" spans="1:7" x14ac:dyDescent="0.25">
      <c r="A342" s="386" t="s">
        <v>204</v>
      </c>
      <c r="B342" s="386"/>
      <c r="C342" s="355" t="s">
        <v>202</v>
      </c>
      <c r="D342" s="155"/>
      <c r="E342" s="11">
        <f>E319</f>
        <v>200000</v>
      </c>
      <c r="F342" s="11">
        <f>F319</f>
        <v>22500</v>
      </c>
      <c r="G342" s="177"/>
    </row>
    <row r="343" spans="1:7" x14ac:dyDescent="0.25">
      <c r="A343" s="353"/>
      <c r="B343" s="354"/>
      <c r="C343" s="28" t="s">
        <v>203</v>
      </c>
      <c r="D343" s="155"/>
      <c r="E343" s="13">
        <f>E342</f>
        <v>200000</v>
      </c>
      <c r="F343" s="13">
        <f>F342</f>
        <v>22500</v>
      </c>
    </row>
    <row r="344" spans="1:7" x14ac:dyDescent="0.25">
      <c r="A344" s="14"/>
      <c r="B344" s="15"/>
      <c r="C344" s="16" t="s">
        <v>152</v>
      </c>
      <c r="D344" s="15"/>
      <c r="E344" s="17">
        <f>E329+E334+E336+E339+E341+E343</f>
        <v>39520779</v>
      </c>
      <c r="F344" s="17">
        <f>F329+F334+F336+F339+F341+F343</f>
        <v>35665750.5</v>
      </c>
    </row>
    <row r="345" spans="1:7" x14ac:dyDescent="0.25">
      <c r="A345" s="18"/>
      <c r="B345" s="2"/>
      <c r="C345" s="2"/>
      <c r="D345" s="12"/>
      <c r="E345" s="12"/>
      <c r="F345" s="2"/>
    </row>
    <row r="346" spans="1:7" x14ac:dyDescent="0.25">
      <c r="A346" s="19" t="s">
        <v>194</v>
      </c>
      <c r="B346" s="154"/>
      <c r="C346" s="431">
        <v>46233</v>
      </c>
      <c r="D346" s="2"/>
      <c r="E346" s="2"/>
      <c r="F346" s="2"/>
    </row>
    <row r="347" spans="1:7" x14ac:dyDescent="0.25">
      <c r="A347" s="19" t="s">
        <v>339</v>
      </c>
      <c r="B347" s="19"/>
      <c r="C347" s="19" t="s">
        <v>158</v>
      </c>
      <c r="D347" s="2"/>
      <c r="E347" s="2"/>
      <c r="F347" s="2"/>
    </row>
    <row r="348" spans="1:7" x14ac:dyDescent="0.25">
      <c r="A348" s="2"/>
      <c r="B348" s="2"/>
      <c r="C348" s="2"/>
      <c r="D348" s="2"/>
      <c r="E348" s="2"/>
      <c r="F348" s="2"/>
    </row>
  </sheetData>
  <mergeCells count="65">
    <mergeCell ref="A1:F1"/>
    <mergeCell ref="C4:D4"/>
    <mergeCell ref="C16:D16"/>
    <mergeCell ref="C23:D23"/>
    <mergeCell ref="A25:A26"/>
    <mergeCell ref="B25:B26"/>
    <mergeCell ref="C25:C26"/>
    <mergeCell ref="A37:A38"/>
    <mergeCell ref="B37:B38"/>
    <mergeCell ref="C37:C38"/>
    <mergeCell ref="A43:A45"/>
    <mergeCell ref="B43:B45"/>
    <mergeCell ref="C43:C45"/>
    <mergeCell ref="C54:D54"/>
    <mergeCell ref="C66:D66"/>
    <mergeCell ref="C73:D73"/>
    <mergeCell ref="C82:D82"/>
    <mergeCell ref="C211:D211"/>
    <mergeCell ref="C91:D91"/>
    <mergeCell ref="C96:D96"/>
    <mergeCell ref="C106:D106"/>
    <mergeCell ref="C107:D107"/>
    <mergeCell ref="C121:D121"/>
    <mergeCell ref="C135:D135"/>
    <mergeCell ref="C136:D136"/>
    <mergeCell ref="C161:D161"/>
    <mergeCell ref="C187:D187"/>
    <mergeCell ref="C197:D197"/>
    <mergeCell ref="C210:D210"/>
    <mergeCell ref="C241:D241"/>
    <mergeCell ref="C249:D249"/>
    <mergeCell ref="C262:D262"/>
    <mergeCell ref="A269:A270"/>
    <mergeCell ref="B269:B270"/>
    <mergeCell ref="C269:C270"/>
    <mergeCell ref="A271:A272"/>
    <mergeCell ref="B271:B272"/>
    <mergeCell ref="C271:C272"/>
    <mergeCell ref="A274:A275"/>
    <mergeCell ref="B274:B275"/>
    <mergeCell ref="C274:C275"/>
    <mergeCell ref="A324:B324"/>
    <mergeCell ref="D274:D275"/>
    <mergeCell ref="E274:E275"/>
    <mergeCell ref="F274:F275"/>
    <mergeCell ref="C288:D288"/>
    <mergeCell ref="C302:D302"/>
    <mergeCell ref="C304:D304"/>
    <mergeCell ref="C310:D310"/>
    <mergeCell ref="C311:D311"/>
    <mergeCell ref="C317:D317"/>
    <mergeCell ref="C318:D318"/>
    <mergeCell ref="A323:B323"/>
    <mergeCell ref="C283:D283"/>
    <mergeCell ref="C340:D340"/>
    <mergeCell ref="A342:B342"/>
    <mergeCell ref="A325:B325"/>
    <mergeCell ref="A326:B326"/>
    <mergeCell ref="A327:B327"/>
    <mergeCell ref="A330:B330"/>
    <mergeCell ref="A331:B331"/>
    <mergeCell ref="A335:B335"/>
    <mergeCell ref="A337:B337"/>
    <mergeCell ref="A338:B338"/>
    <mergeCell ref="A340:B340"/>
  </mergeCells>
  <pageMargins left="0.39370078740157483" right="0.31496062992125984" top="0.39370078740157483" bottom="0.39370078740157483" header="0.31496062992125984" footer="0.31496062992125984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k_30_06_2026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Balarynová</dc:creator>
  <cp:lastModifiedBy>Jarmila Straková</cp:lastModifiedBy>
  <cp:lastPrinted>2026-08-11T09:34:05Z</cp:lastPrinted>
  <dcterms:created xsi:type="dcterms:W3CDTF">2021-02-11T08:44:16Z</dcterms:created>
  <dcterms:modified xsi:type="dcterms:W3CDTF">2026-08-11T09:34:24Z</dcterms:modified>
</cp:coreProperties>
</file>